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0" yWindow="60" windowWidth="20730" windowHeight="7770" tabRatio="718" firstSheet="1" activeTab="4"/>
  </bookViews>
  <sheets>
    <sheet name="DATA" sheetId="31" r:id="rId1"/>
    <sheet name="1NGUON" sheetId="32" r:id="rId2"/>
    <sheet name="2CO CAU" sheetId="30" r:id="rId3"/>
    <sheet name="3PBHUYEN" sheetId="34" r:id="rId4"/>
    <sheet name="5KHCN" sheetId="1" r:id="rId5"/>
    <sheet name="6GDDT" sheetId="20" r:id="rId6"/>
    <sheet name="7YTE" sheetId="21" r:id="rId7"/>
    <sheet name="8NOXDCB" sheetId="12" r:id="rId8"/>
    <sheet name="9 ODA" sheetId="33" r:id="rId9"/>
    <sheet name="10ChaLo" sheetId="8" r:id="rId10"/>
    <sheet name="11PNKB" sheetId="9" r:id="rId11"/>
    <sheet name="12PCNST" sheetId="15" r:id="rId12"/>
    <sheet name="13TRONGDIEM" sheetId="29" r:id="rId13"/>
    <sheet name="14CHUYEN TIEP" sheetId="28" r:id="rId14"/>
    <sheet name="15KCM 2018" sheetId="26" r:id="rId15"/>
  </sheets>
  <externalReferences>
    <externalReference r:id="rId16"/>
    <externalReference r:id="rId17"/>
    <externalReference r:id="rId18"/>
  </externalReferences>
  <definedNames>
    <definedName name="____a1" localSheetId="8" hidden="1">{"'Sheet1'!$L$16"}</definedName>
    <definedName name="____a1" hidden="1">{"'Sheet1'!$L$16"}</definedName>
    <definedName name="____B1" localSheetId="8" hidden="1">{"'Sheet1'!$L$16"}</definedName>
    <definedName name="____B1" hidden="1">{"'Sheet1'!$L$16"}</definedName>
    <definedName name="____ban2" localSheetId="8" hidden="1">{"'Sheet1'!$L$16"}</definedName>
    <definedName name="____ban2" hidden="1">{"'Sheet1'!$L$16"}</definedName>
    <definedName name="____h1" localSheetId="8" hidden="1">{"'Sheet1'!$L$16"}</definedName>
    <definedName name="____h1" hidden="1">{"'Sheet1'!$L$16"}</definedName>
    <definedName name="____hu1" localSheetId="8" hidden="1">{"'Sheet1'!$L$16"}</definedName>
    <definedName name="____hu1" hidden="1">{"'Sheet1'!$L$16"}</definedName>
    <definedName name="____hu2" localSheetId="8" hidden="1">{"'Sheet1'!$L$16"}</definedName>
    <definedName name="____hu2" hidden="1">{"'Sheet1'!$L$16"}</definedName>
    <definedName name="____hu5" localSheetId="8" hidden="1">{"'Sheet1'!$L$16"}</definedName>
    <definedName name="____hu5" hidden="1">{"'Sheet1'!$L$16"}</definedName>
    <definedName name="____hu6" localSheetId="8" hidden="1">{"'Sheet1'!$L$16"}</definedName>
    <definedName name="____hu6" hidden="1">{"'Sheet1'!$L$16"}</definedName>
    <definedName name="____M36" localSheetId="8" hidden="1">{"'Sheet1'!$L$16"}</definedName>
    <definedName name="____M36" hidden="1">{"'Sheet1'!$L$16"}</definedName>
    <definedName name="____PA3" localSheetId="8" hidden="1">{"'Sheet1'!$L$16"}</definedName>
    <definedName name="____PA3" hidden="1">{"'Sheet1'!$L$16"}</definedName>
    <definedName name="____Pl2" localSheetId="8" hidden="1">{"'Sheet1'!$L$16"}</definedName>
    <definedName name="____Pl2" hidden="1">{"'Sheet1'!$L$16"}</definedName>
    <definedName name="____Tru21" localSheetId="8" hidden="1">{"'Sheet1'!$L$16"}</definedName>
    <definedName name="____Tru21" hidden="1">{"'Sheet1'!$L$16"}</definedName>
    <definedName name="___a1" localSheetId="8" hidden="1">{"'Sheet1'!$L$16"}</definedName>
    <definedName name="___a1" hidden="1">{"'Sheet1'!$L$16"}</definedName>
    <definedName name="___B1" localSheetId="8" hidden="1">{"'Sheet1'!$L$16"}</definedName>
    <definedName name="___B1" hidden="1">{"'Sheet1'!$L$16"}</definedName>
    <definedName name="___ban2" localSheetId="8" hidden="1">{"'Sheet1'!$L$16"}</definedName>
    <definedName name="___ban2" hidden="1">{"'Sheet1'!$L$16"}</definedName>
    <definedName name="___h1" localSheetId="8" hidden="1">{"'Sheet1'!$L$16"}</definedName>
    <definedName name="___h1" hidden="1">{"'Sheet1'!$L$16"}</definedName>
    <definedName name="___hsm2">1.1289</definedName>
    <definedName name="___hu1" localSheetId="8" hidden="1">{"'Sheet1'!$L$16"}</definedName>
    <definedName name="___hu1" hidden="1">{"'Sheet1'!$L$16"}</definedName>
    <definedName name="___hu2" localSheetId="8" hidden="1">{"'Sheet1'!$L$16"}</definedName>
    <definedName name="___hu2" hidden="1">{"'Sheet1'!$L$16"}</definedName>
    <definedName name="___hu5" localSheetId="8" hidden="1">{"'Sheet1'!$L$16"}</definedName>
    <definedName name="___hu5" hidden="1">{"'Sheet1'!$L$16"}</definedName>
    <definedName name="___hu6" localSheetId="8" hidden="1">{"'Sheet1'!$L$16"}</definedName>
    <definedName name="___hu6" hidden="1">{"'Sheet1'!$L$16"}</definedName>
    <definedName name="___isc1">0.035</definedName>
    <definedName name="___isc2">0.02</definedName>
    <definedName name="___isc3">0.054</definedName>
    <definedName name="___M36" localSheetId="8" hidden="1">{"'Sheet1'!$L$16"}</definedName>
    <definedName name="___M36" hidden="1">{"'Sheet1'!$L$16"}</definedName>
    <definedName name="___NSO2" localSheetId="8" hidden="1">{"'Sheet1'!$L$16"}</definedName>
    <definedName name="___NSO2" hidden="1">{"'Sheet1'!$L$16"}</definedName>
    <definedName name="___PA3" localSheetId="8" hidden="1">{"'Sheet1'!$L$16"}</definedName>
    <definedName name="___PA3" hidden="1">{"'Sheet1'!$L$16"}</definedName>
    <definedName name="___Pl2" localSheetId="8" hidden="1">{"'Sheet1'!$L$16"}</definedName>
    <definedName name="___Pl2" hidden="1">{"'Sheet1'!$L$16"}</definedName>
    <definedName name="___PL3" hidden="1">#REF!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ru21" localSheetId="8" hidden="1">{"'Sheet1'!$L$16"}</definedName>
    <definedName name="___Tru21" hidden="1">{"'Sheet1'!$L$16"}</definedName>
    <definedName name="__a1" localSheetId="8" hidden="1">{"'Sheet1'!$L$16"}</definedName>
    <definedName name="__a1" hidden="1">{"'Sheet1'!$L$16"}</definedName>
    <definedName name="__B1" localSheetId="8" hidden="1">{"'Sheet1'!$L$16"}</definedName>
    <definedName name="__B1" hidden="1">{"'Sheet1'!$L$16"}</definedName>
    <definedName name="__ban2" localSheetId="8" hidden="1">{"'Sheet1'!$L$16"}</definedName>
    <definedName name="__ban2" hidden="1">{"'Sheet1'!$L$16"}</definedName>
    <definedName name="__h1" localSheetId="8" hidden="1">{"'Sheet1'!$L$16"}</definedName>
    <definedName name="__h1" hidden="1">{"'Sheet1'!$L$16"}</definedName>
    <definedName name="__hsm2">1.1289</definedName>
    <definedName name="__hu1" localSheetId="8" hidden="1">{"'Sheet1'!$L$16"}</definedName>
    <definedName name="__hu1" hidden="1">{"'Sheet1'!$L$16"}</definedName>
    <definedName name="__hu2" localSheetId="8" hidden="1">{"'Sheet1'!$L$16"}</definedName>
    <definedName name="__hu2" hidden="1">{"'Sheet1'!$L$16"}</definedName>
    <definedName name="__hu5" localSheetId="8" hidden="1">{"'Sheet1'!$L$16"}</definedName>
    <definedName name="__hu5" hidden="1">{"'Sheet1'!$L$16"}</definedName>
    <definedName name="__hu6" localSheetId="8" hidden="1">{"'Sheet1'!$L$16"}</definedName>
    <definedName name="__hu6" hidden="1">{"'Sheet1'!$L$16"}</definedName>
    <definedName name="__isc1">0.035</definedName>
    <definedName name="__isc2">0.02</definedName>
    <definedName name="__isc3">0.054</definedName>
    <definedName name="__M36" localSheetId="8" hidden="1">{"'Sheet1'!$L$16"}</definedName>
    <definedName name="__M36" hidden="1">{"'Sheet1'!$L$16"}</definedName>
    <definedName name="__NSO2" localSheetId="8" hidden="1">{"'Sheet1'!$L$16"}</definedName>
    <definedName name="__NSO2" hidden="1">{"'Sheet1'!$L$16"}</definedName>
    <definedName name="__PA3" localSheetId="8" hidden="1">{"'Sheet1'!$L$16"}</definedName>
    <definedName name="__PA3" hidden="1">{"'Sheet1'!$L$16"}</definedName>
    <definedName name="__Pl2" localSheetId="8" hidden="1">{"'Sheet1'!$L$16"}</definedName>
    <definedName name="__Pl2" hidden="1">{"'Sheet1'!$L$16"}</definedName>
    <definedName name="__SOC10">0.3456</definedName>
    <definedName name="__SOC8">0.2827</definedName>
    <definedName name="__Sta1">531.877</definedName>
    <definedName name="__Sta2">561.952</definedName>
    <definedName name="__Sta3">712.202</definedName>
    <definedName name="__Sta4">762.202</definedName>
    <definedName name="__Tru21" localSheetId="8" hidden="1">{"'Sheet1'!$L$16"}</definedName>
    <definedName name="__Tru21" hidden="1">{"'Sheet1'!$L$16"}</definedName>
    <definedName name="_40x4">5100</definedName>
    <definedName name="_a1" localSheetId="8" hidden="1">{"'Sheet1'!$L$16"}</definedName>
    <definedName name="_a1" hidden="1">{"'Sheet1'!$L$16"}</definedName>
    <definedName name="_B1" localSheetId="8" hidden="1">{"'Sheet1'!$L$16"}</definedName>
    <definedName name="_B1" hidden="1">{"'Sheet1'!$L$16"}</definedName>
    <definedName name="_ban2" localSheetId="8" hidden="1">{"'Sheet1'!$L$16"}</definedName>
    <definedName name="_ban2" hidden="1">{"'Sheet1'!$L$16"}</definedName>
    <definedName name="_Fill" hidden="1">#REF!</definedName>
    <definedName name="_xlnm._FilterDatabase" localSheetId="9" hidden="1">'10ChaLo'!#REF!</definedName>
    <definedName name="_xlnm._FilterDatabase" localSheetId="10" hidden="1">'11PNKB'!$A$8:$O$18</definedName>
    <definedName name="_xlnm._FilterDatabase" localSheetId="11" hidden="1">'12PCNST'!$A$8:$J$8</definedName>
    <definedName name="_xlnm._FilterDatabase" localSheetId="4" hidden="1">'5KHCN'!$A$7:$M$17</definedName>
    <definedName name="_xlnm._FilterDatabase" localSheetId="5" hidden="1">'6GDDT'!$A$46:$O$129</definedName>
    <definedName name="_xlnm._FilterDatabase" localSheetId="6" hidden="1">'7YTE'!$C$4:$C$18</definedName>
    <definedName name="_xlnm._FilterDatabase" localSheetId="7" hidden="1">'8NOXDCB'!$C$4:$C$31</definedName>
    <definedName name="_xlnm._FilterDatabase" localSheetId="0" hidden="1">DATA!$A$223:$X$275</definedName>
    <definedName name="_xlnm._FilterDatabase" hidden="1">#REF!</definedName>
    <definedName name="_ftn1" localSheetId="2">'2CO CAU'!#REF!</definedName>
    <definedName name="_ftn2" localSheetId="2">'2CO CAU'!#REF!</definedName>
    <definedName name="_ftn3" localSheetId="2">'2CO CAU'!#REF!</definedName>
    <definedName name="_ftn4" localSheetId="2">'2CO CAU'!#REF!</definedName>
    <definedName name="_ftn5" localSheetId="2">'2CO CAU'!#REF!</definedName>
    <definedName name="_ftn6" localSheetId="2">'2CO CAU'!#REF!</definedName>
    <definedName name="_ftn7" localSheetId="2">'2CO CAU'!#REF!</definedName>
    <definedName name="_ftnref1" localSheetId="2">'2CO CAU'!$B$17</definedName>
    <definedName name="_ftnref2" localSheetId="2">'2CO CAU'!$B$18</definedName>
    <definedName name="_ftnref3" localSheetId="2">'2CO CAU'!$B$21</definedName>
    <definedName name="_ftnref4" localSheetId="2">'2CO CAU'!$B$32</definedName>
    <definedName name="_ftnref5" localSheetId="2">'2CO CAU'!$B$33</definedName>
    <definedName name="_ftnref6" localSheetId="2">'2CO CAU'!$B$30</definedName>
    <definedName name="_ftnref7" localSheetId="2">'2CO CAU'!$B$31</definedName>
    <definedName name="_h1" localSheetId="8" hidden="1">{"'Sheet1'!$L$16"}</definedName>
    <definedName name="_h1" hidden="1">{"'Sheet1'!$L$16"}</definedName>
    <definedName name="_hsm2">1.1289</definedName>
    <definedName name="_hu1" localSheetId="8" hidden="1">{"'Sheet1'!$L$16"}</definedName>
    <definedName name="_hu1" hidden="1">{"'Sheet1'!$L$16"}</definedName>
    <definedName name="_hu2" localSheetId="8" hidden="1">{"'Sheet1'!$L$16"}</definedName>
    <definedName name="_hu2" hidden="1">{"'Sheet1'!$L$16"}</definedName>
    <definedName name="_hu5" localSheetId="8" hidden="1">{"'Sheet1'!$L$16"}</definedName>
    <definedName name="_hu5" hidden="1">{"'Sheet1'!$L$16"}</definedName>
    <definedName name="_hu6" localSheetId="8" hidden="1">{"'Sheet1'!$L$16"}</definedName>
    <definedName name="_hu6" hidden="1">{"'Sheet1'!$L$16"}</definedName>
    <definedName name="_isc1">0.035</definedName>
    <definedName name="_isc2">0.02</definedName>
    <definedName name="_isc3">0.054</definedName>
    <definedName name="_Key1" hidden="1">#REF!</definedName>
    <definedName name="_Key2" hidden="1">#REF!</definedName>
    <definedName name="_M36" localSheetId="8" hidden="1">{"'Sheet1'!$L$16"}</definedName>
    <definedName name="_M36" hidden="1">{"'Sheet1'!$L$16"}</definedName>
    <definedName name="_NSO2" localSheetId="8" hidden="1">{"'Sheet1'!$L$16"}</definedName>
    <definedName name="_NSO2" hidden="1">{"'Sheet1'!$L$16"}</definedName>
    <definedName name="_Order1" hidden="1">255</definedName>
    <definedName name="_Order2" hidden="1">255</definedName>
    <definedName name="_PA3" localSheetId="8" hidden="1">{"'Sheet1'!$L$16"}</definedName>
    <definedName name="_PA3" hidden="1">{"'Sheet1'!$L$16"}</definedName>
    <definedName name="_Pl2" localSheetId="8" hidden="1">{"'Sheet1'!$L$16"}</definedName>
    <definedName name="_Pl2" hidden="1">{"'Sheet1'!$L$16"}</definedName>
    <definedName name="_PL3" hidden="1">#REF!</definedName>
    <definedName name="_SOC10">0.3456</definedName>
    <definedName name="_SOC8">0.2827</definedName>
    <definedName name="_Sort" hidden="1">#REF!</definedName>
    <definedName name="_Sta1">531.877</definedName>
    <definedName name="_Sta2">561.952</definedName>
    <definedName name="_Sta3">712.202</definedName>
    <definedName name="_Sta4">762.202</definedName>
    <definedName name="_Tru21" localSheetId="8" hidden="1">{"'Sheet1'!$L$16"}</definedName>
    <definedName name="_Tru21" hidden="1">{"'Sheet1'!$L$16"}</definedName>
    <definedName name="a" localSheetId="8" hidden="1">{"'Sheet1'!$L$16"}</definedName>
    <definedName name="a" hidden="1">{"'Sheet1'!$L$16"}</definedName>
    <definedName name="ABC" hidden="1">#REF!</definedName>
    <definedName name="anscount" hidden="1">3</definedName>
    <definedName name="ATGT" localSheetId="8" hidden="1">{"'Sheet1'!$L$16"}</definedName>
    <definedName name="ATGT" hidden="1">{"'Sheet1'!$L$16"}</definedName>
    <definedName name="B.nuamat">7.25</definedName>
    <definedName name="bdd">1.5</definedName>
    <definedName name="Bm">3.5</definedName>
    <definedName name="Bn">6.5</definedName>
    <definedName name="BQP">'[1]BANCO (3)'!$N$124</definedName>
    <definedName name="Bulongma">8700</definedName>
    <definedName name="C.doc1">540</definedName>
    <definedName name="C.doc2">740</definedName>
    <definedName name="CACAU">298161</definedName>
    <definedName name="CDTK_tim">31.77</definedName>
    <definedName name="chitietbgiang2" localSheetId="8" hidden="1">{"'Sheet1'!$L$16"}</definedName>
    <definedName name="chitietbgiang2" hidden="1">{"'Sheet1'!$L$16"}</definedName>
    <definedName name="chung">66</definedName>
    <definedName name="CLVC3">0.1</definedName>
    <definedName name="CoCauN" localSheetId="8" hidden="1">{"'Sheet1'!$L$16"}</definedName>
    <definedName name="CoCauN" hidden="1">{"'Sheet1'!$L$16"}</definedName>
    <definedName name="Code" hidden="1">#REF!</definedName>
    <definedName name="Cotsatma">9726</definedName>
    <definedName name="Cotthepma">9726</definedName>
    <definedName name="CP" hidden="1">#REF!</definedName>
    <definedName name="CTCT1" localSheetId="8" hidden="1">{"'Sheet1'!$L$16"}</definedName>
    <definedName name="CTCT1" hidden="1">{"'Sheet1'!$L$16"}</definedName>
    <definedName name="dam">78000</definedName>
    <definedName name="data1" hidden="1">#REF!</definedName>
    <definedName name="data2" hidden="1">#REF!</definedName>
    <definedName name="data3" hidden="1">#REF!</definedName>
    <definedName name="DataFilter">[2]!DataFilter</definedName>
    <definedName name="DataSort">[2]!DataSort</definedName>
    <definedName name="DCL_22">12117600</definedName>
    <definedName name="DCL_35">25490000</definedName>
    <definedName name="dddem">0.1</definedName>
    <definedName name="Discount" hidden="1">#REF!</definedName>
    <definedName name="display_area_2" hidden="1">#REF!</definedName>
    <definedName name="docdoc">0.03125</definedName>
    <definedName name="dotcong">1</definedName>
    <definedName name="drf" hidden="1">#REF!</definedName>
    <definedName name="ds" localSheetId="8" hidden="1">{#N/A,#N/A,FALSE,"Chi tiÆt"}</definedName>
    <definedName name="ds" hidden="1">{#N/A,#N/A,FALSE,"Chi tiÆt"}</definedName>
    <definedName name="dsh" hidden="1">#REF!</definedName>
    <definedName name="DuphongBCT">'[1]BANCO (3)'!$K$128</definedName>
    <definedName name="DuphongBNG">'[1]BANCO (3)'!$K$126</definedName>
    <definedName name="DuphongBQP">'[1]BANCO (3)'!$K$125</definedName>
    <definedName name="DuphongVKS">'[3]BANCO (2)'!$F$123</definedName>
    <definedName name="E.chandoc">8.875</definedName>
    <definedName name="E.PC">10.438</definedName>
    <definedName name="E.PVI">12</definedName>
    <definedName name="FCode" hidden="1">#REF!</definedName>
    <definedName name="FI_12">4820</definedName>
    <definedName name="g" localSheetId="8" hidden="1">{"'Sheet1'!$L$16"}</definedName>
    <definedName name="g" hidden="1">{"'Sheet1'!$L$16"}</definedName>
    <definedName name="GoBack">[2]Sheet1!GoBack</definedName>
    <definedName name="h" localSheetId="8" hidden="1">{"'Sheet1'!$L$16"}</definedName>
    <definedName name="h" hidden="1">{"'Sheet1'!$L$16"}</definedName>
    <definedName name="Hdao">0.3</definedName>
    <definedName name="Hdap">5.2</definedName>
    <definedName name="Heä_soá_laép_xaø_H">1.7</definedName>
    <definedName name="Heso">'[3]MT DPin (2)'!$BP$99</definedName>
    <definedName name="HiddenRows" hidden="1">#REF!</definedName>
    <definedName name="hoc">55000</definedName>
    <definedName name="HSCT3">0.1</definedName>
    <definedName name="HSDN">2.5</definedName>
    <definedName name="HSLXH">1.7</definedName>
    <definedName name="hsm">1.1289</definedName>
    <definedName name="hsn">0.5</definedName>
    <definedName name="hsnc_cau">2.5039</definedName>
    <definedName name="hsnc_cau2">1.626</definedName>
    <definedName name="hsnc_d">1.6356</definedName>
    <definedName name="hsnc_d2">1.6356</definedName>
    <definedName name="HSTH">'[1]BANCO (3)'!$K$122</definedName>
    <definedName name="hsvl">1</definedName>
    <definedName name="hsvl2">1</definedName>
    <definedName name="htlm" localSheetId="8" hidden="1">{"'Sheet1'!$L$16"}</definedName>
    <definedName name="htlm" hidden="1">{"'Sheet1'!$L$16"}</definedName>
    <definedName name="HTML_CodePage" hidden="1">950</definedName>
    <definedName name="HTML_Control" localSheetId="8" hidden="1">{"'Sheet1'!$L$16"}</definedName>
    <definedName name="HTML_Control"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Before" hidden="1">FALSE</definedName>
    <definedName name="HTML_Name" hidden="1">"J.C.WONG"</definedName>
    <definedName name="HTML_OBDlg2" hidden="1">TRUE</definedName>
    <definedName name="HTML_OBDlg4" hidden="1">TRUE</definedName>
    <definedName name="HTML_OS" hidden="1">0</definedName>
    <definedName name="HTML_PathFile" hidden="1">"C:\2689\Q\國內\00q3961台化龍德PTA3建造\MyHTML.htm"</definedName>
    <definedName name="HTML_Title" hidden="1">"00Q3961-SUM"</definedName>
    <definedName name="hu" localSheetId="8" hidden="1">{"'Sheet1'!$L$16"}</definedName>
    <definedName name="hu" hidden="1">{"'Sheet1'!$L$16"}</definedName>
    <definedName name="HUU" localSheetId="8" hidden="1">{"'Sheet1'!$L$16"}</definedName>
    <definedName name="HUU" hidden="1">{"'Sheet1'!$L$16"}</definedName>
    <definedName name="huy" localSheetId="8" hidden="1">{"'Sheet1'!$L$16"}</definedName>
    <definedName name="huy" hidden="1">{"'Sheet1'!$L$16"}</definedName>
    <definedName name="j" localSheetId="8" hidden="1">{"'Sheet1'!$L$16"}</definedName>
    <definedName name="j" hidden="1">{"'Sheet1'!$L$16"}</definedName>
    <definedName name="k" localSheetId="8" hidden="1">{"'Sheet1'!$L$16"}</definedName>
    <definedName name="k" hidden="1">{"'Sheet1'!$L$16"}</definedName>
    <definedName name="khac">2</definedName>
    <definedName name="khongtruotgia" localSheetId="8" hidden="1">{"'Sheet1'!$L$16"}</definedName>
    <definedName name="khongtruotgia" hidden="1">{"'Sheet1'!$L$16"}</definedName>
    <definedName name="ksbn" localSheetId="8" hidden="1">{"'Sheet1'!$L$16"}</definedName>
    <definedName name="ksbn" hidden="1">{"'Sheet1'!$L$16"}</definedName>
    <definedName name="kshn" localSheetId="8" hidden="1">{"'Sheet1'!$L$16"}</definedName>
    <definedName name="kshn" hidden="1">{"'Sheet1'!$L$16"}</definedName>
    <definedName name="ksls" localSheetId="8" hidden="1">{"'Sheet1'!$L$16"}</definedName>
    <definedName name="ksls" hidden="1">{"'Sheet1'!$L$16"}</definedName>
    <definedName name="l" localSheetId="8" hidden="1">{"'Sheet1'!$L$16"}</definedName>
    <definedName name="l" hidden="1">{"'Sheet1'!$L$16"}</definedName>
    <definedName name="L63x6">5800</definedName>
    <definedName name="langson" localSheetId="8" hidden="1">{"'Sheet1'!$L$16"}</definedName>
    <definedName name="langson" hidden="1">{"'Sheet1'!$L$16"}</definedName>
    <definedName name="LBS_22">107800000</definedName>
    <definedName name="lk" hidden="1">#REF!</definedName>
    <definedName name="m" localSheetId="8" hidden="1">{"'Sheet1'!$L$16"}</definedName>
    <definedName name="m" hidden="1">{"'Sheet1'!$L$16"}</definedName>
    <definedName name="mo" localSheetId="8" hidden="1">{"'Sheet1'!$L$16"}</definedName>
    <definedName name="mo" hidden="1">{"'Sheet1'!$L$16"}</definedName>
    <definedName name="moi" localSheetId="8" hidden="1">{"'Sheet1'!$L$16"}</definedName>
    <definedName name="moi" hidden="1">{"'Sheet1'!$L$16"}</definedName>
    <definedName name="n" localSheetId="8" hidden="1">{"'Sheet1'!$L$16"}</definedName>
    <definedName name="n" hidden="1">{"'Sheet1'!$L$16"}</definedName>
    <definedName name="OrderTable" hidden="1">#REF!</definedName>
    <definedName name="PAIII_" localSheetId="8" hidden="1">{"'Sheet1'!$L$16"}</definedName>
    <definedName name="PAIII_" hidden="1">{"'Sheet1'!$L$16"}</definedName>
    <definedName name="PMS" localSheetId="8" hidden="1">{"'Sheet1'!$L$16"}</definedName>
    <definedName name="PMS" hidden="1">{"'Sheet1'!$L$16"}</definedName>
    <definedName name="_xlnm.Print_Titles" localSheetId="9">'10ChaLo'!$1:$7</definedName>
    <definedName name="_xlnm.Print_Titles" localSheetId="10">'11PNKB'!$1:$7</definedName>
    <definedName name="_xlnm.Print_Titles" localSheetId="11">'12PCNST'!$1:$7</definedName>
    <definedName name="_xlnm.Print_Titles" localSheetId="12">'13TRONGDIEM'!$1:$7</definedName>
    <definedName name="_xlnm.Print_Titles" localSheetId="13">'14CHUYEN TIEP'!$1:$7</definedName>
    <definedName name="_xlnm.Print_Titles" localSheetId="14">'15KCM 2018'!$1:$7</definedName>
    <definedName name="_xlnm.Print_Titles" localSheetId="4">'5KHCN'!$1:$7</definedName>
    <definedName name="_xlnm.Print_Titles" localSheetId="5">'6GDDT'!$1:$7</definedName>
    <definedName name="_xlnm.Print_Titles" localSheetId="6">'7YTE'!$1:$7</definedName>
    <definedName name="_xlnm.Print_Titles" localSheetId="7">'8NOXDCB'!$1:$7</definedName>
    <definedName name="_xlnm.Print_Titles" localSheetId="8">'9 ODA'!$1:$7</definedName>
    <definedName name="ProdForm" hidden="1">#REF!</definedName>
    <definedName name="Product" hidden="1">#REF!</definedName>
    <definedName name="rate">14000</definedName>
    <definedName name="RCArea" hidden="1">#REF!</definedName>
    <definedName name="S.dinh">640</definedName>
    <definedName name="Spanner_Auto_File">"C:\My Documents\tinh cdo.x2a"</definedName>
    <definedName name="SpecialPrice" hidden="1">#REF!</definedName>
    <definedName name="t" localSheetId="8" hidden="1">{"'Sheet1'!$L$16"}</definedName>
    <definedName name="t" hidden="1">{"'Sheet1'!$L$16"}</definedName>
    <definedName name="Tang">100</definedName>
    <definedName name="TaxTV">10%</definedName>
    <definedName name="TaxXL">5%</definedName>
    <definedName name="tbl_ProdInfo" hidden="1">#REF!</definedName>
    <definedName name="tha" localSheetId="8" hidden="1">{"'Sheet1'!$L$16"}</definedName>
    <definedName name="tha" hidden="1">{"'Sheet1'!$L$16"}</definedName>
    <definedName name="thepma">10500</definedName>
    <definedName name="thue">6</definedName>
    <definedName name="Tiepdiama">9500</definedName>
    <definedName name="ttttt" localSheetId="8" hidden="1">{"'Sheet1'!$L$16"}</definedName>
    <definedName name="ttttt" hidden="1">{"'Sheet1'!$L$16"}</definedName>
    <definedName name="TTTTTTTTT" localSheetId="8" hidden="1">{"'Sheet1'!$L$16"}</definedName>
    <definedName name="TTTTTTTTT" hidden="1">{"'Sheet1'!$L$16"}</definedName>
    <definedName name="ttttttttttt" localSheetId="8" hidden="1">{"'Sheet1'!$L$16"}</definedName>
    <definedName name="ttttttttttt" hidden="1">{"'Sheet1'!$L$16"}</definedName>
    <definedName name="tuyennhanh" localSheetId="8" hidden="1">{"'Sheet1'!$L$16"}</definedName>
    <definedName name="tuyennhanh" hidden="1">{"'Sheet1'!$L$16"}</definedName>
    <definedName name="tytrong16so5nam">'[1]PLI CTrinh'!$CN$10</definedName>
    <definedName name="u" localSheetId="8" hidden="1">{"'Sheet1'!$L$16"}</definedName>
    <definedName name="u" hidden="1">{"'Sheet1'!$L$16"}</definedName>
    <definedName name="ư" localSheetId="8" hidden="1">{"'Sheet1'!$L$16"}</definedName>
    <definedName name="ư" hidden="1">{"'Sheet1'!$L$16"}</definedName>
    <definedName name="v" localSheetId="8" hidden="1">{"'Sheet1'!$L$16"}</definedName>
    <definedName name="v" hidden="1">{"'Sheet1'!$L$16"}</definedName>
    <definedName name="VAÄT_LIEÄU">"nhandongia"</definedName>
    <definedName name="vcoto" localSheetId="8" hidden="1">{"'Sheet1'!$L$16"}</definedName>
    <definedName name="vcoto" hidden="1">{"'Sheet1'!$L$16"}</definedName>
    <definedName name="Viet" localSheetId="8" hidden="1">{"'Sheet1'!$L$16"}</definedName>
    <definedName name="Viet" hidden="1">{"'Sheet1'!$L$16"}</definedName>
    <definedName name="WIRE1">5</definedName>
    <definedName name="wrn.aaa." localSheetId="8" hidden="1">{#N/A,#N/A,FALSE,"Sheet1";#N/A,#N/A,FALSE,"Sheet1";#N/A,#N/A,FALSE,"Sheet1"}</definedName>
    <definedName name="wrn.aaa." hidden="1">{#N/A,#N/A,FALSE,"Sheet1";#N/A,#N/A,FALSE,"Sheet1";#N/A,#N/A,FALSE,"Sheet1"}</definedName>
    <definedName name="wrn.chi._.tiÆt." localSheetId="8" hidden="1">{#N/A,#N/A,FALSE,"Chi tiÆt"}</definedName>
    <definedName name="wrn.chi._.tiÆt." hidden="1">{#N/A,#N/A,FALSE,"Chi tiÆt"}</definedName>
    <definedName name="wrn.cong." localSheetId="8" hidden="1">{#N/A,#N/A,FALSE,"Sheet1"}</definedName>
    <definedName name="wrn.cong." hidden="1">{#N/A,#N/A,FALSE,"Sheet1"}</definedName>
    <definedName name="wrn.vd." localSheetId="8" hidden="1">{#N/A,#N/A,TRUE,"BT M200 da 10x20"}</definedName>
    <definedName name="wrn.vd." hidden="1">{#N/A,#N/A,TRUE,"BT M200 da 10x20"}</definedName>
    <definedName name="XBCNCKT">5600</definedName>
    <definedName name="XCCT">0.5</definedName>
    <definedName name="xls" localSheetId="8" hidden="1">{"'Sheet1'!$L$16"}</definedName>
    <definedName name="xls" hidden="1">{"'Sheet1'!$L$16"}</definedName>
    <definedName name="xlttbninh" localSheetId="8" hidden="1">{"'Sheet1'!$L$16"}</definedName>
    <definedName name="xlttbninh" hidden="1">{"'Sheet1'!$L$16"}</definedName>
    <definedName name="XTKKTTC">7500</definedName>
    <definedName name="Z_0B8F73CD_F511_4AF8_BA4E_D1A174525FCD_.wvu.Cols" localSheetId="9" hidden="1">'10ChaLo'!#REF!,'10ChaLo'!#REF!,'10ChaLo'!#REF!</definedName>
    <definedName name="Z_0B8F73CD_F511_4AF8_BA4E_D1A174525FCD_.wvu.Cols" localSheetId="10" hidden="1">'11PNKB'!#REF!,'11PNKB'!#REF!,'11PNKB'!#REF!</definedName>
    <definedName name="Z_0B8F73CD_F511_4AF8_BA4E_D1A174525FCD_.wvu.Cols" localSheetId="11" hidden="1">'12PCNST'!#REF!,'12PCNST'!#REF!,'12PCNST'!#REF!</definedName>
    <definedName name="Z_0B8F73CD_F511_4AF8_BA4E_D1A174525FCD_.wvu.Cols" localSheetId="12" hidden="1">'13TRONGDIEM'!#REF!,'13TRONGDIEM'!#REF!,'13TRONGDIEM'!#REF!</definedName>
    <definedName name="Z_0B8F73CD_F511_4AF8_BA4E_D1A174525FCD_.wvu.Cols" localSheetId="13" hidden="1">'14CHUYEN TIEP'!#REF!,'14CHUYEN TIEP'!#REF!,'14CHUYEN TIEP'!#REF!</definedName>
    <definedName name="Z_0B8F73CD_F511_4AF8_BA4E_D1A174525FCD_.wvu.Cols" localSheetId="4" hidden="1">'5KHCN'!#REF!,'5KHCN'!#REF!,'5KHCN'!#REF!</definedName>
    <definedName name="Z_0B8F73CD_F511_4AF8_BA4E_D1A174525FCD_.wvu.Cols" localSheetId="7" hidden="1">'8NOXDCB'!#REF!,'8NOXDCB'!#REF!,'8NOXDCB'!#REF!</definedName>
    <definedName name="Z_0B8F73CD_F511_4AF8_BA4E_D1A174525FCD_.wvu.Cols" localSheetId="8" hidden="1">'9 ODA'!#REF!,'9 ODA'!#REF!,'9 ODA'!#REF!</definedName>
    <definedName name="Z_0B8F73CD_F511_4AF8_BA4E_D1A174525FCD_.wvu.FilterData" localSheetId="9" hidden="1">'10ChaLo'!#REF!</definedName>
    <definedName name="Z_0B8F73CD_F511_4AF8_BA4E_D1A174525FCD_.wvu.FilterData" localSheetId="10" hidden="1">'11PNKB'!$A$8:$O$18</definedName>
    <definedName name="Z_0B8F73CD_F511_4AF8_BA4E_D1A174525FCD_.wvu.FilterData" localSheetId="11" hidden="1">'12PCNST'!$A$8:$J$8</definedName>
    <definedName name="Z_0B8F73CD_F511_4AF8_BA4E_D1A174525FCD_.wvu.FilterData" localSheetId="12" hidden="1">'13TRONGDIEM'!#REF!</definedName>
    <definedName name="Z_0B8F73CD_F511_4AF8_BA4E_D1A174525FCD_.wvu.FilterData" localSheetId="13" hidden="1">'14CHUYEN TIEP'!$A$8:$J$8</definedName>
    <definedName name="Z_0B8F73CD_F511_4AF8_BA4E_D1A174525FCD_.wvu.FilterData" localSheetId="4" hidden="1">'5KHCN'!$A$7:$M$17</definedName>
    <definedName name="Z_0B8F73CD_F511_4AF8_BA4E_D1A174525FCD_.wvu.FilterData" localSheetId="7" hidden="1">'8NOXDCB'!$A$6:$J$6</definedName>
    <definedName name="Z_0B8F73CD_F511_4AF8_BA4E_D1A174525FCD_.wvu.FilterData" localSheetId="8" hidden="1">'9 ODA'!$A$8:$O$21</definedName>
    <definedName name="Z_0B8F73CD_F511_4AF8_BA4E_D1A174525FCD_.wvu.PrintTitles" localSheetId="9" hidden="1">'10ChaLo'!$4:$7</definedName>
    <definedName name="Z_0B8F73CD_F511_4AF8_BA4E_D1A174525FCD_.wvu.PrintTitles" localSheetId="10" hidden="1">'11PNKB'!$4:$7</definedName>
    <definedName name="Z_0B8F73CD_F511_4AF8_BA4E_D1A174525FCD_.wvu.PrintTitles" localSheetId="11" hidden="1">'12PCNST'!$4:$7</definedName>
    <definedName name="Z_0B8F73CD_F511_4AF8_BA4E_D1A174525FCD_.wvu.PrintTitles" localSheetId="12" hidden="1">'13TRONGDIEM'!$4:$7</definedName>
    <definedName name="Z_0B8F73CD_F511_4AF8_BA4E_D1A174525FCD_.wvu.PrintTitles" localSheetId="13" hidden="1">'14CHUYEN TIEP'!$4:$7</definedName>
    <definedName name="Z_0B8F73CD_F511_4AF8_BA4E_D1A174525FCD_.wvu.PrintTitles" localSheetId="4" hidden="1">'5KHCN'!$4:$6</definedName>
    <definedName name="Z_0B8F73CD_F511_4AF8_BA4E_D1A174525FCD_.wvu.PrintTitles" localSheetId="7" hidden="1">'8NOXDCB'!$4:$5</definedName>
    <definedName name="Z_0B8F73CD_F511_4AF8_BA4E_D1A174525FCD_.wvu.PrintTitles" localSheetId="8" hidden="1">'9 ODA'!$4:$7</definedName>
    <definedName name="Z_1F2FE49A_48DE_4818_8B14_5EF136A05F63_.wvu.FilterData" localSheetId="9" hidden="1">'10ChaLo'!$A$7:$ID$7</definedName>
    <definedName name="Z_1F2FE49A_48DE_4818_8B14_5EF136A05F63_.wvu.FilterData" localSheetId="10" hidden="1">'11PNKB'!$A$7:$IF$13</definedName>
    <definedName name="Z_1F2FE49A_48DE_4818_8B14_5EF136A05F63_.wvu.FilterData" localSheetId="11" hidden="1">'12PCNST'!$A$7:$ID$8</definedName>
    <definedName name="Z_1F2FE49A_48DE_4818_8B14_5EF136A05F63_.wvu.FilterData" localSheetId="12" hidden="1">'13TRONGDIEM'!$A$7:$ID$7</definedName>
    <definedName name="Z_1F2FE49A_48DE_4818_8B14_5EF136A05F63_.wvu.FilterData" localSheetId="13" hidden="1">'14CHUYEN TIEP'!$A$7:$IC$8</definedName>
    <definedName name="Z_1F2FE49A_48DE_4818_8B14_5EF136A05F63_.wvu.FilterData" localSheetId="4" hidden="1">'5KHCN'!$A$6:$FZ$17</definedName>
    <definedName name="Z_1F2FE49A_48DE_4818_8B14_5EF136A05F63_.wvu.FilterData" localSheetId="7" hidden="1">'8NOXDCB'!$A$5:$IE$6</definedName>
    <definedName name="Z_1F2FE49A_48DE_4818_8B14_5EF136A05F63_.wvu.FilterData" localSheetId="8" hidden="1">'9 ODA'!$A$7:$IE$21</definedName>
    <definedName name="Z_1F2FE49A_48DE_4818_8B14_5EF136A05F63_.wvu.PrintTitles" localSheetId="9" hidden="1">'10ChaLo'!$4:$7</definedName>
    <definedName name="Z_1F2FE49A_48DE_4818_8B14_5EF136A05F63_.wvu.PrintTitles" localSheetId="10" hidden="1">'11PNKB'!$4:$7</definedName>
    <definedName name="Z_1F2FE49A_48DE_4818_8B14_5EF136A05F63_.wvu.PrintTitles" localSheetId="11" hidden="1">'12PCNST'!$4:$7</definedName>
    <definedName name="Z_1F2FE49A_48DE_4818_8B14_5EF136A05F63_.wvu.PrintTitles" localSheetId="12" hidden="1">'13TRONGDIEM'!$4:$7</definedName>
    <definedName name="Z_1F2FE49A_48DE_4818_8B14_5EF136A05F63_.wvu.PrintTitles" localSheetId="13" hidden="1">'14CHUYEN TIEP'!$4:$7</definedName>
    <definedName name="Z_1F2FE49A_48DE_4818_8B14_5EF136A05F63_.wvu.PrintTitles" localSheetId="4" hidden="1">'5KHCN'!$4:$6</definedName>
    <definedName name="Z_1F2FE49A_48DE_4818_8B14_5EF136A05F63_.wvu.PrintTitles" localSheetId="7" hidden="1">'8NOXDCB'!$4:$5</definedName>
    <definedName name="Z_1F2FE49A_48DE_4818_8B14_5EF136A05F63_.wvu.PrintTitles" localSheetId="8" hidden="1">'9 ODA'!$4:$7</definedName>
  </definedNames>
  <calcPr calcId="144525"/>
  <customWorkbookViews>
    <customWorkbookView name="Admin - Personal View" guid="{0B8F73CD-F511-4AF8-BA4E-D1A174525FCD}" mergeInterval="0" personalView="1" maximized="1" windowWidth="1362" windowHeight="543" activeSheetId="1"/>
    <customWorkbookView name="VNN.R9 - Personal View" guid="{1F2FE49A-48DE-4818-8B14-5EF136A05F63}" mergeInterval="0" personalView="1" maximized="1" xWindow="1" yWindow="1" windowWidth="1362" windowHeight="538" activeSheetId="1"/>
  </customWorkbookViews>
  <fileRecoveryPr autoRecover="0"/>
</workbook>
</file>

<file path=xl/calcChain.xml><?xml version="1.0" encoding="utf-8"?>
<calcChain xmlns="http://schemas.openxmlformats.org/spreadsheetml/2006/main">
  <c r="O17" i="12" l="1"/>
  <c r="O21" i="12"/>
  <c r="O22" i="12"/>
  <c r="O23" i="12"/>
  <c r="O25" i="12"/>
  <c r="O26" i="12"/>
  <c r="O28" i="12"/>
  <c r="O29" i="12"/>
  <c r="O30" i="12"/>
  <c r="O31" i="12"/>
  <c r="F19" i="21" l="1"/>
  <c r="K111" i="20" l="1"/>
  <c r="U288" i="31" l="1"/>
  <c r="U285" i="31"/>
  <c r="U284" i="31"/>
  <c r="U132" i="31"/>
  <c r="U133" i="31"/>
  <c r="U134" i="31"/>
  <c r="U135" i="31"/>
  <c r="U136" i="31"/>
  <c r="U137" i="31"/>
  <c r="U138" i="31"/>
  <c r="U139" i="31"/>
  <c r="U140" i="31"/>
  <c r="U141" i="31"/>
  <c r="U142" i="31"/>
  <c r="U143" i="31"/>
  <c r="U144" i="31"/>
  <c r="U131" i="31"/>
  <c r="U113" i="31"/>
  <c r="U114" i="31"/>
  <c r="U115" i="31"/>
  <c r="U116" i="31"/>
  <c r="U117" i="31"/>
  <c r="U118" i="31"/>
  <c r="U119" i="31"/>
  <c r="U120" i="31"/>
  <c r="U121" i="31"/>
  <c r="U122" i="31"/>
  <c r="U123" i="31"/>
  <c r="U124" i="31"/>
  <c r="U125" i="31"/>
  <c r="U126" i="31"/>
  <c r="U127" i="31"/>
  <c r="U128" i="31"/>
  <c r="U129" i="31"/>
  <c r="U110" i="31"/>
  <c r="U111" i="31"/>
  <c r="U112" i="31"/>
  <c r="U130" i="31"/>
  <c r="U156" i="31"/>
  <c r="U157" i="31"/>
  <c r="U155" i="31"/>
  <c r="U154" i="31"/>
  <c r="F20" i="21"/>
  <c r="C37" i="28" l="1"/>
  <c r="D37" i="28"/>
  <c r="E37" i="28"/>
  <c r="F37" i="28"/>
  <c r="G37" i="28"/>
  <c r="H37" i="28"/>
  <c r="I37" i="28"/>
  <c r="J37" i="28"/>
  <c r="K37" i="28"/>
  <c r="L37" i="28"/>
  <c r="M37" i="28" s="1"/>
  <c r="L41" i="28"/>
  <c r="K41" i="28"/>
  <c r="J41" i="28"/>
  <c r="I41" i="28"/>
  <c r="H41" i="28"/>
  <c r="G41" i="28"/>
  <c r="F41" i="28"/>
  <c r="E41" i="28"/>
  <c r="D41" i="28"/>
  <c r="C41" i="28"/>
  <c r="Q9" i="12"/>
  <c r="D13" i="34" l="1"/>
  <c r="C13" i="34" s="1"/>
  <c r="E13" i="34"/>
  <c r="E39" i="30"/>
  <c r="I15" i="26"/>
  <c r="J15" i="26"/>
  <c r="K15" i="26"/>
  <c r="N15" i="26" s="1"/>
  <c r="L15" i="26"/>
  <c r="I16" i="26"/>
  <c r="J16" i="26"/>
  <c r="K16" i="26"/>
  <c r="N16" i="26" s="1"/>
  <c r="L16" i="26"/>
  <c r="I17" i="26"/>
  <c r="J17" i="26"/>
  <c r="K17" i="26"/>
  <c r="N17" i="26" s="1"/>
  <c r="L17" i="26"/>
  <c r="I18" i="26"/>
  <c r="J18" i="26"/>
  <c r="K18" i="26"/>
  <c r="N18" i="26" s="1"/>
  <c r="L18" i="26"/>
  <c r="I19" i="26"/>
  <c r="J19" i="26"/>
  <c r="K19" i="26"/>
  <c r="N19" i="26" s="1"/>
  <c r="L19" i="26"/>
  <c r="I20" i="26"/>
  <c r="J20" i="26"/>
  <c r="K20" i="26"/>
  <c r="N20" i="26" s="1"/>
  <c r="L20" i="26"/>
  <c r="I21" i="26"/>
  <c r="J21" i="26"/>
  <c r="K21" i="26"/>
  <c r="N21" i="26" s="1"/>
  <c r="L21" i="26"/>
  <c r="I22" i="26"/>
  <c r="J22" i="26"/>
  <c r="K22" i="26"/>
  <c r="N22" i="26" s="1"/>
  <c r="L22" i="26"/>
  <c r="I23" i="26"/>
  <c r="J23" i="26"/>
  <c r="K23" i="26"/>
  <c r="N23" i="26" s="1"/>
  <c r="L23" i="26"/>
  <c r="I24" i="26"/>
  <c r="J24" i="26"/>
  <c r="K24" i="26"/>
  <c r="N24" i="26" s="1"/>
  <c r="L24" i="26"/>
  <c r="I25" i="26"/>
  <c r="J25" i="26"/>
  <c r="K25" i="26"/>
  <c r="N25" i="26" s="1"/>
  <c r="L25" i="26"/>
  <c r="I26" i="26"/>
  <c r="J26" i="26"/>
  <c r="K26" i="26"/>
  <c r="N26" i="26" s="1"/>
  <c r="H15" i="26"/>
  <c r="H16" i="26"/>
  <c r="H17" i="26"/>
  <c r="H18" i="26"/>
  <c r="H19" i="26"/>
  <c r="H20" i="26"/>
  <c r="H21" i="26"/>
  <c r="H22" i="26"/>
  <c r="H23" i="26"/>
  <c r="H24" i="26"/>
  <c r="H25" i="26"/>
  <c r="H26" i="26"/>
  <c r="G15" i="26"/>
  <c r="G16" i="26"/>
  <c r="G17" i="26"/>
  <c r="G18" i="26"/>
  <c r="G19" i="26"/>
  <c r="G20" i="26"/>
  <c r="G21" i="26"/>
  <c r="G22" i="26"/>
  <c r="G23" i="26"/>
  <c r="G24" i="26"/>
  <c r="G25" i="26"/>
  <c r="G26" i="26"/>
  <c r="F15" i="26"/>
  <c r="F16" i="26"/>
  <c r="F17" i="26"/>
  <c r="F18" i="26"/>
  <c r="F19" i="26"/>
  <c r="F20" i="26"/>
  <c r="F21" i="26"/>
  <c r="F22" i="26"/>
  <c r="F23" i="26"/>
  <c r="F24" i="26"/>
  <c r="F25" i="26"/>
  <c r="F26" i="26"/>
  <c r="E15" i="26"/>
  <c r="E16" i="26"/>
  <c r="E17" i="26"/>
  <c r="E18" i="26"/>
  <c r="E19" i="26"/>
  <c r="E20" i="26"/>
  <c r="E21" i="26"/>
  <c r="E22" i="26"/>
  <c r="E23" i="26"/>
  <c r="E24" i="26"/>
  <c r="E25" i="26"/>
  <c r="E26" i="26"/>
  <c r="D15" i="26"/>
  <c r="D16" i="26"/>
  <c r="D17" i="26"/>
  <c r="D18" i="26"/>
  <c r="D19" i="26"/>
  <c r="D20" i="26"/>
  <c r="D21" i="26"/>
  <c r="D22" i="26"/>
  <c r="D23" i="26"/>
  <c r="D24" i="26"/>
  <c r="D25" i="26"/>
  <c r="D26" i="26"/>
  <c r="C15" i="26"/>
  <c r="C16" i="26"/>
  <c r="C17" i="26"/>
  <c r="C18" i="26"/>
  <c r="C19" i="26"/>
  <c r="C20" i="26"/>
  <c r="C21" i="26"/>
  <c r="C22" i="26"/>
  <c r="C23" i="26"/>
  <c r="C24" i="26"/>
  <c r="C25" i="26"/>
  <c r="C26" i="26"/>
  <c r="C13" i="26"/>
  <c r="L13" i="26" l="1"/>
  <c r="K13" i="26"/>
  <c r="N13" i="26" s="1"/>
  <c r="J13" i="26"/>
  <c r="I13" i="26"/>
  <c r="H13" i="26"/>
  <c r="G13" i="26"/>
  <c r="F13" i="26"/>
  <c r="E13" i="26"/>
  <c r="D13" i="26"/>
  <c r="M13" i="26" l="1"/>
  <c r="N125" i="20" l="1"/>
  <c r="N111" i="20"/>
  <c r="O26" i="26"/>
  <c r="U292" i="31"/>
  <c r="L26" i="26" s="1"/>
  <c r="M8" i="33" l="1"/>
  <c r="Q259" i="31" l="1"/>
  <c r="S259" i="31" s="1"/>
  <c r="U259" i="31"/>
  <c r="W294" i="31"/>
  <c r="W293" i="31"/>
  <c r="M22" i="26" l="1"/>
  <c r="M17" i="26"/>
  <c r="L31" i="28"/>
  <c r="L29" i="28"/>
  <c r="E26" i="30"/>
  <c r="E29" i="30"/>
  <c r="E31" i="30"/>
  <c r="C36" i="30"/>
  <c r="D28" i="30"/>
  <c r="C28" i="30"/>
  <c r="C41" i="30"/>
  <c r="E28" i="30" l="1"/>
  <c r="C24" i="30"/>
  <c r="C14" i="28"/>
  <c r="D14" i="28"/>
  <c r="E14" i="28"/>
  <c r="F14" i="28"/>
  <c r="G14" i="28"/>
  <c r="H14" i="28"/>
  <c r="I14" i="28"/>
  <c r="J14" i="28"/>
  <c r="K14" i="28"/>
  <c r="L14" i="28"/>
  <c r="M14" i="28" s="1"/>
  <c r="C23" i="28"/>
  <c r="D23" i="28"/>
  <c r="E23" i="28"/>
  <c r="F23" i="28"/>
  <c r="G23" i="28"/>
  <c r="H23" i="28"/>
  <c r="I23" i="28"/>
  <c r="J23" i="28"/>
  <c r="K23" i="28"/>
  <c r="L23" i="28"/>
  <c r="M23" i="28" s="1"/>
  <c r="D25" i="32"/>
  <c r="W221" i="31"/>
  <c r="M33" i="28"/>
  <c r="G8" i="33" l="1"/>
  <c r="K8" i="33"/>
  <c r="H8" i="33"/>
  <c r="L8" i="33"/>
  <c r="I8" i="33"/>
  <c r="J8" i="33"/>
  <c r="D27" i="30"/>
  <c r="F10" i="21"/>
  <c r="L35" i="20"/>
  <c r="L23" i="20"/>
  <c r="C16" i="30"/>
  <c r="D14" i="30"/>
  <c r="C11" i="30"/>
  <c r="C12" i="30"/>
  <c r="C14" i="30"/>
  <c r="Y37" i="31"/>
  <c r="Y38" i="31"/>
  <c r="Q38" i="31"/>
  <c r="E25" i="32"/>
  <c r="D18" i="32"/>
  <c r="D7" i="30" s="1"/>
  <c r="D19" i="32"/>
  <c r="D8" i="30" s="1"/>
  <c r="D20" i="32"/>
  <c r="D9" i="30" s="1"/>
  <c r="D27" i="32"/>
  <c r="D10" i="34" s="1"/>
  <c r="D28" i="32"/>
  <c r="E10" i="34" s="1"/>
  <c r="C28" i="32"/>
  <c r="C27" i="32"/>
  <c r="C19" i="32"/>
  <c r="C8" i="30" s="1"/>
  <c r="C18" i="32"/>
  <c r="C7" i="30" s="1"/>
  <c r="E8" i="32"/>
  <c r="E9" i="32"/>
  <c r="E11" i="32"/>
  <c r="E12" i="32"/>
  <c r="E13" i="32"/>
  <c r="E14" i="32"/>
  <c r="E15" i="32"/>
  <c r="D7" i="32"/>
  <c r="C7" i="32"/>
  <c r="D10" i="32"/>
  <c r="C10" i="32"/>
  <c r="C10" i="34" l="1"/>
  <c r="E27" i="30"/>
  <c r="E8" i="30"/>
  <c r="B20" i="30"/>
  <c r="B23" i="30"/>
  <c r="E7" i="30"/>
  <c r="E14" i="30"/>
  <c r="C6" i="32"/>
  <c r="C26" i="32"/>
  <c r="D26" i="32"/>
  <c r="E19" i="32"/>
  <c r="E28" i="32"/>
  <c r="E27" i="32"/>
  <c r="E10" i="32"/>
  <c r="D6" i="32"/>
  <c r="E7" i="32"/>
  <c r="E18" i="32"/>
  <c r="V256" i="31"/>
  <c r="V287" i="31"/>
  <c r="V289" i="31"/>
  <c r="O209" i="31"/>
  <c r="P209" i="31"/>
  <c r="Q209" i="31"/>
  <c r="R209" i="31"/>
  <c r="S209" i="31"/>
  <c r="T209" i="31"/>
  <c r="U209" i="31"/>
  <c r="V209" i="31"/>
  <c r="N209" i="31"/>
  <c r="V214" i="31"/>
  <c r="N223" i="31"/>
  <c r="O223" i="31"/>
  <c r="R223" i="31"/>
  <c r="T223" i="31"/>
  <c r="U223" i="31"/>
  <c r="C20" i="32"/>
  <c r="C9" i="30" s="1"/>
  <c r="E9" i="30" s="1"/>
  <c r="V272" i="31"/>
  <c r="V283" i="31"/>
  <c r="V274" i="31"/>
  <c r="V270" i="31"/>
  <c r="V261" i="31"/>
  <c r="V262" i="31"/>
  <c r="V263" i="31"/>
  <c r="V264" i="31"/>
  <c r="V265" i="31"/>
  <c r="V266" i="31"/>
  <c r="V267" i="31"/>
  <c r="V268" i="31"/>
  <c r="V269" i="31"/>
  <c r="V260" i="31"/>
  <c r="V258" i="31"/>
  <c r="V254" i="31"/>
  <c r="V255" i="31"/>
  <c r="V253" i="31"/>
  <c r="C24" i="32"/>
  <c r="C21" i="32" l="1"/>
  <c r="C10" i="30" s="1"/>
  <c r="C6" i="30" s="1"/>
  <c r="C13" i="30"/>
  <c r="E6" i="32"/>
  <c r="E20" i="32"/>
  <c r="C17" i="32" l="1"/>
  <c r="C16" i="32" s="1"/>
  <c r="X248" i="31"/>
  <c r="W271" i="31" l="1"/>
  <c r="W257" i="31"/>
  <c r="V232" i="31"/>
  <c r="V231" i="31"/>
  <c r="V230" i="31"/>
  <c r="V228" i="31"/>
  <c r="L36" i="28"/>
  <c r="M36" i="28" s="1"/>
  <c r="V185" i="31"/>
  <c r="V184" i="31"/>
  <c r="V180" i="31"/>
  <c r="V176" i="31"/>
  <c r="V172" i="31"/>
  <c r="V171" i="31" l="1"/>
  <c r="G50" i="28"/>
  <c r="H50" i="28"/>
  <c r="I50" i="28"/>
  <c r="J50" i="28"/>
  <c r="K50" i="28"/>
  <c r="N50" i="28" s="1"/>
  <c r="L50" i="28"/>
  <c r="D50" i="28"/>
  <c r="E50" i="28"/>
  <c r="F50" i="28"/>
  <c r="C50" i="28"/>
  <c r="M50" i="28" l="1"/>
  <c r="K21" i="21"/>
  <c r="K19" i="21"/>
  <c r="K17" i="21"/>
  <c r="N17" i="21" s="1"/>
  <c r="K18" i="21"/>
  <c r="K20" i="21"/>
  <c r="K15" i="21"/>
  <c r="K13" i="21"/>
  <c r="N13" i="21" s="1"/>
  <c r="K14" i="21"/>
  <c r="T214" i="31"/>
  <c r="T165" i="31"/>
  <c r="X7" i="31" l="1"/>
  <c r="T153" i="31" l="1"/>
  <c r="T149" i="31"/>
  <c r="W21" i="31"/>
  <c r="W25" i="31"/>
  <c r="W26" i="31"/>
  <c r="W27" i="31"/>
  <c r="W28" i="31"/>
  <c r="W29" i="31"/>
  <c r="W30" i="31"/>
  <c r="W31" i="31"/>
  <c r="W32" i="31"/>
  <c r="W33" i="31"/>
  <c r="W34" i="31"/>
  <c r="W35" i="31"/>
  <c r="W36" i="31"/>
  <c r="W37" i="31"/>
  <c r="W38" i="31"/>
  <c r="W39" i="31"/>
  <c r="W40" i="31"/>
  <c r="W41" i="31"/>
  <c r="W42" i="31"/>
  <c r="W43" i="31"/>
  <c r="W44" i="31"/>
  <c r="W45" i="31"/>
  <c r="W46" i="31"/>
  <c r="W47" i="31"/>
  <c r="W48" i="31"/>
  <c r="W49" i="31"/>
  <c r="W50" i="31"/>
  <c r="W51" i="31"/>
  <c r="W52" i="31"/>
  <c r="W53" i="31"/>
  <c r="W54" i="31"/>
  <c r="W55" i="31"/>
  <c r="W56" i="31"/>
  <c r="W57" i="31"/>
  <c r="W58" i="31"/>
  <c r="W59" i="31"/>
  <c r="W60" i="31"/>
  <c r="W62" i="31"/>
  <c r="W63" i="31"/>
  <c r="W64" i="31"/>
  <c r="W65" i="31"/>
  <c r="W66" i="31"/>
  <c r="W67" i="31"/>
  <c r="W68" i="31"/>
  <c r="W69" i="31"/>
  <c r="W70" i="31"/>
  <c r="W71" i="31"/>
  <c r="W72" i="31"/>
  <c r="W73" i="31"/>
  <c r="W74" i="31"/>
  <c r="W75" i="31"/>
  <c r="W76" i="31"/>
  <c r="W77" i="31"/>
  <c r="W78" i="31"/>
  <c r="W79" i="31"/>
  <c r="W80" i="31"/>
  <c r="W81" i="31"/>
  <c r="W82" i="31"/>
  <c r="W83" i="31"/>
  <c r="W84" i="31"/>
  <c r="W85" i="31"/>
  <c r="W86" i="31"/>
  <c r="W87" i="31"/>
  <c r="W88" i="31"/>
  <c r="W89" i="31"/>
  <c r="W90" i="31"/>
  <c r="W91" i="31"/>
  <c r="W92" i="31"/>
  <c r="W93" i="31"/>
  <c r="W94" i="31"/>
  <c r="W95" i="31"/>
  <c r="W96" i="31"/>
  <c r="W97" i="31"/>
  <c r="W98" i="31"/>
  <c r="W99" i="31"/>
  <c r="W100" i="31"/>
  <c r="W101" i="31"/>
  <c r="W102" i="31"/>
  <c r="W103" i="31"/>
  <c r="W104" i="31"/>
  <c r="W105" i="31"/>
  <c r="W106" i="31"/>
  <c r="W107" i="31"/>
  <c r="W108" i="31"/>
  <c r="W110" i="31"/>
  <c r="W111" i="31"/>
  <c r="W112" i="31"/>
  <c r="W113" i="31"/>
  <c r="W114" i="31"/>
  <c r="W115" i="31"/>
  <c r="W116" i="31"/>
  <c r="W117" i="31"/>
  <c r="W118" i="31"/>
  <c r="W119" i="31"/>
  <c r="W120" i="31"/>
  <c r="W121" i="31"/>
  <c r="W122" i="31"/>
  <c r="W123" i="31"/>
  <c r="W124" i="31"/>
  <c r="W125" i="31"/>
  <c r="W126" i="31"/>
  <c r="W127" i="31"/>
  <c r="W128" i="31"/>
  <c r="W129" i="31"/>
  <c r="W130" i="31"/>
  <c r="W131" i="31"/>
  <c r="W132" i="31"/>
  <c r="W133" i="31"/>
  <c r="W134" i="31"/>
  <c r="W135" i="31"/>
  <c r="W136" i="31"/>
  <c r="W137" i="31"/>
  <c r="W138" i="31"/>
  <c r="W139" i="31"/>
  <c r="W140" i="31"/>
  <c r="W141" i="31"/>
  <c r="W142" i="31"/>
  <c r="W143" i="31"/>
  <c r="W147" i="31"/>
  <c r="W148" i="31"/>
  <c r="W152" i="31"/>
  <c r="W156" i="31"/>
  <c r="W162" i="31"/>
  <c r="W163" i="31"/>
  <c r="W164" i="31"/>
  <c r="W167" i="31"/>
  <c r="W169" i="31"/>
  <c r="W170" i="31"/>
  <c r="W172" i="31"/>
  <c r="W173" i="31"/>
  <c r="W174" i="31"/>
  <c r="W175" i="31"/>
  <c r="W176" i="31"/>
  <c r="W177" i="31"/>
  <c r="W178" i="31"/>
  <c r="W179" i="31"/>
  <c r="W180" i="31"/>
  <c r="W181" i="31"/>
  <c r="W182" i="31"/>
  <c r="W183" i="31"/>
  <c r="W184" i="31"/>
  <c r="W185" i="31"/>
  <c r="W186" i="31"/>
  <c r="W187" i="31"/>
  <c r="W188" i="31"/>
  <c r="W189" i="31"/>
  <c r="W190" i="31"/>
  <c r="W191" i="31"/>
  <c r="W192" i="31"/>
  <c r="W193" i="31"/>
  <c r="W195" i="31"/>
  <c r="W196" i="31"/>
  <c r="W199" i="31"/>
  <c r="W200" i="31"/>
  <c r="W201" i="31"/>
  <c r="W202" i="31"/>
  <c r="W203" i="31"/>
  <c r="W205" i="31"/>
  <c r="W207" i="31"/>
  <c r="W208" i="31"/>
  <c r="W210" i="31"/>
  <c r="W212" i="31"/>
  <c r="W213" i="31"/>
  <c r="W215" i="31"/>
  <c r="W216" i="31"/>
  <c r="W217" i="31"/>
  <c r="W218" i="31"/>
  <c r="W219" i="31"/>
  <c r="W220" i="31"/>
  <c r="W232" i="31"/>
  <c r="W233" i="31"/>
  <c r="W234" i="31"/>
  <c r="W235" i="31"/>
  <c r="W236" i="31"/>
  <c r="W254" i="31"/>
  <c r="W273" i="31"/>
  <c r="W228" i="31"/>
  <c r="W274" i="31"/>
  <c r="W224" i="31"/>
  <c r="W226" i="31"/>
  <c r="W238" i="31"/>
  <c r="W241" i="31"/>
  <c r="W239" i="31"/>
  <c r="W230" i="31"/>
  <c r="W225" i="31"/>
  <c r="W227" i="31"/>
  <c r="W242" i="31"/>
  <c r="W275" i="31"/>
  <c r="W246" i="31"/>
  <c r="W247" i="31"/>
  <c r="W248" i="31"/>
  <c r="W249" i="31"/>
  <c r="W251" i="31"/>
  <c r="W252" i="31"/>
  <c r="W243" i="31"/>
  <c r="W245" i="31"/>
  <c r="W269" i="31"/>
  <c r="W270" i="31"/>
  <c r="W278" i="31"/>
  <c r="W279" i="31"/>
  <c r="W280" i="31"/>
  <c r="W281" i="31"/>
  <c r="W282" i="31"/>
  <c r="W284" i="31"/>
  <c r="W285" i="31"/>
  <c r="W286" i="31"/>
  <c r="W287" i="31"/>
  <c r="W288" i="31"/>
  <c r="W290" i="31"/>
  <c r="W291" i="31"/>
  <c r="W292" i="31"/>
  <c r="W15" i="31"/>
  <c r="W14" i="31"/>
  <c r="T198" i="31" l="1"/>
  <c r="T109" i="31"/>
  <c r="T61" i="31"/>
  <c r="T146" i="31" l="1"/>
  <c r="T145" i="31" s="1"/>
  <c r="T12" i="31"/>
  <c r="K19" i="20"/>
  <c r="K12" i="20"/>
  <c r="K16" i="20"/>
  <c r="K22" i="20"/>
  <c r="K32" i="20"/>
  <c r="K45" i="20"/>
  <c r="K15" i="20"/>
  <c r="K14" i="20"/>
  <c r="K33" i="20"/>
  <c r="K25" i="20"/>
  <c r="K39" i="20"/>
  <c r="K36" i="20"/>
  <c r="K35" i="20"/>
  <c r="K23" i="20"/>
  <c r="K17" i="20"/>
  <c r="K34" i="20"/>
  <c r="K43" i="20"/>
  <c r="K37" i="20"/>
  <c r="K21" i="20"/>
  <c r="K41" i="20"/>
  <c r="K29" i="20"/>
  <c r="K10" i="20"/>
  <c r="K24" i="20"/>
  <c r="K26" i="20"/>
  <c r="K27" i="20"/>
  <c r="K40" i="20"/>
  <c r="K42" i="20"/>
  <c r="K13" i="20"/>
  <c r="K38" i="20"/>
  <c r="K28" i="20"/>
  <c r="K31" i="20"/>
  <c r="K20" i="20"/>
  <c r="K11" i="20"/>
  <c r="K18" i="20"/>
  <c r="K44" i="20"/>
  <c r="K49" i="20"/>
  <c r="N49" i="20" s="1"/>
  <c r="K84" i="20"/>
  <c r="N84" i="20" s="1"/>
  <c r="K54" i="20"/>
  <c r="N54" i="20" s="1"/>
  <c r="K48" i="20"/>
  <c r="N48" i="20" s="1"/>
  <c r="K65" i="20"/>
  <c r="N65" i="20" s="1"/>
  <c r="K51" i="20"/>
  <c r="N51" i="20" s="1"/>
  <c r="K50" i="20"/>
  <c r="N50" i="20" s="1"/>
  <c r="K89" i="20"/>
  <c r="N89" i="20" s="1"/>
  <c r="K57" i="20"/>
  <c r="N57" i="20" s="1"/>
  <c r="K53" i="20"/>
  <c r="N53" i="20" s="1"/>
  <c r="K52" i="20"/>
  <c r="N52" i="20" s="1"/>
  <c r="K71" i="20"/>
  <c r="N71" i="20" s="1"/>
  <c r="K67" i="20"/>
  <c r="N67" i="20" s="1"/>
  <c r="K63" i="20"/>
  <c r="N63" i="20" s="1"/>
  <c r="K59" i="20"/>
  <c r="N59" i="20" s="1"/>
  <c r="K68" i="20"/>
  <c r="N68" i="20" s="1"/>
  <c r="K64" i="20"/>
  <c r="N64" i="20" s="1"/>
  <c r="K76" i="20"/>
  <c r="N76" i="20" s="1"/>
  <c r="K79" i="20"/>
  <c r="N79" i="20" s="1"/>
  <c r="K55" i="20"/>
  <c r="N55" i="20" s="1"/>
  <c r="K85" i="20"/>
  <c r="N85" i="20" s="1"/>
  <c r="K90" i="20"/>
  <c r="N90" i="20" s="1"/>
  <c r="K91" i="20"/>
  <c r="N91" i="20" s="1"/>
  <c r="K87" i="20"/>
  <c r="N87" i="20" s="1"/>
  <c r="K47" i="20"/>
  <c r="N47" i="20" s="1"/>
  <c r="K83" i="20"/>
  <c r="N83" i="20" s="1"/>
  <c r="K70" i="20"/>
  <c r="N70" i="20" s="1"/>
  <c r="K61" i="20"/>
  <c r="N61" i="20" s="1"/>
  <c r="K81" i="20"/>
  <c r="N81" i="20" s="1"/>
  <c r="K60" i="20"/>
  <c r="N60" i="20" s="1"/>
  <c r="K56" i="20"/>
  <c r="N56" i="20" s="1"/>
  <c r="K72" i="20"/>
  <c r="N72" i="20" s="1"/>
  <c r="K82" i="20"/>
  <c r="N82" i="20" s="1"/>
  <c r="K86" i="20"/>
  <c r="N86" i="20" s="1"/>
  <c r="K75" i="20"/>
  <c r="N75" i="20" s="1"/>
  <c r="K66" i="20"/>
  <c r="N66" i="20" s="1"/>
  <c r="K92" i="20"/>
  <c r="N92" i="20" s="1"/>
  <c r="K80" i="20"/>
  <c r="N80" i="20" s="1"/>
  <c r="K69" i="20"/>
  <c r="N69" i="20" s="1"/>
  <c r="K73" i="20"/>
  <c r="N73" i="20" s="1"/>
  <c r="K62" i="20"/>
  <c r="N62" i="20" s="1"/>
  <c r="K88" i="20"/>
  <c r="N88" i="20" s="1"/>
  <c r="K78" i="20"/>
  <c r="N78" i="20" s="1"/>
  <c r="K58" i="20"/>
  <c r="N58" i="20" s="1"/>
  <c r="K74" i="20"/>
  <c r="N74" i="20" s="1"/>
  <c r="K77" i="20"/>
  <c r="N77" i="20" s="1"/>
  <c r="K93" i="20"/>
  <c r="N93" i="20" s="1"/>
  <c r="K116" i="20"/>
  <c r="N116" i="20" s="1"/>
  <c r="K115" i="20"/>
  <c r="N115" i="20" s="1"/>
  <c r="K112" i="20"/>
  <c r="N112" i="20" s="1"/>
  <c r="K96" i="20"/>
  <c r="N96" i="20" s="1"/>
  <c r="K128" i="20"/>
  <c r="N128" i="20" s="1"/>
  <c r="K110" i="20"/>
  <c r="N110" i="20" s="1"/>
  <c r="K95" i="20"/>
  <c r="N95" i="20" s="1"/>
  <c r="K126" i="20"/>
  <c r="N126" i="20" s="1"/>
  <c r="K123" i="20"/>
  <c r="N123" i="20" s="1"/>
  <c r="K127" i="20"/>
  <c r="N127" i="20" s="1"/>
  <c r="K102" i="20"/>
  <c r="N102" i="20" s="1"/>
  <c r="K103" i="20"/>
  <c r="N103" i="20" s="1"/>
  <c r="K107" i="20"/>
  <c r="N107" i="20" s="1"/>
  <c r="K101" i="20"/>
  <c r="N101" i="20" s="1"/>
  <c r="K120" i="20"/>
  <c r="N120" i="20" s="1"/>
  <c r="K122" i="20"/>
  <c r="N122" i="20" s="1"/>
  <c r="K97" i="20"/>
  <c r="N97" i="20" s="1"/>
  <c r="K104" i="20"/>
  <c r="N104" i="20" s="1"/>
  <c r="K114" i="20"/>
  <c r="N114" i="20" s="1"/>
  <c r="K105" i="20"/>
  <c r="N105" i="20" s="1"/>
  <c r="K117" i="20"/>
  <c r="N117" i="20" s="1"/>
  <c r="K119" i="20"/>
  <c r="N119" i="20" s="1"/>
  <c r="K108" i="20"/>
  <c r="N108" i="20" s="1"/>
  <c r="K121" i="20"/>
  <c r="N121" i="20" s="1"/>
  <c r="K99" i="20"/>
  <c r="N99" i="20" s="1"/>
  <c r="K106" i="20"/>
  <c r="N106" i="20" s="1"/>
  <c r="K109" i="20"/>
  <c r="N109" i="20" s="1"/>
  <c r="K124" i="20"/>
  <c r="N124" i="20" s="1"/>
  <c r="K100" i="20"/>
  <c r="N100" i="20" s="1"/>
  <c r="K129" i="20"/>
  <c r="N129" i="20" s="1"/>
  <c r="K113" i="20"/>
  <c r="N113" i="20" s="1"/>
  <c r="K118" i="20"/>
  <c r="N118" i="20" s="1"/>
  <c r="K98" i="20"/>
  <c r="N98" i="20" s="1"/>
  <c r="K30" i="20"/>
  <c r="L30" i="20"/>
  <c r="T276" i="31"/>
  <c r="K11" i="26"/>
  <c r="N11" i="26" s="1"/>
  <c r="L11" i="26"/>
  <c r="K10" i="26"/>
  <c r="L10" i="26"/>
  <c r="K12" i="26"/>
  <c r="N12" i="26" s="1"/>
  <c r="L12" i="26"/>
  <c r="K17" i="28"/>
  <c r="L17" i="28"/>
  <c r="M17" i="28" s="1"/>
  <c r="K16" i="28"/>
  <c r="L16" i="28"/>
  <c r="M16" i="28" s="1"/>
  <c r="K15" i="28"/>
  <c r="L15" i="28"/>
  <c r="M15" i="28" s="1"/>
  <c r="K26" i="28"/>
  <c r="L26" i="28"/>
  <c r="M26" i="28" s="1"/>
  <c r="K27" i="28"/>
  <c r="L27" i="28"/>
  <c r="M27" i="28" s="1"/>
  <c r="K18" i="28"/>
  <c r="L18" i="28"/>
  <c r="M18" i="28" s="1"/>
  <c r="K20" i="28"/>
  <c r="L20" i="28"/>
  <c r="M20" i="28" s="1"/>
  <c r="K21" i="28"/>
  <c r="L21" i="28"/>
  <c r="M21" i="28" s="1"/>
  <c r="K22" i="28"/>
  <c r="L22" i="28"/>
  <c r="M22" i="28" s="1"/>
  <c r="K25" i="28"/>
  <c r="L25" i="28"/>
  <c r="M25" i="28" s="1"/>
  <c r="K19" i="28"/>
  <c r="L19" i="28"/>
  <c r="M19" i="28" s="1"/>
  <c r="K24" i="28"/>
  <c r="L24" i="28"/>
  <c r="M24" i="28" s="1"/>
  <c r="K38" i="28"/>
  <c r="L38" i="28"/>
  <c r="M38" i="28" s="1"/>
  <c r="K66" i="28"/>
  <c r="L66" i="28"/>
  <c r="K39" i="28"/>
  <c r="L39" i="28"/>
  <c r="M39" i="28" s="1"/>
  <c r="K36" i="28"/>
  <c r="K40" i="28"/>
  <c r="L40" i="28"/>
  <c r="M40" i="28" s="1"/>
  <c r="K35" i="28"/>
  <c r="L35" i="28"/>
  <c r="M35" i="28" s="1"/>
  <c r="K30" i="28"/>
  <c r="L30" i="28"/>
  <c r="M30" i="28" s="1"/>
  <c r="K33" i="28"/>
  <c r="K34" i="28"/>
  <c r="L34" i="28"/>
  <c r="M34" i="28" s="1"/>
  <c r="K31" i="28"/>
  <c r="M31" i="28"/>
  <c r="M41" i="28"/>
  <c r="K32" i="28"/>
  <c r="L32" i="28"/>
  <c r="M32" i="28" s="1"/>
  <c r="K29" i="28"/>
  <c r="M29" i="28"/>
  <c r="K56" i="28"/>
  <c r="N56" i="28" s="1"/>
  <c r="L56" i="28"/>
  <c r="K59" i="28"/>
  <c r="N59" i="28" s="1"/>
  <c r="L59" i="28"/>
  <c r="K42" i="28"/>
  <c r="L42" i="28"/>
  <c r="K53" i="28"/>
  <c r="N53" i="28" s="1"/>
  <c r="L53" i="28"/>
  <c r="K44" i="28"/>
  <c r="N44" i="28" s="1"/>
  <c r="L44" i="28"/>
  <c r="K55" i="28"/>
  <c r="N55" i="28" s="1"/>
  <c r="L55" i="28"/>
  <c r="K61" i="28"/>
  <c r="N61" i="28" s="1"/>
  <c r="L61" i="28"/>
  <c r="K45" i="28"/>
  <c r="N45" i="28" s="1"/>
  <c r="L45" i="28"/>
  <c r="K46" i="28"/>
  <c r="N46" i="28" s="1"/>
  <c r="L46" i="28"/>
  <c r="K47" i="28"/>
  <c r="N47" i="28" s="1"/>
  <c r="L47" i="28"/>
  <c r="K48" i="28"/>
  <c r="N48" i="28" s="1"/>
  <c r="L48" i="28"/>
  <c r="K49" i="28"/>
  <c r="N49" i="28" s="1"/>
  <c r="L49" i="28"/>
  <c r="K51" i="28"/>
  <c r="N51" i="28" s="1"/>
  <c r="L51" i="28"/>
  <c r="K52" i="28"/>
  <c r="N52" i="28" s="1"/>
  <c r="L52" i="28"/>
  <c r="K54" i="28"/>
  <c r="N54" i="28" s="1"/>
  <c r="L54" i="28"/>
  <c r="K57" i="28"/>
  <c r="N57" i="28" s="1"/>
  <c r="L57" i="28"/>
  <c r="K58" i="28"/>
  <c r="N58" i="28" s="1"/>
  <c r="L58" i="28"/>
  <c r="K60" i="28"/>
  <c r="N60" i="28" s="1"/>
  <c r="L60" i="28"/>
  <c r="K65" i="28"/>
  <c r="L65" i="28"/>
  <c r="K63" i="28"/>
  <c r="L63" i="28"/>
  <c r="K64" i="28"/>
  <c r="L64" i="28"/>
  <c r="K10" i="28"/>
  <c r="L10" i="28"/>
  <c r="K12" i="28"/>
  <c r="L12" i="28"/>
  <c r="M12" i="28" s="1"/>
  <c r="K13" i="28"/>
  <c r="L13" i="28"/>
  <c r="M13" i="28" s="1"/>
  <c r="L11" i="28"/>
  <c r="M11" i="28" s="1"/>
  <c r="K11" i="28"/>
  <c r="K10" i="29"/>
  <c r="L10" i="29"/>
  <c r="K11" i="29"/>
  <c r="L11" i="29"/>
  <c r="M11" i="29"/>
  <c r="K12" i="29"/>
  <c r="L12" i="29"/>
  <c r="K13" i="29"/>
  <c r="L13" i="29"/>
  <c r="M13" i="29"/>
  <c r="K14" i="29"/>
  <c r="L14" i="29"/>
  <c r="M14" i="29"/>
  <c r="K15" i="29"/>
  <c r="L15" i="29"/>
  <c r="M15" i="29"/>
  <c r="L9" i="29"/>
  <c r="K9" i="29"/>
  <c r="K10" i="15"/>
  <c r="L10" i="15"/>
  <c r="M10" i="15"/>
  <c r="D38" i="30" s="1"/>
  <c r="M9" i="15"/>
  <c r="L9" i="15"/>
  <c r="K9" i="15"/>
  <c r="T211" i="31"/>
  <c r="T194" i="31"/>
  <c r="T171" i="31"/>
  <c r="K15" i="12"/>
  <c r="N15" i="12" s="1"/>
  <c r="L15" i="12"/>
  <c r="K25" i="12"/>
  <c r="L25" i="12"/>
  <c r="K19" i="12"/>
  <c r="N19" i="12" s="1"/>
  <c r="L19" i="12"/>
  <c r="K18" i="12"/>
  <c r="N18" i="12" s="1"/>
  <c r="L18" i="12"/>
  <c r="K17" i="12"/>
  <c r="L17" i="12"/>
  <c r="K29" i="12"/>
  <c r="L29" i="12"/>
  <c r="K30" i="12"/>
  <c r="N30" i="12" s="1"/>
  <c r="L30" i="12"/>
  <c r="K21" i="12"/>
  <c r="L21" i="12"/>
  <c r="K10" i="12"/>
  <c r="N10" i="12" s="1"/>
  <c r="L10" i="12"/>
  <c r="K24" i="12"/>
  <c r="N24" i="12" s="1"/>
  <c r="L24" i="12"/>
  <c r="K26" i="12"/>
  <c r="N26" i="12" s="1"/>
  <c r="L26" i="12"/>
  <c r="K16" i="12"/>
  <c r="N16" i="12" s="1"/>
  <c r="L16" i="12"/>
  <c r="K22" i="12"/>
  <c r="N22" i="12" s="1"/>
  <c r="L22" i="12"/>
  <c r="K14" i="12"/>
  <c r="N14" i="12" s="1"/>
  <c r="L14" i="12"/>
  <c r="K23" i="12"/>
  <c r="N23" i="12" s="1"/>
  <c r="L23" i="12"/>
  <c r="K11" i="12"/>
  <c r="N11" i="12" s="1"/>
  <c r="L11" i="12"/>
  <c r="K20" i="12"/>
  <c r="L20" i="12"/>
  <c r="K31" i="12"/>
  <c r="L31" i="12"/>
  <c r="M31" i="12" s="1"/>
  <c r="K27" i="12"/>
  <c r="N27" i="12" s="1"/>
  <c r="L27" i="12"/>
  <c r="K12" i="12"/>
  <c r="N12" i="12" s="1"/>
  <c r="L12" i="12"/>
  <c r="K13" i="12"/>
  <c r="L13" i="12"/>
  <c r="L28" i="12"/>
  <c r="K28" i="12"/>
  <c r="N28" i="12" s="1"/>
  <c r="K13" i="9"/>
  <c r="K12" i="9"/>
  <c r="T162" i="31"/>
  <c r="T161" i="31" s="1"/>
  <c r="L11" i="9"/>
  <c r="L12" i="9"/>
  <c r="M12" i="9" s="1"/>
  <c r="L13" i="9"/>
  <c r="M13" i="9" s="1"/>
  <c r="L10" i="9"/>
  <c r="M10" i="9" s="1"/>
  <c r="K10" i="9"/>
  <c r="T24" i="31"/>
  <c r="T23" i="31" s="1"/>
  <c r="M23" i="12" l="1"/>
  <c r="M22" i="12"/>
  <c r="M26" i="12"/>
  <c r="M30" i="12"/>
  <c r="M28" i="12"/>
  <c r="L8" i="29"/>
  <c r="N10" i="26"/>
  <c r="M10" i="26" s="1"/>
  <c r="K8" i="26"/>
  <c r="K8" i="28"/>
  <c r="K8" i="29"/>
  <c r="L8" i="28"/>
  <c r="L8" i="26"/>
  <c r="N21" i="12"/>
  <c r="M21" i="12" s="1"/>
  <c r="N29" i="12"/>
  <c r="M29" i="12" s="1"/>
  <c r="N25" i="12"/>
  <c r="M25" i="12" s="1"/>
  <c r="N13" i="12"/>
  <c r="M13" i="12" s="1"/>
  <c r="N20" i="12"/>
  <c r="M20" i="12" s="1"/>
  <c r="N17" i="12"/>
  <c r="M12" i="12"/>
  <c r="M11" i="12"/>
  <c r="M14" i="12"/>
  <c r="M16" i="12"/>
  <c r="M24" i="12"/>
  <c r="M18" i="12"/>
  <c r="M27" i="12"/>
  <c r="M10" i="12"/>
  <c r="M19" i="12"/>
  <c r="M15" i="12"/>
  <c r="L8" i="15"/>
  <c r="M8" i="9"/>
  <c r="K8" i="15"/>
  <c r="K8" i="20"/>
  <c r="L8" i="9"/>
  <c r="K8" i="9"/>
  <c r="D37" i="30"/>
  <c r="M8" i="15"/>
  <c r="L8" i="12"/>
  <c r="M8" i="29"/>
  <c r="M10" i="28"/>
  <c r="M18" i="26"/>
  <c r="M12" i="26"/>
  <c r="M24" i="26"/>
  <c r="M11" i="26"/>
  <c r="M25" i="26"/>
  <c r="M20" i="26"/>
  <c r="M15" i="26"/>
  <c r="M26" i="26"/>
  <c r="M19" i="26"/>
  <c r="M23" i="26"/>
  <c r="M21" i="26"/>
  <c r="M16" i="26"/>
  <c r="M57" i="28"/>
  <c r="M52" i="28"/>
  <c r="M55" i="28"/>
  <c r="M56" i="28"/>
  <c r="M46" i="28"/>
  <c r="M64" i="28"/>
  <c r="M51" i="28"/>
  <c r="M61" i="28"/>
  <c r="M65" i="28"/>
  <c r="M58" i="28"/>
  <c r="M54" i="28"/>
  <c r="M48" i="28"/>
  <c r="M44" i="28"/>
  <c r="M42" i="28"/>
  <c r="M66" i="28"/>
  <c r="M63" i="28"/>
  <c r="M60" i="28"/>
  <c r="M49" i="28"/>
  <c r="M47" i="28"/>
  <c r="M45" i="28"/>
  <c r="M53" i="28"/>
  <c r="M59" i="28"/>
  <c r="N10" i="15"/>
  <c r="N9" i="15"/>
  <c r="M8" i="28" l="1"/>
  <c r="M8" i="26"/>
  <c r="D33" i="30"/>
  <c r="E33" i="30" s="1"/>
  <c r="D23" i="32"/>
  <c r="D12" i="30" s="1"/>
  <c r="E12" i="30" s="1"/>
  <c r="K8" i="12"/>
  <c r="D36" i="30"/>
  <c r="M8" i="12"/>
  <c r="K10" i="8"/>
  <c r="L10" i="8"/>
  <c r="K11" i="8"/>
  <c r="L11" i="8"/>
  <c r="M11" i="8" s="1"/>
  <c r="M8" i="8" s="1"/>
  <c r="D22" i="32" s="1"/>
  <c r="L9" i="8"/>
  <c r="K9" i="8"/>
  <c r="V159" i="31"/>
  <c r="W159" i="31" s="1"/>
  <c r="L21" i="21"/>
  <c r="N21" i="21" s="1"/>
  <c r="L19" i="21"/>
  <c r="N19" i="21" s="1"/>
  <c r="L18" i="21"/>
  <c r="N18" i="21" s="1"/>
  <c r="L20" i="21"/>
  <c r="N20" i="21" s="1"/>
  <c r="L15" i="21"/>
  <c r="N15" i="21" s="1"/>
  <c r="L13" i="21"/>
  <c r="L14" i="21"/>
  <c r="N14" i="21" s="1"/>
  <c r="K10" i="21"/>
  <c r="L10" i="21"/>
  <c r="M10" i="21" s="1"/>
  <c r="L11" i="21"/>
  <c r="K11" i="21"/>
  <c r="K8" i="21" l="1"/>
  <c r="K8" i="8"/>
  <c r="D24" i="32"/>
  <c r="D13" i="30" s="1"/>
  <c r="E13" i="30" s="1"/>
  <c r="D11" i="30"/>
  <c r="E11" i="30" s="1"/>
  <c r="E36" i="30"/>
  <c r="M15" i="21"/>
  <c r="M21" i="21"/>
  <c r="M20" i="21"/>
  <c r="M14" i="21"/>
  <c r="M18" i="21"/>
  <c r="M13" i="21"/>
  <c r="M19" i="21"/>
  <c r="L8" i="8"/>
  <c r="M11" i="21"/>
  <c r="D25" i="30"/>
  <c r="D21" i="32" l="1"/>
  <c r="E25" i="30"/>
  <c r="W144" i="31"/>
  <c r="L115" i="20"/>
  <c r="L112" i="20"/>
  <c r="L96" i="20"/>
  <c r="L128" i="20"/>
  <c r="L110" i="20"/>
  <c r="L95" i="20"/>
  <c r="L126" i="20"/>
  <c r="L123" i="20"/>
  <c r="L127" i="20"/>
  <c r="L102" i="20"/>
  <c r="L103" i="20"/>
  <c r="L107" i="20"/>
  <c r="L101" i="20"/>
  <c r="L120" i="20"/>
  <c r="L122" i="20"/>
  <c r="L97" i="20"/>
  <c r="L104" i="20"/>
  <c r="L114" i="20"/>
  <c r="L105" i="20"/>
  <c r="L117" i="20"/>
  <c r="L119" i="20"/>
  <c r="L108" i="20"/>
  <c r="L121" i="20"/>
  <c r="L99" i="20"/>
  <c r="L106" i="20"/>
  <c r="L109" i="20"/>
  <c r="L124" i="20"/>
  <c r="L100" i="20"/>
  <c r="L129" i="20"/>
  <c r="L113" i="20"/>
  <c r="L118" i="20"/>
  <c r="L98" i="20"/>
  <c r="L125" i="20"/>
  <c r="L111" i="20"/>
  <c r="M111" i="20" s="1"/>
  <c r="L116" i="20"/>
  <c r="L84" i="20"/>
  <c r="L54" i="20"/>
  <c r="L48" i="20"/>
  <c r="L65" i="20"/>
  <c r="L51" i="20"/>
  <c r="L50" i="20"/>
  <c r="L89" i="20"/>
  <c r="L57" i="20"/>
  <c r="L53" i="20"/>
  <c r="L52" i="20"/>
  <c r="L71" i="20"/>
  <c r="L67" i="20"/>
  <c r="L63" i="20"/>
  <c r="L59" i="20"/>
  <c r="L68" i="20"/>
  <c r="L64" i="20"/>
  <c r="L76" i="20"/>
  <c r="L79" i="20"/>
  <c r="L55" i="20"/>
  <c r="L85" i="20"/>
  <c r="L90" i="20"/>
  <c r="L91" i="20"/>
  <c r="L87" i="20"/>
  <c r="L47" i="20"/>
  <c r="L83" i="20"/>
  <c r="L70" i="20"/>
  <c r="L61" i="20"/>
  <c r="L81" i="20"/>
  <c r="L60" i="20"/>
  <c r="L56" i="20"/>
  <c r="L72" i="20"/>
  <c r="L82" i="20"/>
  <c r="L86" i="20"/>
  <c r="L75" i="20"/>
  <c r="L66" i="20"/>
  <c r="L92" i="20"/>
  <c r="L80" i="20"/>
  <c r="L69" i="20"/>
  <c r="L73" i="20"/>
  <c r="L62" i="20"/>
  <c r="L88" i="20"/>
  <c r="L78" i="20"/>
  <c r="L58" i="20"/>
  <c r="L74" i="20"/>
  <c r="L77" i="20"/>
  <c r="L93" i="20"/>
  <c r="L49" i="20"/>
  <c r="L19" i="20"/>
  <c r="L12" i="20"/>
  <c r="L16" i="20"/>
  <c r="L22" i="20"/>
  <c r="L32" i="20"/>
  <c r="L45" i="20"/>
  <c r="L15" i="20"/>
  <c r="L14" i="20"/>
  <c r="L33" i="20"/>
  <c r="L25" i="20"/>
  <c r="L39" i="20"/>
  <c r="L36" i="20"/>
  <c r="L17" i="20"/>
  <c r="L34" i="20"/>
  <c r="L43" i="20"/>
  <c r="L37" i="20"/>
  <c r="L21" i="20"/>
  <c r="L41" i="20"/>
  <c r="L29" i="20"/>
  <c r="L10" i="20"/>
  <c r="L24" i="20"/>
  <c r="L26" i="20"/>
  <c r="L27" i="20"/>
  <c r="L40" i="20"/>
  <c r="L42" i="20"/>
  <c r="L13" i="20"/>
  <c r="L38" i="20"/>
  <c r="L28" i="20"/>
  <c r="L31" i="20"/>
  <c r="L20" i="20"/>
  <c r="L11" i="20"/>
  <c r="L18" i="20"/>
  <c r="L44" i="20"/>
  <c r="D10" i="30" l="1"/>
  <c r="D17" i="32"/>
  <c r="E21" i="32"/>
  <c r="M12" i="20"/>
  <c r="L8" i="20"/>
  <c r="L11" i="1"/>
  <c r="M11" i="1" s="1"/>
  <c r="L15" i="1"/>
  <c r="L13" i="1"/>
  <c r="L14" i="1"/>
  <c r="L16" i="1"/>
  <c r="L18" i="1"/>
  <c r="M18" i="1" s="1"/>
  <c r="L10" i="1"/>
  <c r="M10" i="1" s="1"/>
  <c r="K10" i="1"/>
  <c r="J10" i="1"/>
  <c r="Y227" i="31"/>
  <c r="Y228" i="31"/>
  <c r="Y230" i="31"/>
  <c r="Y233" i="31"/>
  <c r="Y236" i="31"/>
  <c r="Y241" i="31"/>
  <c r="Y242" i="31"/>
  <c r="Y244" i="31"/>
  <c r="Y245" i="31"/>
  <c r="E10" i="30" l="1"/>
  <c r="D6" i="30"/>
  <c r="E6" i="30" s="1"/>
  <c r="M13" i="1"/>
  <c r="M16" i="1"/>
  <c r="L9" i="1"/>
  <c r="M9" i="1"/>
  <c r="W17" i="31"/>
  <c r="W20" i="31" l="1"/>
  <c r="W18" i="31"/>
  <c r="W19" i="31"/>
  <c r="V12" i="31"/>
  <c r="X225" i="31"/>
  <c r="X227" i="31"/>
  <c r="J111" i="20"/>
  <c r="I111" i="20"/>
  <c r="H111" i="20"/>
  <c r="G111" i="20"/>
  <c r="F111" i="20"/>
  <c r="E111" i="20"/>
  <c r="D111" i="20"/>
  <c r="C111" i="20"/>
  <c r="J125" i="20"/>
  <c r="I125" i="20"/>
  <c r="H125" i="20"/>
  <c r="G125" i="20"/>
  <c r="F125" i="20"/>
  <c r="E125" i="20"/>
  <c r="D125" i="20"/>
  <c r="C125" i="20"/>
  <c r="N109" i="31"/>
  <c r="V109" i="31"/>
  <c r="U109" i="31"/>
  <c r="S109" i="31"/>
  <c r="R109" i="31"/>
  <c r="Q109" i="31"/>
  <c r="P109" i="31"/>
  <c r="O109" i="31"/>
  <c r="O61" i="31"/>
  <c r="P61" i="31"/>
  <c r="Q61" i="31"/>
  <c r="R61" i="31"/>
  <c r="S61" i="31"/>
  <c r="U61" i="31"/>
  <c r="V61" i="31"/>
  <c r="N61" i="31"/>
  <c r="N24" i="31"/>
  <c r="O24" i="31"/>
  <c r="P24" i="31"/>
  <c r="Q24" i="31"/>
  <c r="R24" i="31"/>
  <c r="S24" i="31"/>
  <c r="U24" i="31"/>
  <c r="V24" i="31"/>
  <c r="X24" i="31"/>
  <c r="P208" i="31"/>
  <c r="S207" i="31"/>
  <c r="Q207" i="31"/>
  <c r="S206" i="31"/>
  <c r="U206" i="31" s="1"/>
  <c r="Q206" i="31"/>
  <c r="S205" i="31"/>
  <c r="Q205" i="31"/>
  <c r="S204" i="31"/>
  <c r="U204" i="31" s="1"/>
  <c r="Q204" i="31"/>
  <c r="S203" i="31"/>
  <c r="N202" i="31"/>
  <c r="N198" i="31" s="1"/>
  <c r="S201" i="31"/>
  <c r="S200" i="31"/>
  <c r="Q200" i="31"/>
  <c r="V198" i="31"/>
  <c r="V197" i="31" s="1"/>
  <c r="R198" i="31"/>
  <c r="P198" i="31"/>
  <c r="O198" i="31"/>
  <c r="W109" i="31" l="1"/>
  <c r="W24" i="31"/>
  <c r="U198" i="31"/>
  <c r="W198" i="31" s="1"/>
  <c r="W204" i="31"/>
  <c r="W206" i="31"/>
  <c r="W61" i="31"/>
  <c r="Y273" i="31"/>
  <c r="Y224" i="31"/>
  <c r="W253" i="31"/>
  <c r="Y225" i="31"/>
  <c r="W272" i="31"/>
  <c r="Y226" i="31"/>
  <c r="W231" i="31"/>
  <c r="S23" i="31"/>
  <c r="O23" i="31"/>
  <c r="R23" i="31"/>
  <c r="N23" i="31"/>
  <c r="U23" i="31"/>
  <c r="P23" i="31"/>
  <c r="V23" i="31"/>
  <c r="Q23" i="31"/>
  <c r="S198" i="31"/>
  <c r="Q198" i="31"/>
  <c r="W23" i="31" l="1"/>
  <c r="Z199" i="31"/>
  <c r="Z200" i="31"/>
  <c r="Z202" i="31"/>
  <c r="Z203" i="31"/>
  <c r="Z204" i="31"/>
  <c r="Z205" i="31"/>
  <c r="Z206" i="31"/>
  <c r="Z207" i="31"/>
  <c r="Z198" i="31"/>
  <c r="Z201" i="31" l="1"/>
  <c r="N194" i="31" l="1"/>
  <c r="O194" i="31"/>
  <c r="P194" i="31"/>
  <c r="Q194" i="31"/>
  <c r="R194" i="31"/>
  <c r="S194" i="31"/>
  <c r="U194" i="31"/>
  <c r="V194" i="31"/>
  <c r="N276" i="31"/>
  <c r="O276" i="31"/>
  <c r="Q276" i="31"/>
  <c r="R276" i="31"/>
  <c r="S276" i="31"/>
  <c r="U276" i="31"/>
  <c r="V276" i="31"/>
  <c r="Y278" i="31" s="1"/>
  <c r="Y279" i="31" s="1"/>
  <c r="Y214" i="31"/>
  <c r="U158" i="31"/>
  <c r="V155" i="31"/>
  <c r="V154" i="31"/>
  <c r="U22" i="31"/>
  <c r="K17" i="1"/>
  <c r="J17" i="1"/>
  <c r="I17" i="1"/>
  <c r="H17" i="1"/>
  <c r="G17" i="1"/>
  <c r="F17" i="1"/>
  <c r="E17" i="1"/>
  <c r="D17" i="1"/>
  <c r="C17" i="1"/>
  <c r="K18" i="1"/>
  <c r="J18" i="1"/>
  <c r="I18" i="1"/>
  <c r="H18" i="1"/>
  <c r="G18" i="1"/>
  <c r="F18" i="1"/>
  <c r="E18" i="1"/>
  <c r="D18" i="1"/>
  <c r="C18" i="1"/>
  <c r="K16" i="1"/>
  <c r="J16" i="1"/>
  <c r="I16" i="1"/>
  <c r="H16" i="1"/>
  <c r="G16" i="1"/>
  <c r="F16" i="1"/>
  <c r="E16" i="1"/>
  <c r="D16" i="1"/>
  <c r="C16" i="1"/>
  <c r="K14" i="1"/>
  <c r="N14" i="1" s="1"/>
  <c r="M14" i="1" s="1"/>
  <c r="J14" i="1"/>
  <c r="I14" i="1"/>
  <c r="H14" i="1"/>
  <c r="G14" i="1"/>
  <c r="F14" i="1"/>
  <c r="E14" i="1"/>
  <c r="D14" i="1"/>
  <c r="C14" i="1"/>
  <c r="K13" i="1"/>
  <c r="J13" i="1"/>
  <c r="I13" i="1"/>
  <c r="H13" i="1"/>
  <c r="G13" i="1"/>
  <c r="F13" i="1"/>
  <c r="E13" i="1"/>
  <c r="D13" i="1"/>
  <c r="C13" i="1"/>
  <c r="K15" i="1"/>
  <c r="N15" i="1" s="1"/>
  <c r="M15" i="1" s="1"/>
  <c r="J15" i="1"/>
  <c r="I15" i="1"/>
  <c r="H15" i="1"/>
  <c r="G15" i="1"/>
  <c r="E15" i="1"/>
  <c r="D15" i="1"/>
  <c r="C15" i="1"/>
  <c r="K11" i="1"/>
  <c r="K9" i="1" s="1"/>
  <c r="J11" i="1"/>
  <c r="J9" i="1" s="1"/>
  <c r="I11" i="1"/>
  <c r="H11" i="1"/>
  <c r="G11" i="1"/>
  <c r="F11" i="1"/>
  <c r="E11" i="1"/>
  <c r="D11" i="1"/>
  <c r="C11" i="1"/>
  <c r="I10" i="1"/>
  <c r="H10" i="1"/>
  <c r="G10" i="1"/>
  <c r="F10" i="1"/>
  <c r="E10" i="1"/>
  <c r="D10" i="1"/>
  <c r="C10" i="1"/>
  <c r="J18" i="21"/>
  <c r="I18" i="21"/>
  <c r="H18" i="21"/>
  <c r="G18" i="21"/>
  <c r="F18" i="21"/>
  <c r="E18" i="21"/>
  <c r="D18" i="21"/>
  <c r="C18" i="21"/>
  <c r="J17" i="21"/>
  <c r="I17" i="21"/>
  <c r="H17" i="21"/>
  <c r="G17" i="21"/>
  <c r="F17" i="21"/>
  <c r="E17" i="21"/>
  <c r="D17" i="21"/>
  <c r="C17" i="21"/>
  <c r="G11" i="21"/>
  <c r="W194" i="31" l="1"/>
  <c r="H9" i="1"/>
  <c r="H12" i="1"/>
  <c r="G9" i="1"/>
  <c r="K12" i="1"/>
  <c r="K8" i="1" s="1"/>
  <c r="J12" i="1"/>
  <c r="J8" i="1" s="1"/>
  <c r="G12" i="1"/>
  <c r="I9" i="1"/>
  <c r="I12" i="1"/>
  <c r="W154" i="31"/>
  <c r="W151" i="31"/>
  <c r="L17" i="21"/>
  <c r="W158" i="31"/>
  <c r="L17" i="1"/>
  <c r="W22" i="31"/>
  <c r="W150" i="31"/>
  <c r="V211" i="31"/>
  <c r="W157" i="31"/>
  <c r="W155" i="31"/>
  <c r="M17" i="21" l="1"/>
  <c r="M8" i="21" s="1"/>
  <c r="L8" i="21"/>
  <c r="M17" i="1"/>
  <c r="H8" i="1"/>
  <c r="G8" i="1"/>
  <c r="I8" i="1"/>
  <c r="L12" i="1"/>
  <c r="L8" i="1" s="1"/>
  <c r="J12" i="26"/>
  <c r="I12" i="26"/>
  <c r="G12" i="26"/>
  <c r="F12" i="26"/>
  <c r="E12" i="26"/>
  <c r="D12" i="26"/>
  <c r="C12" i="26"/>
  <c r="J10" i="26"/>
  <c r="I10" i="26"/>
  <c r="H10" i="26"/>
  <c r="G10" i="26"/>
  <c r="F10" i="26"/>
  <c r="E10" i="26"/>
  <c r="D10" i="26"/>
  <c r="C10" i="26"/>
  <c r="J11" i="26"/>
  <c r="I11" i="26"/>
  <c r="H11" i="26"/>
  <c r="G11" i="26"/>
  <c r="F11" i="26"/>
  <c r="E11" i="26"/>
  <c r="D11" i="26"/>
  <c r="C11" i="26"/>
  <c r="J58" i="28"/>
  <c r="I58" i="28"/>
  <c r="G58" i="28"/>
  <c r="F58" i="28"/>
  <c r="E58" i="28"/>
  <c r="D58" i="28"/>
  <c r="C58" i="28"/>
  <c r="J57" i="28"/>
  <c r="I57" i="28"/>
  <c r="H57" i="28"/>
  <c r="G57" i="28"/>
  <c r="F57" i="28"/>
  <c r="E57" i="28"/>
  <c r="D57" i="28"/>
  <c r="C57" i="28"/>
  <c r="J54" i="28"/>
  <c r="I54" i="28"/>
  <c r="G54" i="28"/>
  <c r="F54" i="28"/>
  <c r="E54" i="28"/>
  <c r="D54" i="28"/>
  <c r="C54" i="28"/>
  <c r="J52" i="28"/>
  <c r="I52" i="28"/>
  <c r="G52" i="28"/>
  <c r="F52" i="28"/>
  <c r="E52" i="28"/>
  <c r="D52" i="28"/>
  <c r="C52" i="28"/>
  <c r="J51" i="28"/>
  <c r="I51" i="28"/>
  <c r="G51" i="28"/>
  <c r="F51" i="28"/>
  <c r="E51" i="28"/>
  <c r="D51" i="28"/>
  <c r="C51" i="28"/>
  <c r="J49" i="28"/>
  <c r="I49" i="28"/>
  <c r="H49" i="28"/>
  <c r="G49" i="28"/>
  <c r="F49" i="28"/>
  <c r="E49" i="28"/>
  <c r="D49" i="28"/>
  <c r="C49" i="28"/>
  <c r="J48" i="28"/>
  <c r="I48" i="28"/>
  <c r="H48" i="28"/>
  <c r="G48" i="28"/>
  <c r="F48" i="28"/>
  <c r="E48" i="28"/>
  <c r="D48" i="28"/>
  <c r="C48" i="28"/>
  <c r="J47" i="28"/>
  <c r="I47" i="28"/>
  <c r="H47" i="28"/>
  <c r="G47" i="28"/>
  <c r="F47" i="28"/>
  <c r="E47" i="28"/>
  <c r="D47" i="28"/>
  <c r="C47" i="28"/>
  <c r="J46" i="28"/>
  <c r="I46" i="28"/>
  <c r="G46" i="28"/>
  <c r="F46" i="28"/>
  <c r="E46" i="28"/>
  <c r="D46" i="28"/>
  <c r="C46" i="28"/>
  <c r="J45" i="28"/>
  <c r="I45" i="28"/>
  <c r="H45" i="28"/>
  <c r="G45" i="28"/>
  <c r="F45" i="28"/>
  <c r="E45" i="28"/>
  <c r="D45" i="28"/>
  <c r="C45" i="28"/>
  <c r="H61" i="28"/>
  <c r="G61" i="28"/>
  <c r="F61" i="28"/>
  <c r="E61" i="28"/>
  <c r="D61" i="28"/>
  <c r="C61" i="28"/>
  <c r="J29" i="28"/>
  <c r="I29" i="28"/>
  <c r="H29" i="28"/>
  <c r="G29" i="28"/>
  <c r="F29" i="28"/>
  <c r="E29" i="28"/>
  <c r="D29" i="28"/>
  <c r="C29" i="28"/>
  <c r="J55" i="28"/>
  <c r="I55" i="28"/>
  <c r="H55" i="28"/>
  <c r="G55" i="28"/>
  <c r="F55" i="28"/>
  <c r="E55" i="28"/>
  <c r="D55" i="28"/>
  <c r="C55" i="28"/>
  <c r="J32" i="28"/>
  <c r="I32" i="28"/>
  <c r="H32" i="28"/>
  <c r="G32" i="28"/>
  <c r="F32" i="28"/>
  <c r="E32" i="28"/>
  <c r="D32" i="28"/>
  <c r="C32" i="28"/>
  <c r="J31" i="28"/>
  <c r="I31" i="28"/>
  <c r="G31" i="28"/>
  <c r="F31" i="28"/>
  <c r="E31" i="28"/>
  <c r="D31" i="28"/>
  <c r="C31" i="28"/>
  <c r="J34" i="28"/>
  <c r="I34" i="28"/>
  <c r="G34" i="28"/>
  <c r="F34" i="28"/>
  <c r="E34" i="28"/>
  <c r="D34" i="28"/>
  <c r="C34" i="28"/>
  <c r="J33" i="28"/>
  <c r="I33" i="28"/>
  <c r="G33" i="28"/>
  <c r="F33" i="28"/>
  <c r="E33" i="28"/>
  <c r="D33" i="28"/>
  <c r="C33" i="28"/>
  <c r="I30" i="28"/>
  <c r="H30" i="28"/>
  <c r="G30" i="28"/>
  <c r="F30" i="28"/>
  <c r="E30" i="28"/>
  <c r="D30" i="28"/>
  <c r="C30" i="28"/>
  <c r="H35" i="28"/>
  <c r="G35" i="28"/>
  <c r="F35" i="28"/>
  <c r="E35" i="28"/>
  <c r="D35" i="28"/>
  <c r="C35" i="28"/>
  <c r="J40" i="28"/>
  <c r="I40" i="28"/>
  <c r="H40" i="28"/>
  <c r="G40" i="28"/>
  <c r="F40" i="28"/>
  <c r="E40" i="28"/>
  <c r="D40" i="28"/>
  <c r="C40" i="28"/>
  <c r="J64" i="28"/>
  <c r="I64" i="28"/>
  <c r="H64" i="28"/>
  <c r="G64" i="28"/>
  <c r="F64" i="28"/>
  <c r="E64" i="28"/>
  <c r="D64" i="28"/>
  <c r="C64" i="28"/>
  <c r="J60" i="28"/>
  <c r="I60" i="28"/>
  <c r="H60" i="28"/>
  <c r="G60" i="28"/>
  <c r="F60" i="28"/>
  <c r="E60" i="28"/>
  <c r="D60" i="28"/>
  <c r="C60" i="28"/>
  <c r="G8" i="26" l="1"/>
  <c r="J8" i="26"/>
  <c r="I8" i="26"/>
  <c r="J44" i="28"/>
  <c r="I44" i="28"/>
  <c r="H44" i="28"/>
  <c r="G44" i="28"/>
  <c r="F44" i="28"/>
  <c r="E44" i="28"/>
  <c r="D44" i="28"/>
  <c r="C44" i="28"/>
  <c r="J36" i="28"/>
  <c r="I36" i="28"/>
  <c r="F36" i="28"/>
  <c r="E36" i="28"/>
  <c r="D36" i="28"/>
  <c r="C36" i="28"/>
  <c r="J13" i="28"/>
  <c r="I13" i="28"/>
  <c r="F13" i="28"/>
  <c r="E13" i="28"/>
  <c r="D13" i="28"/>
  <c r="C13" i="28"/>
  <c r="J10" i="28"/>
  <c r="I10" i="28"/>
  <c r="F10" i="28"/>
  <c r="E10" i="28"/>
  <c r="D10" i="28"/>
  <c r="C10" i="28"/>
  <c r="J15" i="28"/>
  <c r="I15" i="28"/>
  <c r="F15" i="28"/>
  <c r="E15" i="28"/>
  <c r="D15" i="28"/>
  <c r="C15" i="28"/>
  <c r="J24" i="28"/>
  <c r="I24" i="28"/>
  <c r="F24" i="28"/>
  <c r="E24" i="28"/>
  <c r="D24" i="28"/>
  <c r="C24" i="28"/>
  <c r="J39" i="28"/>
  <c r="I39" i="28"/>
  <c r="F39" i="28"/>
  <c r="E39" i="28"/>
  <c r="D39" i="28"/>
  <c r="C39" i="28"/>
  <c r="J19" i="28"/>
  <c r="I19" i="28"/>
  <c r="F19" i="28"/>
  <c r="E19" i="28"/>
  <c r="D19" i="28"/>
  <c r="C19" i="28"/>
  <c r="J12" i="28"/>
  <c r="I12" i="28"/>
  <c r="F12" i="28"/>
  <c r="E12" i="28"/>
  <c r="D12" i="28"/>
  <c r="C12" i="28"/>
  <c r="J11" i="28"/>
  <c r="I11" i="28"/>
  <c r="F11" i="28"/>
  <c r="E11" i="28"/>
  <c r="D11" i="28"/>
  <c r="C11" i="28"/>
  <c r="J25" i="28"/>
  <c r="I25" i="28"/>
  <c r="F25" i="28"/>
  <c r="E25" i="28"/>
  <c r="D25" i="28"/>
  <c r="C25" i="28"/>
  <c r="J63" i="28"/>
  <c r="I63" i="28"/>
  <c r="F63" i="28"/>
  <c r="E63" i="28"/>
  <c r="D63" i="28"/>
  <c r="C63" i="28"/>
  <c r="J16" i="28"/>
  <c r="I16" i="28"/>
  <c r="F16" i="28"/>
  <c r="E16" i="28"/>
  <c r="D16" i="28"/>
  <c r="C16" i="28"/>
  <c r="J17" i="28"/>
  <c r="I17" i="28"/>
  <c r="F17" i="28"/>
  <c r="E17" i="28"/>
  <c r="D17" i="28"/>
  <c r="C17" i="28"/>
  <c r="J66" i="28"/>
  <c r="I66" i="28"/>
  <c r="F66" i="28"/>
  <c r="E66" i="28"/>
  <c r="D66" i="28"/>
  <c r="C66" i="28"/>
  <c r="J53" i="28"/>
  <c r="I53" i="28"/>
  <c r="F53" i="28"/>
  <c r="E53" i="28"/>
  <c r="D53" i="28"/>
  <c r="C53" i="28"/>
  <c r="J42" i="28"/>
  <c r="I42" i="28"/>
  <c r="F42" i="28"/>
  <c r="E42" i="28"/>
  <c r="D42" i="28"/>
  <c r="C42" i="28"/>
  <c r="J59" i="28"/>
  <c r="I59" i="28"/>
  <c r="F59" i="28"/>
  <c r="E59" i="28"/>
  <c r="D59" i="28"/>
  <c r="C59" i="28"/>
  <c r="J38" i="28"/>
  <c r="I38" i="28"/>
  <c r="F38" i="28"/>
  <c r="E38" i="28"/>
  <c r="D38" i="28"/>
  <c r="C38" i="28"/>
  <c r="J22" i="28"/>
  <c r="I22" i="28"/>
  <c r="F22" i="28"/>
  <c r="E22" i="28"/>
  <c r="D22" i="28"/>
  <c r="C22" i="28"/>
  <c r="J21" i="28"/>
  <c r="I21" i="28"/>
  <c r="F21" i="28"/>
  <c r="E21" i="28"/>
  <c r="D21" i="28"/>
  <c r="C21" i="28"/>
  <c r="J20" i="28"/>
  <c r="I20" i="28"/>
  <c r="F20" i="28"/>
  <c r="E20" i="28"/>
  <c r="D20" i="28"/>
  <c r="C20" i="28"/>
  <c r="J18" i="28"/>
  <c r="I18" i="28"/>
  <c r="F18" i="28"/>
  <c r="E18" i="28"/>
  <c r="D18" i="28"/>
  <c r="C18" i="28"/>
  <c r="J27" i="28"/>
  <c r="I27" i="28"/>
  <c r="F27" i="28"/>
  <c r="E27" i="28"/>
  <c r="D27" i="28"/>
  <c r="C27" i="28"/>
  <c r="J26" i="28"/>
  <c r="I26" i="28"/>
  <c r="F26" i="28"/>
  <c r="E26" i="28"/>
  <c r="D26" i="28"/>
  <c r="C26" i="28"/>
  <c r="J65" i="28"/>
  <c r="I65" i="28"/>
  <c r="F65" i="28"/>
  <c r="E65" i="28"/>
  <c r="D65" i="28"/>
  <c r="C65" i="28"/>
  <c r="F56" i="28"/>
  <c r="E56" i="28"/>
  <c r="D56" i="28"/>
  <c r="C56" i="28"/>
  <c r="J15" i="29"/>
  <c r="I15" i="29"/>
  <c r="H15" i="29"/>
  <c r="G15" i="29"/>
  <c r="F15" i="29"/>
  <c r="E15" i="29"/>
  <c r="D15" i="29"/>
  <c r="C15" i="29"/>
  <c r="J14" i="29"/>
  <c r="I14" i="29"/>
  <c r="H14" i="29"/>
  <c r="G14" i="29"/>
  <c r="F14" i="29"/>
  <c r="E14" i="29"/>
  <c r="D14" i="29"/>
  <c r="C14" i="29"/>
  <c r="J13" i="29"/>
  <c r="I13" i="29"/>
  <c r="H13" i="29"/>
  <c r="G13" i="29"/>
  <c r="F13" i="29"/>
  <c r="E13" i="29"/>
  <c r="D13" i="29"/>
  <c r="C13" i="29"/>
  <c r="J12" i="29"/>
  <c r="I12" i="29"/>
  <c r="H12" i="29"/>
  <c r="G12" i="29"/>
  <c r="F12" i="29"/>
  <c r="E12" i="29"/>
  <c r="D12" i="29"/>
  <c r="C12" i="29"/>
  <c r="J11" i="29"/>
  <c r="I11" i="29"/>
  <c r="H11" i="29"/>
  <c r="G11" i="29"/>
  <c r="F11" i="29"/>
  <c r="E11" i="29"/>
  <c r="D11" i="29"/>
  <c r="C11" i="29"/>
  <c r="J10" i="29"/>
  <c r="I10" i="29"/>
  <c r="H10" i="29"/>
  <c r="G10" i="29"/>
  <c r="F10" i="29"/>
  <c r="E10" i="29"/>
  <c r="D10" i="29"/>
  <c r="C10" i="29"/>
  <c r="J9" i="29"/>
  <c r="J8" i="29" s="1"/>
  <c r="I9" i="29"/>
  <c r="I8" i="29" s="1"/>
  <c r="H9" i="29"/>
  <c r="G9" i="29"/>
  <c r="G8" i="29" s="1"/>
  <c r="F9" i="29"/>
  <c r="E9" i="29"/>
  <c r="D9" i="29"/>
  <c r="C9" i="29"/>
  <c r="J10" i="15"/>
  <c r="I10" i="15"/>
  <c r="H10" i="15"/>
  <c r="G10" i="15"/>
  <c r="F10" i="15"/>
  <c r="E10" i="15"/>
  <c r="D10" i="15"/>
  <c r="C10" i="15"/>
  <c r="J9" i="15"/>
  <c r="J8" i="15" s="1"/>
  <c r="I9" i="15"/>
  <c r="I8" i="15" s="1"/>
  <c r="H9" i="15"/>
  <c r="H8" i="15" s="1"/>
  <c r="G9" i="15"/>
  <c r="G8" i="15" s="1"/>
  <c r="F9" i="15"/>
  <c r="E9" i="15"/>
  <c r="D9" i="15"/>
  <c r="C9" i="15"/>
  <c r="J27" i="12"/>
  <c r="I27" i="12"/>
  <c r="H27" i="12"/>
  <c r="G27" i="12"/>
  <c r="F27" i="12"/>
  <c r="E27" i="12"/>
  <c r="D27" i="12"/>
  <c r="C27" i="12"/>
  <c r="J31" i="12"/>
  <c r="I31" i="12"/>
  <c r="H31" i="12"/>
  <c r="G31" i="12"/>
  <c r="F31" i="12"/>
  <c r="E31" i="12"/>
  <c r="D31" i="12"/>
  <c r="C31" i="12"/>
  <c r="J20" i="12"/>
  <c r="I20" i="12"/>
  <c r="H20" i="12"/>
  <c r="G20" i="12"/>
  <c r="F20" i="12"/>
  <c r="E20" i="12"/>
  <c r="D20" i="12"/>
  <c r="C20" i="12"/>
  <c r="J11" i="12"/>
  <c r="I11" i="12"/>
  <c r="H11" i="12"/>
  <c r="G11" i="12"/>
  <c r="F11" i="12"/>
  <c r="E11" i="12"/>
  <c r="D11" i="12"/>
  <c r="C11" i="12"/>
  <c r="J23" i="12"/>
  <c r="I23" i="12"/>
  <c r="H23" i="12"/>
  <c r="G23" i="12"/>
  <c r="F23" i="12"/>
  <c r="E23" i="12"/>
  <c r="D23" i="12"/>
  <c r="C23" i="12"/>
  <c r="J14" i="12"/>
  <c r="I14" i="12"/>
  <c r="H14" i="12"/>
  <c r="G14" i="12"/>
  <c r="F14" i="12"/>
  <c r="E14" i="12"/>
  <c r="D14" i="12"/>
  <c r="C14" i="12"/>
  <c r="J22" i="12"/>
  <c r="I22" i="12"/>
  <c r="H22" i="12"/>
  <c r="G22" i="12"/>
  <c r="F22" i="12"/>
  <c r="E22" i="12"/>
  <c r="D22" i="12"/>
  <c r="C22" i="12"/>
  <c r="J16" i="12"/>
  <c r="I16" i="12"/>
  <c r="H16" i="12"/>
  <c r="G16" i="12"/>
  <c r="F16" i="12"/>
  <c r="E16" i="12"/>
  <c r="D16" i="12"/>
  <c r="C16" i="12"/>
  <c r="J26" i="12"/>
  <c r="I26" i="12"/>
  <c r="H26" i="12"/>
  <c r="G26" i="12"/>
  <c r="F26" i="12"/>
  <c r="E26" i="12"/>
  <c r="D26" i="12"/>
  <c r="C26" i="12"/>
  <c r="J24" i="12"/>
  <c r="I24" i="12"/>
  <c r="H24" i="12"/>
  <c r="G24" i="12"/>
  <c r="F24" i="12"/>
  <c r="E24" i="12"/>
  <c r="D24" i="12"/>
  <c r="C24" i="12"/>
  <c r="J10" i="12"/>
  <c r="I10" i="12"/>
  <c r="H10" i="12"/>
  <c r="G10" i="12"/>
  <c r="F10" i="12"/>
  <c r="E10" i="12"/>
  <c r="D10" i="12"/>
  <c r="C10" i="12"/>
  <c r="J21" i="12"/>
  <c r="I21" i="12"/>
  <c r="H21" i="12"/>
  <c r="G21" i="12"/>
  <c r="F21" i="12"/>
  <c r="E21" i="12"/>
  <c r="D21" i="12"/>
  <c r="C21" i="12"/>
  <c r="J30" i="12"/>
  <c r="I30" i="12"/>
  <c r="H30" i="12"/>
  <c r="G30" i="12"/>
  <c r="F30" i="12"/>
  <c r="E30" i="12"/>
  <c r="D30" i="12"/>
  <c r="C30" i="12"/>
  <c r="J29" i="12"/>
  <c r="I29" i="12"/>
  <c r="H29" i="12"/>
  <c r="G29" i="12"/>
  <c r="F29" i="12"/>
  <c r="E29" i="12"/>
  <c r="D29" i="12"/>
  <c r="C29" i="12"/>
  <c r="J17" i="12"/>
  <c r="I17" i="12"/>
  <c r="H17" i="12"/>
  <c r="G17" i="12"/>
  <c r="F17" i="12"/>
  <c r="E17" i="12"/>
  <c r="D17" i="12"/>
  <c r="C17" i="12"/>
  <c r="J18" i="12"/>
  <c r="I18" i="12"/>
  <c r="H18" i="12"/>
  <c r="G18" i="12"/>
  <c r="F18" i="12"/>
  <c r="E18" i="12"/>
  <c r="D18" i="12"/>
  <c r="C18" i="12"/>
  <c r="J19" i="12"/>
  <c r="I19" i="12"/>
  <c r="H19" i="12"/>
  <c r="G19" i="12"/>
  <c r="F19" i="12"/>
  <c r="E19" i="12"/>
  <c r="D19" i="12"/>
  <c r="C19" i="12"/>
  <c r="J25" i="12"/>
  <c r="I25" i="12"/>
  <c r="H25" i="12"/>
  <c r="G25" i="12"/>
  <c r="F25" i="12"/>
  <c r="E25" i="12"/>
  <c r="D25" i="12"/>
  <c r="C25" i="12"/>
  <c r="J15" i="12"/>
  <c r="I15" i="12"/>
  <c r="H15" i="12"/>
  <c r="G15" i="12"/>
  <c r="F15" i="12"/>
  <c r="E15" i="12"/>
  <c r="D15" i="12"/>
  <c r="C15" i="12"/>
  <c r="J13" i="12"/>
  <c r="I13" i="12"/>
  <c r="H13" i="12"/>
  <c r="G13" i="12"/>
  <c r="F13" i="12"/>
  <c r="E13" i="12"/>
  <c r="D13" i="12"/>
  <c r="C13" i="12"/>
  <c r="J12" i="12"/>
  <c r="I12" i="12"/>
  <c r="H12" i="12"/>
  <c r="G12" i="12"/>
  <c r="F12" i="12"/>
  <c r="E12" i="12"/>
  <c r="D12" i="12"/>
  <c r="C12" i="12"/>
  <c r="J28" i="12"/>
  <c r="I28" i="12"/>
  <c r="H28" i="12"/>
  <c r="G28" i="12"/>
  <c r="F28" i="12"/>
  <c r="E28" i="12"/>
  <c r="D28" i="12"/>
  <c r="C28" i="12"/>
  <c r="J13" i="9"/>
  <c r="I13" i="9"/>
  <c r="H13" i="9"/>
  <c r="G13" i="9"/>
  <c r="F13" i="9"/>
  <c r="E13" i="9"/>
  <c r="D13" i="9"/>
  <c r="C13" i="9"/>
  <c r="J12" i="9"/>
  <c r="I12" i="9"/>
  <c r="H12" i="9"/>
  <c r="F12" i="9"/>
  <c r="E12" i="9"/>
  <c r="D12" i="9"/>
  <c r="C12" i="9"/>
  <c r="H10" i="9"/>
  <c r="G10" i="9"/>
  <c r="F10" i="9"/>
  <c r="E10" i="9"/>
  <c r="D10" i="9"/>
  <c r="C10" i="9"/>
  <c r="J11" i="8"/>
  <c r="I11" i="8"/>
  <c r="H11" i="8"/>
  <c r="G11" i="8"/>
  <c r="F11" i="8"/>
  <c r="E11" i="8"/>
  <c r="D11" i="8"/>
  <c r="C11" i="8"/>
  <c r="J10" i="8"/>
  <c r="I10" i="8"/>
  <c r="H10" i="8"/>
  <c r="G10" i="8"/>
  <c r="F10" i="8"/>
  <c r="E10" i="8"/>
  <c r="D10" i="8"/>
  <c r="C10" i="8"/>
  <c r="J9" i="8"/>
  <c r="J8" i="8" s="1"/>
  <c r="I9" i="8"/>
  <c r="I8" i="8" s="1"/>
  <c r="H9" i="8"/>
  <c r="H8" i="8" s="1"/>
  <c r="G9" i="8"/>
  <c r="G8" i="8" s="1"/>
  <c r="F9" i="8"/>
  <c r="E9" i="8"/>
  <c r="D9" i="8"/>
  <c r="C9" i="8"/>
  <c r="V153" i="31"/>
  <c r="U153" i="31"/>
  <c r="S153" i="31"/>
  <c r="R153" i="31"/>
  <c r="Q153" i="31"/>
  <c r="P153" i="31"/>
  <c r="O153" i="31"/>
  <c r="N153" i="31"/>
  <c r="V149" i="31"/>
  <c r="U149" i="31"/>
  <c r="S149" i="31"/>
  <c r="R149" i="31"/>
  <c r="Q149" i="31"/>
  <c r="P149" i="31"/>
  <c r="O149" i="31"/>
  <c r="N149" i="31"/>
  <c r="V146" i="31"/>
  <c r="U146" i="31"/>
  <c r="U145" i="31" s="1"/>
  <c r="S146" i="31"/>
  <c r="S145" i="31" s="1"/>
  <c r="R146" i="31"/>
  <c r="R145" i="31" s="1"/>
  <c r="Q146" i="31"/>
  <c r="Q145" i="31" s="1"/>
  <c r="P146" i="31"/>
  <c r="P145" i="31" s="1"/>
  <c r="O146" i="31"/>
  <c r="O145" i="31" s="1"/>
  <c r="N146" i="31"/>
  <c r="N145" i="31" s="1"/>
  <c r="J19" i="21"/>
  <c r="I19" i="21"/>
  <c r="H19" i="21"/>
  <c r="G19" i="21"/>
  <c r="E19" i="21"/>
  <c r="D19" i="21"/>
  <c r="C19" i="21"/>
  <c r="J21" i="21"/>
  <c r="I21" i="21"/>
  <c r="H21" i="21"/>
  <c r="G21" i="21"/>
  <c r="E21" i="21"/>
  <c r="D21" i="21"/>
  <c r="C21" i="21"/>
  <c r="J20" i="21"/>
  <c r="I20" i="21"/>
  <c r="H20" i="21"/>
  <c r="G20" i="21"/>
  <c r="E20" i="21"/>
  <c r="D20" i="21"/>
  <c r="C20" i="21"/>
  <c r="J13" i="21"/>
  <c r="I13" i="21"/>
  <c r="H13" i="21"/>
  <c r="G13" i="21"/>
  <c r="F13" i="21"/>
  <c r="E13" i="21"/>
  <c r="D13" i="21"/>
  <c r="C13" i="21"/>
  <c r="J15" i="21"/>
  <c r="I15" i="21"/>
  <c r="H15" i="21"/>
  <c r="G15" i="21"/>
  <c r="F15" i="21"/>
  <c r="E15" i="21"/>
  <c r="D15" i="21"/>
  <c r="C15" i="21"/>
  <c r="J14" i="21"/>
  <c r="I14" i="21"/>
  <c r="H14" i="21"/>
  <c r="G14" i="21"/>
  <c r="F14" i="21"/>
  <c r="E14" i="21"/>
  <c r="D14" i="21"/>
  <c r="C14" i="21"/>
  <c r="J10" i="21"/>
  <c r="I10" i="21"/>
  <c r="H10" i="21"/>
  <c r="G10" i="21"/>
  <c r="E10" i="21"/>
  <c r="D10" i="21"/>
  <c r="C10" i="21"/>
  <c r="J11" i="21"/>
  <c r="I11" i="21"/>
  <c r="H11" i="21"/>
  <c r="F11" i="21"/>
  <c r="E11" i="21"/>
  <c r="D11" i="21"/>
  <c r="C11" i="21"/>
  <c r="J98" i="20"/>
  <c r="I98" i="20"/>
  <c r="H98" i="20"/>
  <c r="G98" i="20"/>
  <c r="F98" i="20"/>
  <c r="E98" i="20"/>
  <c r="D98" i="20"/>
  <c r="C98" i="20"/>
  <c r="J118" i="20"/>
  <c r="I118" i="20"/>
  <c r="H118" i="20"/>
  <c r="G118" i="20"/>
  <c r="F118" i="20"/>
  <c r="E118" i="20"/>
  <c r="D118" i="20"/>
  <c r="C118" i="20"/>
  <c r="J113" i="20"/>
  <c r="I113" i="20"/>
  <c r="H113" i="20"/>
  <c r="G113" i="20"/>
  <c r="F113" i="20"/>
  <c r="E113" i="20"/>
  <c r="D113" i="20"/>
  <c r="C113" i="20"/>
  <c r="F129" i="20"/>
  <c r="E129" i="20"/>
  <c r="D129" i="20"/>
  <c r="C129" i="20"/>
  <c r="F100" i="20"/>
  <c r="E100" i="20"/>
  <c r="D100" i="20"/>
  <c r="C100" i="20"/>
  <c r="F124" i="20"/>
  <c r="E124" i="20"/>
  <c r="D124" i="20"/>
  <c r="C124" i="20"/>
  <c r="F109" i="20"/>
  <c r="E109" i="20"/>
  <c r="D109" i="20"/>
  <c r="C109" i="20"/>
  <c r="F106" i="20"/>
  <c r="E106" i="20"/>
  <c r="D106" i="20"/>
  <c r="C106" i="20"/>
  <c r="F99" i="20"/>
  <c r="E99" i="20"/>
  <c r="D99" i="20"/>
  <c r="C99" i="20"/>
  <c r="F121" i="20"/>
  <c r="E121" i="20"/>
  <c r="D121" i="20"/>
  <c r="C121" i="20"/>
  <c r="F108" i="20"/>
  <c r="E108" i="20"/>
  <c r="D108" i="20"/>
  <c r="C108" i="20"/>
  <c r="F119" i="20"/>
  <c r="E119" i="20"/>
  <c r="D119" i="20"/>
  <c r="C119" i="20"/>
  <c r="J117" i="20"/>
  <c r="I117" i="20"/>
  <c r="H117" i="20"/>
  <c r="G117" i="20"/>
  <c r="F117" i="20"/>
  <c r="E117" i="20"/>
  <c r="D117" i="20"/>
  <c r="C117" i="20"/>
  <c r="F105" i="20"/>
  <c r="E105" i="20"/>
  <c r="D105" i="20"/>
  <c r="C105" i="20"/>
  <c r="J114" i="20"/>
  <c r="I114" i="20"/>
  <c r="H114" i="20"/>
  <c r="G114" i="20"/>
  <c r="F114" i="20"/>
  <c r="E114" i="20"/>
  <c r="D114" i="20"/>
  <c r="C114" i="20"/>
  <c r="J104" i="20"/>
  <c r="I104" i="20"/>
  <c r="H104" i="20"/>
  <c r="G104" i="20"/>
  <c r="F104" i="20"/>
  <c r="E104" i="20"/>
  <c r="D104" i="20"/>
  <c r="C104" i="20"/>
  <c r="J97" i="20"/>
  <c r="I97" i="20"/>
  <c r="H97" i="20"/>
  <c r="G97" i="20"/>
  <c r="F97" i="20"/>
  <c r="E97" i="20"/>
  <c r="D97" i="20"/>
  <c r="C97" i="20"/>
  <c r="J122" i="20"/>
  <c r="I122" i="20"/>
  <c r="H122" i="20"/>
  <c r="G122" i="20"/>
  <c r="F122" i="20"/>
  <c r="E122" i="20"/>
  <c r="D122" i="20"/>
  <c r="C122" i="20"/>
  <c r="J120" i="20"/>
  <c r="I120" i="20"/>
  <c r="H120" i="20"/>
  <c r="G120" i="20"/>
  <c r="F120" i="20"/>
  <c r="E120" i="20"/>
  <c r="D120" i="20"/>
  <c r="C120" i="20"/>
  <c r="J101" i="20"/>
  <c r="I101" i="20"/>
  <c r="H101" i="20"/>
  <c r="G101" i="20"/>
  <c r="F101" i="20"/>
  <c r="E101" i="20"/>
  <c r="D101" i="20"/>
  <c r="C101" i="20"/>
  <c r="J107" i="20"/>
  <c r="I107" i="20"/>
  <c r="H107" i="20"/>
  <c r="G107" i="20"/>
  <c r="F107" i="20"/>
  <c r="E107" i="20"/>
  <c r="D107" i="20"/>
  <c r="C107" i="20"/>
  <c r="J103" i="20"/>
  <c r="I103" i="20"/>
  <c r="H103" i="20"/>
  <c r="G103" i="20"/>
  <c r="F103" i="20"/>
  <c r="E103" i="20"/>
  <c r="D103" i="20"/>
  <c r="C103" i="20"/>
  <c r="J102" i="20"/>
  <c r="I102" i="20"/>
  <c r="H102" i="20"/>
  <c r="G102" i="20"/>
  <c r="F102" i="20"/>
  <c r="E102" i="20"/>
  <c r="D102" i="20"/>
  <c r="C102" i="20"/>
  <c r="J127" i="20"/>
  <c r="I127" i="20"/>
  <c r="H127" i="20"/>
  <c r="G127" i="20"/>
  <c r="F127" i="20"/>
  <c r="E127" i="20"/>
  <c r="D127" i="20"/>
  <c r="C127" i="20"/>
  <c r="J123" i="20"/>
  <c r="I123" i="20"/>
  <c r="H123" i="20"/>
  <c r="G123" i="20"/>
  <c r="F123" i="20"/>
  <c r="E123" i="20"/>
  <c r="D123" i="20"/>
  <c r="C123" i="20"/>
  <c r="J126" i="20"/>
  <c r="I126" i="20"/>
  <c r="H126" i="20"/>
  <c r="G126" i="20"/>
  <c r="F126" i="20"/>
  <c r="E126" i="20"/>
  <c r="D126" i="20"/>
  <c r="C126" i="20"/>
  <c r="J95" i="20"/>
  <c r="I95" i="20"/>
  <c r="H95" i="20"/>
  <c r="G95" i="20"/>
  <c r="F95" i="20"/>
  <c r="E95" i="20"/>
  <c r="D95" i="20"/>
  <c r="C95" i="20"/>
  <c r="J110" i="20"/>
  <c r="I110" i="20"/>
  <c r="H110" i="20"/>
  <c r="G110" i="20"/>
  <c r="F110" i="20"/>
  <c r="E110" i="20"/>
  <c r="D110" i="20"/>
  <c r="C110" i="20"/>
  <c r="J128" i="20"/>
  <c r="I128" i="20"/>
  <c r="H128" i="20"/>
  <c r="G128" i="20"/>
  <c r="F128" i="20"/>
  <c r="E128" i="20"/>
  <c r="D128" i="20"/>
  <c r="C128" i="20"/>
  <c r="J96" i="20"/>
  <c r="I96" i="20"/>
  <c r="H96" i="20"/>
  <c r="G96" i="20"/>
  <c r="F96" i="20"/>
  <c r="E96" i="20"/>
  <c r="D96" i="20"/>
  <c r="C96" i="20"/>
  <c r="J112" i="20"/>
  <c r="I112" i="20"/>
  <c r="H112" i="20"/>
  <c r="G112" i="20"/>
  <c r="F112" i="20"/>
  <c r="E112" i="20"/>
  <c r="D112" i="20"/>
  <c r="C112" i="20"/>
  <c r="J115" i="20"/>
  <c r="I115" i="20"/>
  <c r="H115" i="20"/>
  <c r="G115" i="20"/>
  <c r="F115" i="20"/>
  <c r="E115" i="20"/>
  <c r="D115" i="20"/>
  <c r="C115" i="20"/>
  <c r="J116" i="20"/>
  <c r="I116" i="20"/>
  <c r="H116" i="20"/>
  <c r="G116" i="20"/>
  <c r="F116" i="20"/>
  <c r="E116" i="20"/>
  <c r="D116" i="20"/>
  <c r="C116" i="20"/>
  <c r="J93" i="20"/>
  <c r="I93" i="20"/>
  <c r="H93" i="20"/>
  <c r="G93" i="20"/>
  <c r="F93" i="20"/>
  <c r="E93" i="20"/>
  <c r="D93" i="20"/>
  <c r="C93" i="20"/>
  <c r="J77" i="20"/>
  <c r="I77" i="20"/>
  <c r="H77" i="20"/>
  <c r="G77" i="20"/>
  <c r="F77" i="20"/>
  <c r="E77" i="20"/>
  <c r="D77" i="20"/>
  <c r="C77" i="20"/>
  <c r="J74" i="20"/>
  <c r="I74" i="20"/>
  <c r="H74" i="20"/>
  <c r="G74" i="20"/>
  <c r="F74" i="20"/>
  <c r="E74" i="20"/>
  <c r="D74" i="20"/>
  <c r="C74" i="20"/>
  <c r="J58" i="20"/>
  <c r="I58" i="20"/>
  <c r="H58" i="20"/>
  <c r="G58" i="20"/>
  <c r="F58" i="20"/>
  <c r="E58" i="20"/>
  <c r="D58" i="20"/>
  <c r="C58" i="20"/>
  <c r="J78" i="20"/>
  <c r="I78" i="20"/>
  <c r="H78" i="20"/>
  <c r="G78" i="20"/>
  <c r="F78" i="20"/>
  <c r="E78" i="20"/>
  <c r="D78" i="20"/>
  <c r="C78" i="20"/>
  <c r="J88" i="20"/>
  <c r="I88" i="20"/>
  <c r="H88" i="20"/>
  <c r="G88" i="20"/>
  <c r="F88" i="20"/>
  <c r="E88" i="20"/>
  <c r="D88" i="20"/>
  <c r="C88" i="20"/>
  <c r="J62" i="20"/>
  <c r="I62" i="20"/>
  <c r="H62" i="20"/>
  <c r="G62" i="20"/>
  <c r="F62" i="20"/>
  <c r="E62" i="20"/>
  <c r="D62" i="20"/>
  <c r="C62" i="20"/>
  <c r="J73" i="20"/>
  <c r="I73" i="20"/>
  <c r="H73" i="20"/>
  <c r="G73" i="20"/>
  <c r="F73" i="20"/>
  <c r="E73" i="20"/>
  <c r="D73" i="20"/>
  <c r="C73" i="20"/>
  <c r="J69" i="20"/>
  <c r="I69" i="20"/>
  <c r="H69" i="20"/>
  <c r="G69" i="20"/>
  <c r="F69" i="20"/>
  <c r="E69" i="20"/>
  <c r="D69" i="20"/>
  <c r="C69" i="20"/>
  <c r="J80" i="20"/>
  <c r="I80" i="20"/>
  <c r="H80" i="20"/>
  <c r="G80" i="20"/>
  <c r="F80" i="20"/>
  <c r="E80" i="20"/>
  <c r="D80" i="20"/>
  <c r="C80" i="20"/>
  <c r="J92" i="20"/>
  <c r="I92" i="20"/>
  <c r="H92" i="20"/>
  <c r="G92" i="20"/>
  <c r="F92" i="20"/>
  <c r="E92" i="20"/>
  <c r="D92" i="20"/>
  <c r="C92" i="20"/>
  <c r="J66" i="20"/>
  <c r="I66" i="20"/>
  <c r="H66" i="20"/>
  <c r="G66" i="20"/>
  <c r="F66" i="20"/>
  <c r="E66" i="20"/>
  <c r="D66" i="20"/>
  <c r="C66" i="20"/>
  <c r="J75" i="20"/>
  <c r="I75" i="20"/>
  <c r="H75" i="20"/>
  <c r="G75" i="20"/>
  <c r="F75" i="20"/>
  <c r="E75" i="20"/>
  <c r="D75" i="20"/>
  <c r="C75" i="20"/>
  <c r="J86" i="20"/>
  <c r="I86" i="20"/>
  <c r="H86" i="20"/>
  <c r="G86" i="20"/>
  <c r="F86" i="20"/>
  <c r="E86" i="20"/>
  <c r="D86" i="20"/>
  <c r="C86" i="20"/>
  <c r="J82" i="20"/>
  <c r="I82" i="20"/>
  <c r="H82" i="20"/>
  <c r="G82" i="20"/>
  <c r="F82" i="20"/>
  <c r="E82" i="20"/>
  <c r="D82" i="20"/>
  <c r="C82" i="20"/>
  <c r="J72" i="20"/>
  <c r="I72" i="20"/>
  <c r="H72" i="20"/>
  <c r="G72" i="20"/>
  <c r="F72" i="20"/>
  <c r="E72" i="20"/>
  <c r="D72" i="20"/>
  <c r="C72" i="20"/>
  <c r="J56" i="20"/>
  <c r="I56" i="20"/>
  <c r="H56" i="20"/>
  <c r="G56" i="20"/>
  <c r="F56" i="20"/>
  <c r="E56" i="20"/>
  <c r="D56" i="20"/>
  <c r="C56" i="20"/>
  <c r="J60" i="20"/>
  <c r="I60" i="20"/>
  <c r="H60" i="20"/>
  <c r="G60" i="20"/>
  <c r="F60" i="20"/>
  <c r="E60" i="20"/>
  <c r="D60" i="20"/>
  <c r="C60" i="20"/>
  <c r="J81" i="20"/>
  <c r="I81" i="20"/>
  <c r="H81" i="20"/>
  <c r="G81" i="20"/>
  <c r="F81" i="20"/>
  <c r="E81" i="20"/>
  <c r="D81" i="20"/>
  <c r="C81" i="20"/>
  <c r="J61" i="20"/>
  <c r="I61" i="20"/>
  <c r="H61" i="20"/>
  <c r="G61" i="20"/>
  <c r="F61" i="20"/>
  <c r="E61" i="20"/>
  <c r="D61" i="20"/>
  <c r="C61" i="20"/>
  <c r="J70" i="20"/>
  <c r="I70" i="20"/>
  <c r="H70" i="20"/>
  <c r="G70" i="20"/>
  <c r="F70" i="20"/>
  <c r="E70" i="20"/>
  <c r="D70" i="20"/>
  <c r="C70" i="20"/>
  <c r="J83" i="20"/>
  <c r="I83" i="20"/>
  <c r="H83" i="20"/>
  <c r="G83" i="20"/>
  <c r="F83" i="20"/>
  <c r="E83" i="20"/>
  <c r="D83" i="20"/>
  <c r="C83" i="20"/>
  <c r="J47" i="20"/>
  <c r="I47" i="20"/>
  <c r="H47" i="20"/>
  <c r="G47" i="20"/>
  <c r="F47" i="20"/>
  <c r="E47" i="20"/>
  <c r="D47" i="20"/>
  <c r="C47" i="20"/>
  <c r="J87" i="20"/>
  <c r="I87" i="20"/>
  <c r="H87" i="20"/>
  <c r="G87" i="20"/>
  <c r="F87" i="20"/>
  <c r="E87" i="20"/>
  <c r="D87" i="20"/>
  <c r="C87" i="20"/>
  <c r="J91" i="20"/>
  <c r="I91" i="20"/>
  <c r="H91" i="20"/>
  <c r="G91" i="20"/>
  <c r="F91" i="20"/>
  <c r="E91" i="20"/>
  <c r="D91" i="20"/>
  <c r="C91" i="20"/>
  <c r="J90" i="20"/>
  <c r="I90" i="20"/>
  <c r="H90" i="20"/>
  <c r="G90" i="20"/>
  <c r="F90" i="20"/>
  <c r="E90" i="20"/>
  <c r="D90" i="20"/>
  <c r="C90" i="20"/>
  <c r="J85" i="20"/>
  <c r="I85" i="20"/>
  <c r="H85" i="20"/>
  <c r="G85" i="20"/>
  <c r="F85" i="20"/>
  <c r="E85" i="20"/>
  <c r="D85" i="20"/>
  <c r="C85" i="20"/>
  <c r="J55" i="20"/>
  <c r="I55" i="20"/>
  <c r="H55" i="20"/>
  <c r="G55" i="20"/>
  <c r="F55" i="20"/>
  <c r="E55" i="20"/>
  <c r="D55" i="20"/>
  <c r="C55" i="20"/>
  <c r="J79" i="20"/>
  <c r="I79" i="20"/>
  <c r="H79" i="20"/>
  <c r="G79" i="20"/>
  <c r="F79" i="20"/>
  <c r="E79" i="20"/>
  <c r="D79" i="20"/>
  <c r="C79" i="20"/>
  <c r="J76" i="20"/>
  <c r="I76" i="20"/>
  <c r="H76" i="20"/>
  <c r="G76" i="20"/>
  <c r="F76" i="20"/>
  <c r="E76" i="20"/>
  <c r="D76" i="20"/>
  <c r="C76" i="20"/>
  <c r="J64" i="20"/>
  <c r="I64" i="20"/>
  <c r="H64" i="20"/>
  <c r="G64" i="20"/>
  <c r="F64" i="20"/>
  <c r="E64" i="20"/>
  <c r="D64" i="20"/>
  <c r="C64" i="20"/>
  <c r="J68" i="20"/>
  <c r="I68" i="20"/>
  <c r="H68" i="20"/>
  <c r="G68" i="20"/>
  <c r="F68" i="20"/>
  <c r="E68" i="20"/>
  <c r="D68" i="20"/>
  <c r="C68" i="20"/>
  <c r="J59" i="20"/>
  <c r="I59" i="20"/>
  <c r="H59" i="20"/>
  <c r="G59" i="20"/>
  <c r="F59" i="20"/>
  <c r="E59" i="20"/>
  <c r="D59" i="20"/>
  <c r="C59" i="20"/>
  <c r="J63" i="20"/>
  <c r="I63" i="20"/>
  <c r="H63" i="20"/>
  <c r="G63" i="20"/>
  <c r="F63" i="20"/>
  <c r="E63" i="20"/>
  <c r="D63" i="20"/>
  <c r="C63" i="20"/>
  <c r="J67" i="20"/>
  <c r="I67" i="20"/>
  <c r="H67" i="20"/>
  <c r="G67" i="20"/>
  <c r="F67" i="20"/>
  <c r="E67" i="20"/>
  <c r="D67" i="20"/>
  <c r="C67" i="20"/>
  <c r="J71" i="20"/>
  <c r="I71" i="20"/>
  <c r="H71" i="20"/>
  <c r="G71" i="20"/>
  <c r="F71" i="20"/>
  <c r="E71" i="20"/>
  <c r="D71" i="20"/>
  <c r="C71" i="20"/>
  <c r="J52" i="20"/>
  <c r="I52" i="20"/>
  <c r="H52" i="20"/>
  <c r="G52" i="20"/>
  <c r="F52" i="20"/>
  <c r="E52" i="20"/>
  <c r="D52" i="20"/>
  <c r="C52" i="20"/>
  <c r="J53" i="20"/>
  <c r="I53" i="20"/>
  <c r="H53" i="20"/>
  <c r="G53" i="20"/>
  <c r="F53" i="20"/>
  <c r="E53" i="20"/>
  <c r="D53" i="20"/>
  <c r="C53" i="20"/>
  <c r="J57" i="20"/>
  <c r="I57" i="20"/>
  <c r="H57" i="20"/>
  <c r="G57" i="20"/>
  <c r="F57" i="20"/>
  <c r="E57" i="20"/>
  <c r="D57" i="20"/>
  <c r="C57" i="20"/>
  <c r="J89" i="20"/>
  <c r="I89" i="20"/>
  <c r="H89" i="20"/>
  <c r="G89" i="20"/>
  <c r="F89" i="20"/>
  <c r="E89" i="20"/>
  <c r="D89" i="20"/>
  <c r="C89" i="20"/>
  <c r="J50" i="20"/>
  <c r="I50" i="20"/>
  <c r="H50" i="20"/>
  <c r="G50" i="20"/>
  <c r="F50" i="20"/>
  <c r="E50" i="20"/>
  <c r="D50" i="20"/>
  <c r="C50" i="20"/>
  <c r="J51" i="20"/>
  <c r="I51" i="20"/>
  <c r="H51" i="20"/>
  <c r="G51" i="20"/>
  <c r="F51" i="20"/>
  <c r="E51" i="20"/>
  <c r="D51" i="20"/>
  <c r="C51" i="20"/>
  <c r="J65" i="20"/>
  <c r="I65" i="20"/>
  <c r="H65" i="20"/>
  <c r="G65" i="20"/>
  <c r="F65" i="20"/>
  <c r="E65" i="20"/>
  <c r="D65" i="20"/>
  <c r="C65" i="20"/>
  <c r="J48" i="20"/>
  <c r="I48" i="20"/>
  <c r="H48" i="20"/>
  <c r="G48" i="20"/>
  <c r="F48" i="20"/>
  <c r="E48" i="20"/>
  <c r="D48" i="20"/>
  <c r="C48" i="20"/>
  <c r="J54" i="20"/>
  <c r="I54" i="20"/>
  <c r="H54" i="20"/>
  <c r="G54" i="20"/>
  <c r="F54" i="20"/>
  <c r="E54" i="20"/>
  <c r="D54" i="20"/>
  <c r="C54" i="20"/>
  <c r="J84" i="20"/>
  <c r="I84" i="20"/>
  <c r="H84" i="20"/>
  <c r="G84" i="20"/>
  <c r="M84" i="20" s="1"/>
  <c r="F84" i="20"/>
  <c r="E84" i="20"/>
  <c r="D84" i="20"/>
  <c r="C84" i="20"/>
  <c r="J49" i="20"/>
  <c r="I49" i="20"/>
  <c r="H49" i="20"/>
  <c r="G49" i="20"/>
  <c r="M49" i="20" s="1"/>
  <c r="F49" i="20"/>
  <c r="E49" i="20"/>
  <c r="D49" i="20"/>
  <c r="C49" i="20"/>
  <c r="J44" i="20"/>
  <c r="I44" i="20"/>
  <c r="H44" i="20"/>
  <c r="G44" i="20"/>
  <c r="F44" i="20"/>
  <c r="E44" i="20"/>
  <c r="D44" i="20"/>
  <c r="C44" i="20"/>
  <c r="J18" i="20"/>
  <c r="I18" i="20"/>
  <c r="H18" i="20"/>
  <c r="G18" i="20"/>
  <c r="F18" i="20"/>
  <c r="E18" i="20"/>
  <c r="D18" i="20"/>
  <c r="C18" i="20"/>
  <c r="J11" i="20"/>
  <c r="I11" i="20"/>
  <c r="H11" i="20"/>
  <c r="G11" i="20"/>
  <c r="F11" i="20"/>
  <c r="E11" i="20"/>
  <c r="D11" i="20"/>
  <c r="C11" i="20"/>
  <c r="J20" i="20"/>
  <c r="I20" i="20"/>
  <c r="H20" i="20"/>
  <c r="G20" i="20"/>
  <c r="F20" i="20"/>
  <c r="E20" i="20"/>
  <c r="D20" i="20"/>
  <c r="C20" i="20"/>
  <c r="J31" i="20"/>
  <c r="I31" i="20"/>
  <c r="H31" i="20"/>
  <c r="G31" i="20"/>
  <c r="F31" i="20"/>
  <c r="E31" i="20"/>
  <c r="D31" i="20"/>
  <c r="C31" i="20"/>
  <c r="J28" i="20"/>
  <c r="I28" i="20"/>
  <c r="H28" i="20"/>
  <c r="G28" i="20"/>
  <c r="F28" i="20"/>
  <c r="E28" i="20"/>
  <c r="D28" i="20"/>
  <c r="C28" i="20"/>
  <c r="J38" i="20"/>
  <c r="I38" i="20"/>
  <c r="H38" i="20"/>
  <c r="G38" i="20"/>
  <c r="F38" i="20"/>
  <c r="E38" i="20"/>
  <c r="D38" i="20"/>
  <c r="C38" i="20"/>
  <c r="J13" i="20"/>
  <c r="I13" i="20"/>
  <c r="H13" i="20"/>
  <c r="G13" i="20"/>
  <c r="F13" i="20"/>
  <c r="E13" i="20"/>
  <c r="D13" i="20"/>
  <c r="C13" i="20"/>
  <c r="J42" i="20"/>
  <c r="I42" i="20"/>
  <c r="H42" i="20"/>
  <c r="G42" i="20"/>
  <c r="F42" i="20"/>
  <c r="E42" i="20"/>
  <c r="D42" i="20"/>
  <c r="C42" i="20"/>
  <c r="J40" i="20"/>
  <c r="I40" i="20"/>
  <c r="H40" i="20"/>
  <c r="G40" i="20"/>
  <c r="F40" i="20"/>
  <c r="E40" i="20"/>
  <c r="D40" i="20"/>
  <c r="C40" i="20"/>
  <c r="J27" i="20"/>
  <c r="I27" i="20"/>
  <c r="H27" i="20"/>
  <c r="G27" i="20"/>
  <c r="F27" i="20"/>
  <c r="E27" i="20"/>
  <c r="D27" i="20"/>
  <c r="C27" i="20"/>
  <c r="J26" i="20"/>
  <c r="I26" i="20"/>
  <c r="H26" i="20"/>
  <c r="G26" i="20"/>
  <c r="F26" i="20"/>
  <c r="E26" i="20"/>
  <c r="D26" i="20"/>
  <c r="C26" i="20"/>
  <c r="J24" i="20"/>
  <c r="I24" i="20"/>
  <c r="H24" i="20"/>
  <c r="G24" i="20"/>
  <c r="F24" i="20"/>
  <c r="E24" i="20"/>
  <c r="D24" i="20"/>
  <c r="C24" i="20"/>
  <c r="J10" i="20"/>
  <c r="I10" i="20"/>
  <c r="H10" i="20"/>
  <c r="G10" i="20"/>
  <c r="F10" i="20"/>
  <c r="E10" i="20"/>
  <c r="D10" i="20"/>
  <c r="C10" i="20"/>
  <c r="J29" i="20"/>
  <c r="I29" i="20"/>
  <c r="H29" i="20"/>
  <c r="G29" i="20"/>
  <c r="F29" i="20"/>
  <c r="E29" i="20"/>
  <c r="D29" i="20"/>
  <c r="C29" i="20"/>
  <c r="J41" i="20"/>
  <c r="I41" i="20"/>
  <c r="H41" i="20"/>
  <c r="G41" i="20"/>
  <c r="F41" i="20"/>
  <c r="E41" i="20"/>
  <c r="D41" i="20"/>
  <c r="C41" i="20"/>
  <c r="J21" i="20"/>
  <c r="I21" i="20"/>
  <c r="H21" i="20"/>
  <c r="G21" i="20"/>
  <c r="F21" i="20"/>
  <c r="E21" i="20"/>
  <c r="D21" i="20"/>
  <c r="C21" i="20"/>
  <c r="J37" i="20"/>
  <c r="I37" i="20"/>
  <c r="H37" i="20"/>
  <c r="G37" i="20"/>
  <c r="F37" i="20"/>
  <c r="E37" i="20"/>
  <c r="D37" i="20"/>
  <c r="C37" i="20"/>
  <c r="J43" i="20"/>
  <c r="I43" i="20"/>
  <c r="H43" i="20"/>
  <c r="G43" i="20"/>
  <c r="F43" i="20"/>
  <c r="E43" i="20"/>
  <c r="D43" i="20"/>
  <c r="C43" i="20"/>
  <c r="J34" i="20"/>
  <c r="I34" i="20"/>
  <c r="H34" i="20"/>
  <c r="G34" i="20"/>
  <c r="F34" i="20"/>
  <c r="E34" i="20"/>
  <c r="D34" i="20"/>
  <c r="C34" i="20"/>
  <c r="J17" i="20"/>
  <c r="I17" i="20"/>
  <c r="H17" i="20"/>
  <c r="G17" i="20"/>
  <c r="F17" i="20"/>
  <c r="E17" i="20"/>
  <c r="D17" i="20"/>
  <c r="C17" i="20"/>
  <c r="J23" i="20"/>
  <c r="I23" i="20"/>
  <c r="H23" i="20"/>
  <c r="G23" i="20"/>
  <c r="F23" i="20"/>
  <c r="E23" i="20"/>
  <c r="D23" i="20"/>
  <c r="C23" i="20"/>
  <c r="J35" i="20"/>
  <c r="I35" i="20"/>
  <c r="H35" i="20"/>
  <c r="G35" i="20"/>
  <c r="F35" i="20"/>
  <c r="E35" i="20"/>
  <c r="D35" i="20"/>
  <c r="C35" i="20"/>
  <c r="J36" i="20"/>
  <c r="I36" i="20"/>
  <c r="H36" i="20"/>
  <c r="G36" i="20"/>
  <c r="F36" i="20"/>
  <c r="E36" i="20"/>
  <c r="D36" i="20"/>
  <c r="C36" i="20"/>
  <c r="J39" i="20"/>
  <c r="I39" i="20"/>
  <c r="H39" i="20"/>
  <c r="G39" i="20"/>
  <c r="F39" i="20"/>
  <c r="E39" i="20"/>
  <c r="D39" i="20"/>
  <c r="C39" i="20"/>
  <c r="J25" i="20"/>
  <c r="I25" i="20"/>
  <c r="H25" i="20"/>
  <c r="G25" i="20"/>
  <c r="F25" i="20"/>
  <c r="E25" i="20"/>
  <c r="D25" i="20"/>
  <c r="C25" i="20"/>
  <c r="J33" i="20"/>
  <c r="I33" i="20"/>
  <c r="H33" i="20"/>
  <c r="G33" i="20"/>
  <c r="F33" i="20"/>
  <c r="E33" i="20"/>
  <c r="D33" i="20"/>
  <c r="C33" i="20"/>
  <c r="J14" i="20"/>
  <c r="I14" i="20"/>
  <c r="H14" i="20"/>
  <c r="G14" i="20"/>
  <c r="F14" i="20"/>
  <c r="E14" i="20"/>
  <c r="D14" i="20"/>
  <c r="C14" i="20"/>
  <c r="J15" i="20"/>
  <c r="I15" i="20"/>
  <c r="H15" i="20"/>
  <c r="G15" i="20"/>
  <c r="F15" i="20"/>
  <c r="E15" i="20"/>
  <c r="D15" i="20"/>
  <c r="C15" i="20"/>
  <c r="J45" i="20"/>
  <c r="I45" i="20"/>
  <c r="H45" i="20"/>
  <c r="G45" i="20"/>
  <c r="F45" i="20"/>
  <c r="E45" i="20"/>
  <c r="D45" i="20"/>
  <c r="C45" i="20"/>
  <c r="J32" i="20"/>
  <c r="I32" i="20"/>
  <c r="H32" i="20"/>
  <c r="G32" i="20"/>
  <c r="F32" i="20"/>
  <c r="E32" i="20"/>
  <c r="D32" i="20"/>
  <c r="C32" i="20"/>
  <c r="J22" i="20"/>
  <c r="I22" i="20"/>
  <c r="H22" i="20"/>
  <c r="G22" i="20"/>
  <c r="F22" i="20"/>
  <c r="E22" i="20"/>
  <c r="D22" i="20"/>
  <c r="C22" i="20"/>
  <c r="J16" i="20"/>
  <c r="I16" i="20"/>
  <c r="H16" i="20"/>
  <c r="G16" i="20"/>
  <c r="F16" i="20"/>
  <c r="E16" i="20"/>
  <c r="D16" i="20"/>
  <c r="C16" i="20"/>
  <c r="J12" i="20"/>
  <c r="I12" i="20"/>
  <c r="H12" i="20"/>
  <c r="G12" i="20"/>
  <c r="F12" i="20"/>
  <c r="E12" i="20"/>
  <c r="D12" i="20"/>
  <c r="C12" i="20"/>
  <c r="J19" i="20"/>
  <c r="I19" i="20"/>
  <c r="H19" i="20"/>
  <c r="G19" i="20"/>
  <c r="F19" i="20"/>
  <c r="E19" i="20"/>
  <c r="D19" i="20"/>
  <c r="C19" i="20"/>
  <c r="F30" i="20"/>
  <c r="G30" i="20"/>
  <c r="J30" i="20"/>
  <c r="I30" i="20"/>
  <c r="H30" i="20"/>
  <c r="E30" i="20"/>
  <c r="D30" i="20"/>
  <c r="C30" i="20"/>
  <c r="N12" i="31"/>
  <c r="O12" i="31"/>
  <c r="P12" i="31"/>
  <c r="Q12" i="31"/>
  <c r="R12" i="31"/>
  <c r="S12" i="31"/>
  <c r="U12" i="31"/>
  <c r="P291" i="31"/>
  <c r="P269" i="31"/>
  <c r="H58" i="28" s="1"/>
  <c r="P267" i="31"/>
  <c r="H54" i="28" s="1"/>
  <c r="P266" i="31"/>
  <c r="H52" i="28" s="1"/>
  <c r="P265" i="31"/>
  <c r="H51" i="28" s="1"/>
  <c r="Y243" i="31"/>
  <c r="P261" i="31"/>
  <c r="H46" i="28" s="1"/>
  <c r="Y231" i="31"/>
  <c r="P251" i="31"/>
  <c r="H31" i="28" s="1"/>
  <c r="Y239" i="31"/>
  <c r="P250" i="31"/>
  <c r="H34" i="28" s="1"/>
  <c r="P249" i="31"/>
  <c r="S248" i="31"/>
  <c r="J30" i="28" s="1"/>
  <c r="Q247" i="31"/>
  <c r="Q223" i="31" s="1"/>
  <c r="H36" i="28"/>
  <c r="G36" i="28"/>
  <c r="H13" i="28"/>
  <c r="G13" i="28"/>
  <c r="H10" i="28"/>
  <c r="G10" i="28"/>
  <c r="H15" i="28"/>
  <c r="G15" i="28"/>
  <c r="H24" i="28"/>
  <c r="G24" i="28"/>
  <c r="H39" i="28"/>
  <c r="G39" i="28"/>
  <c r="H19" i="28"/>
  <c r="G19" i="28"/>
  <c r="H12" i="28"/>
  <c r="G12" i="28"/>
  <c r="H11" i="28"/>
  <c r="G11" i="28"/>
  <c r="Y237" i="31"/>
  <c r="H25" i="28"/>
  <c r="G25" i="28"/>
  <c r="H63" i="28"/>
  <c r="G63" i="28"/>
  <c r="V229" i="31"/>
  <c r="V223" i="31" s="1"/>
  <c r="H16" i="28"/>
  <c r="G16" i="28"/>
  <c r="H17" i="28"/>
  <c r="G17" i="28"/>
  <c r="H66" i="28"/>
  <c r="G66" i="28"/>
  <c r="H53" i="28"/>
  <c r="G53" i="28"/>
  <c r="H42" i="28"/>
  <c r="G42" i="28"/>
  <c r="H59" i="28"/>
  <c r="G59" i="28"/>
  <c r="Y247" i="31"/>
  <c r="H38" i="28"/>
  <c r="G38" i="28"/>
  <c r="H22" i="28"/>
  <c r="G22" i="28"/>
  <c r="H21" i="28"/>
  <c r="G21" i="28"/>
  <c r="H20" i="28"/>
  <c r="G20" i="28"/>
  <c r="H18" i="28"/>
  <c r="G18" i="28"/>
  <c r="H27" i="28"/>
  <c r="G27" i="28"/>
  <c r="H26" i="28"/>
  <c r="G26" i="28"/>
  <c r="H65" i="28"/>
  <c r="G65" i="28"/>
  <c r="H56" i="28"/>
  <c r="G56" i="28"/>
  <c r="N169" i="31"/>
  <c r="G12" i="9" s="1"/>
  <c r="P214" i="31"/>
  <c r="O214" i="31"/>
  <c r="S214" i="31"/>
  <c r="N214" i="31"/>
  <c r="U214" i="31"/>
  <c r="Q214" i="31"/>
  <c r="O171" i="31"/>
  <c r="R171" i="31"/>
  <c r="P171" i="31"/>
  <c r="N171" i="31"/>
  <c r="Y171" i="31"/>
  <c r="U171" i="31"/>
  <c r="S171" i="31"/>
  <c r="Q171" i="31"/>
  <c r="Q167" i="31"/>
  <c r="Q165" i="31" s="1"/>
  <c r="V165" i="31"/>
  <c r="U165" i="31"/>
  <c r="R165" i="31"/>
  <c r="P165" i="31"/>
  <c r="O165" i="31"/>
  <c r="U161" i="31"/>
  <c r="O161" i="31"/>
  <c r="V161" i="31"/>
  <c r="S161" i="31"/>
  <c r="R161" i="31"/>
  <c r="Q161" i="31"/>
  <c r="P161" i="31"/>
  <c r="N161" i="31"/>
  <c r="J129" i="20"/>
  <c r="I129" i="20"/>
  <c r="H129" i="20"/>
  <c r="G129" i="20"/>
  <c r="J100" i="20"/>
  <c r="I100" i="20"/>
  <c r="H100" i="20"/>
  <c r="G100" i="20"/>
  <c r="J124" i="20"/>
  <c r="I124" i="20"/>
  <c r="H124" i="20"/>
  <c r="G124" i="20"/>
  <c r="J109" i="20"/>
  <c r="I109" i="20"/>
  <c r="H109" i="20"/>
  <c r="G109" i="20"/>
  <c r="J106" i="20"/>
  <c r="I106" i="20"/>
  <c r="H106" i="20"/>
  <c r="G106" i="20"/>
  <c r="J99" i="20"/>
  <c r="I99" i="20"/>
  <c r="H99" i="20"/>
  <c r="G99" i="20"/>
  <c r="J121" i="20"/>
  <c r="I121" i="20"/>
  <c r="H121" i="20"/>
  <c r="G121" i="20"/>
  <c r="J108" i="20"/>
  <c r="I108" i="20"/>
  <c r="H108" i="20"/>
  <c r="G108" i="20"/>
  <c r="J119" i="20"/>
  <c r="I119" i="20"/>
  <c r="H119" i="20"/>
  <c r="G119" i="20"/>
  <c r="J105" i="20"/>
  <c r="I105" i="20"/>
  <c r="H105" i="20"/>
  <c r="H8" i="29" l="1"/>
  <c r="G8" i="28"/>
  <c r="H8" i="20"/>
  <c r="I8" i="20"/>
  <c r="J8" i="20"/>
  <c r="I8" i="21"/>
  <c r="H8" i="12"/>
  <c r="J8" i="21"/>
  <c r="G8" i="21"/>
  <c r="I8" i="12"/>
  <c r="G8" i="9"/>
  <c r="J8" i="12"/>
  <c r="H8" i="21"/>
  <c r="H8" i="9"/>
  <c r="G8" i="12"/>
  <c r="W161" i="31"/>
  <c r="D21" i="30"/>
  <c r="V145" i="31"/>
  <c r="H33" i="28"/>
  <c r="H8" i="28" s="1"/>
  <c r="P223" i="31"/>
  <c r="U211" i="31"/>
  <c r="W211" i="31" s="1"/>
  <c r="W214" i="31"/>
  <c r="W146" i="31"/>
  <c r="W149" i="31"/>
  <c r="W153" i="31"/>
  <c r="Y260" i="31"/>
  <c r="Y262" i="31"/>
  <c r="Y255" i="31"/>
  <c r="Y257" i="31"/>
  <c r="Y246" i="31"/>
  <c r="Y259" i="31"/>
  <c r="Y254" i="31"/>
  <c r="Y252" i="31"/>
  <c r="Y229" i="31"/>
  <c r="Y251" i="31"/>
  <c r="Y249" i="31"/>
  <c r="Y250" i="31"/>
  <c r="Y248" i="31"/>
  <c r="Y253" i="31"/>
  <c r="W259" i="31"/>
  <c r="W250" i="31"/>
  <c r="W260" i="31"/>
  <c r="W258" i="31"/>
  <c r="W240" i="31"/>
  <c r="W255" i="31"/>
  <c r="W229" i="31"/>
  <c r="W261" i="31"/>
  <c r="W263" i="31"/>
  <c r="W268" i="31"/>
  <c r="W256" i="31"/>
  <c r="W237" i="31"/>
  <c r="W262" i="31"/>
  <c r="W264" i="31"/>
  <c r="W265" i="31"/>
  <c r="W266" i="31"/>
  <c r="W267" i="31"/>
  <c r="Y256" i="31"/>
  <c r="Y261" i="31"/>
  <c r="Y264" i="31"/>
  <c r="Y265" i="31"/>
  <c r="Y267" i="31"/>
  <c r="Y235" i="31"/>
  <c r="Y240" i="31"/>
  <c r="Y263" i="31"/>
  <c r="Y266" i="31"/>
  <c r="Y268" i="31"/>
  <c r="Y269" i="31"/>
  <c r="Y270" i="31"/>
  <c r="Y271" i="31"/>
  <c r="Y232" i="31"/>
  <c r="Y234" i="31"/>
  <c r="Y238" i="31"/>
  <c r="Y272" i="31"/>
  <c r="P276" i="31"/>
  <c r="H12" i="26"/>
  <c r="H8" i="26" s="1"/>
  <c r="N165" i="31"/>
  <c r="S247" i="31"/>
  <c r="S223" i="31" s="1"/>
  <c r="I35" i="28"/>
  <c r="I10" i="9"/>
  <c r="I8" i="9" s="1"/>
  <c r="J56" i="28"/>
  <c r="I56" i="28"/>
  <c r="G105" i="20"/>
  <c r="G8" i="20" s="1"/>
  <c r="N197" i="31"/>
  <c r="O197" i="31"/>
  <c r="P197" i="31"/>
  <c r="S167" i="31"/>
  <c r="R214" i="31"/>
  <c r="C49" i="30"/>
  <c r="C40" i="30" s="1"/>
  <c r="C15" i="30" s="1"/>
  <c r="I8" i="28" l="1"/>
  <c r="D22" i="30"/>
  <c r="B22" i="30" s="1"/>
  <c r="E21" i="30"/>
  <c r="W223" i="31"/>
  <c r="Y223" i="31"/>
  <c r="U197" i="31"/>
  <c r="N7" i="31"/>
  <c r="R197" i="31"/>
  <c r="R7" i="31" s="1"/>
  <c r="O7" i="31"/>
  <c r="S165" i="31"/>
  <c r="J10" i="9"/>
  <c r="J8" i="9" s="1"/>
  <c r="J35" i="28"/>
  <c r="J8" i="28" s="1"/>
  <c r="P7" i="31"/>
  <c r="D46" i="30"/>
  <c r="D47" i="30"/>
  <c r="D45" i="30"/>
  <c r="D44" i="30"/>
  <c r="D43" i="30"/>
  <c r="D42" i="30"/>
  <c r="D41" i="30" l="1"/>
  <c r="S197" i="31"/>
  <c r="T197" i="31"/>
  <c r="T7" i="31" s="1"/>
  <c r="W209" i="31"/>
  <c r="W197" i="31"/>
  <c r="V7" i="31"/>
  <c r="Q197" i="31"/>
  <c r="Q7" i="31" s="1"/>
  <c r="S7" i="31"/>
  <c r="E41" i="30" l="1"/>
  <c r="D50" i="30" l="1"/>
  <c r="E50" i="30" l="1"/>
  <c r="U7" i="31"/>
  <c r="E17" i="32" l="1"/>
  <c r="E26" i="32"/>
  <c r="D16" i="32" l="1"/>
  <c r="E16" i="32" s="1"/>
  <c r="M116" i="20"/>
  <c r="M59" i="20"/>
  <c r="M90" i="20"/>
  <c r="M48" i="20"/>
  <c r="M89" i="20"/>
  <c r="M57" i="20"/>
  <c r="M53" i="20"/>
  <c r="M67" i="20"/>
  <c r="M76" i="20"/>
  <c r="M47" i="20"/>
  <c r="M88" i="20"/>
  <c r="M78" i="20"/>
  <c r="M58" i="20"/>
  <c r="M74" i="20"/>
  <c r="M77" i="20"/>
  <c r="M79" i="20"/>
  <c r="M91" i="20"/>
  <c r="M71" i="20"/>
  <c r="M68" i="20"/>
  <c r="M70" i="20"/>
  <c r="M92" i="20"/>
  <c r="M80" i="20"/>
  <c r="M69" i="20"/>
  <c r="M73" i="20"/>
  <c r="M62" i="20"/>
  <c r="M50" i="20"/>
  <c r="M56" i="20"/>
  <c r="M82" i="20"/>
  <c r="M86" i="20"/>
  <c r="M75" i="20"/>
  <c r="M66" i="20"/>
  <c r="M65" i="20"/>
  <c r="M51" i="20"/>
  <c r="M52" i="20"/>
  <c r="M85" i="20"/>
  <c r="M72" i="20"/>
  <c r="M61" i="20" l="1"/>
  <c r="M87" i="20"/>
  <c r="M81" i="20" l="1"/>
  <c r="M60" i="20" l="1"/>
  <c r="M54" i="20" l="1"/>
  <c r="M64" i="20" l="1"/>
  <c r="M55" i="20" l="1"/>
  <c r="M63" i="20" l="1"/>
  <c r="M93" i="20" l="1"/>
  <c r="M83" i="20"/>
  <c r="M123" i="20"/>
  <c r="M120" i="20"/>
  <c r="M102" i="20"/>
  <c r="M103" i="20"/>
  <c r="M121" i="20"/>
  <c r="M109" i="20"/>
  <c r="M129" i="20"/>
  <c r="M113" i="20"/>
  <c r="M118" i="20"/>
  <c r="M96" i="20"/>
  <c r="M127" i="20"/>
  <c r="M104" i="20"/>
  <c r="M105" i="20"/>
  <c r="M110" i="20"/>
  <c r="M122" i="20"/>
  <c r="M119" i="20"/>
  <c r="M106" i="20"/>
  <c r="M125" i="20"/>
  <c r="M95" i="20"/>
  <c r="M126" i="20"/>
  <c r="M107" i="20"/>
  <c r="M117" i="20" l="1"/>
  <c r="M114" i="20"/>
  <c r="M99" i="20" l="1"/>
  <c r="M124" i="20" l="1"/>
  <c r="M100" i="20" l="1"/>
  <c r="M115" i="20" l="1"/>
  <c r="M112" i="20" l="1"/>
  <c r="M128" i="20" l="1"/>
  <c r="M101" i="20" l="1"/>
  <c r="M97" i="20" l="1"/>
  <c r="M98" i="20" l="1"/>
  <c r="M108" i="20"/>
  <c r="D32" i="30" l="1"/>
  <c r="E32" i="30" l="1"/>
  <c r="D24" i="30"/>
  <c r="D49" i="30"/>
  <c r="E24" i="30" l="1"/>
  <c r="E49" i="30"/>
  <c r="D40" i="30"/>
  <c r="M12" i="1"/>
  <c r="M8" i="1" s="1"/>
  <c r="E40" i="30" l="1"/>
  <c r="D17" i="30"/>
  <c r="E17" i="30" l="1"/>
  <c r="M45" i="20"/>
  <c r="M44" i="20"/>
  <c r="M43" i="20"/>
  <c r="M42" i="20"/>
  <c r="M41" i="20"/>
  <c r="M40" i="20"/>
  <c r="M39" i="20"/>
  <c r="M38" i="20"/>
  <c r="M36" i="20"/>
  <c r="M37" i="20"/>
  <c r="M35" i="20"/>
  <c r="M34" i="20"/>
  <c r="M33" i="20"/>
  <c r="M32" i="20"/>
  <c r="M31" i="20"/>
  <c r="M30" i="20"/>
  <c r="M29" i="20"/>
  <c r="M26" i="20"/>
  <c r="M27" i="20"/>
  <c r="M28" i="20"/>
  <c r="M25" i="20"/>
  <c r="M24" i="20"/>
  <c r="M23" i="20"/>
  <c r="M21" i="20"/>
  <c r="M22" i="20"/>
  <c r="M20" i="20"/>
  <c r="M19" i="20"/>
  <c r="M18" i="20"/>
  <c r="M17" i="20"/>
  <c r="M16" i="20"/>
  <c r="M15" i="20"/>
  <c r="M14" i="20"/>
  <c r="M13" i="20"/>
  <c r="M11" i="20"/>
  <c r="M10" i="20"/>
  <c r="M8" i="20" l="1"/>
  <c r="D18" i="30" s="1"/>
  <c r="D19" i="30" l="1"/>
  <c r="B19" i="30" s="1"/>
  <c r="D16" i="30"/>
  <c r="E18" i="30"/>
  <c r="E16" i="30" l="1"/>
  <c r="D15" i="30"/>
  <c r="H16" i="30" s="1"/>
  <c r="F15" i="30" l="1"/>
  <c r="H26" i="30"/>
  <c r="H35" i="30"/>
  <c r="H28" i="30"/>
  <c r="H34" i="30"/>
  <c r="H27" i="30"/>
  <c r="H33" i="30"/>
  <c r="H36" i="30"/>
  <c r="H25" i="30"/>
  <c r="H21" i="30"/>
  <c r="H41" i="30"/>
  <c r="H50" i="30"/>
  <c r="H32" i="30"/>
  <c r="H24" i="30"/>
  <c r="H49" i="30"/>
  <c r="H40" i="30"/>
  <c r="H17" i="30"/>
  <c r="H18" i="30"/>
  <c r="E15" i="30"/>
</calcChain>
</file>

<file path=xl/comments1.xml><?xml version="1.0" encoding="utf-8"?>
<comments xmlns="http://schemas.openxmlformats.org/spreadsheetml/2006/main">
  <authors>
    <author>Admin</author>
  </authors>
  <commentList>
    <comment ref="X171" authorId="0">
      <text>
        <r>
          <rPr>
            <b/>
            <sz val="9"/>
            <color indexed="81"/>
            <rFont val="Tahoma"/>
            <family val="2"/>
          </rPr>
          <t>Admin:</t>
        </r>
        <r>
          <rPr>
            <sz val="9"/>
            <color indexed="81"/>
            <rFont val="Tahoma"/>
            <family val="2"/>
          </rPr>
          <t xml:space="preserve">
cũ</t>
        </r>
      </text>
    </comment>
    <comment ref="T273" authorId="0">
      <text>
        <r>
          <rPr>
            <b/>
            <sz val="9"/>
            <color indexed="81"/>
            <rFont val="Tahoma"/>
            <family val="2"/>
          </rPr>
          <t>Admin:</t>
        </r>
        <r>
          <rPr>
            <sz val="9"/>
            <color indexed="81"/>
            <rFont val="Tahoma"/>
            <family val="2"/>
          </rPr>
          <t xml:space="preserve">
trước 15507</t>
        </r>
      </text>
    </comment>
  </commentList>
</comments>
</file>

<file path=xl/sharedStrings.xml><?xml version="1.0" encoding="utf-8"?>
<sst xmlns="http://schemas.openxmlformats.org/spreadsheetml/2006/main" count="2216" uniqueCount="862">
  <si>
    <t>Số TT</t>
  </si>
  <si>
    <t>Danh mục dự án</t>
  </si>
  <si>
    <t>Địa điểm xây dựng</t>
  </si>
  <si>
    <t>Quyết định đầu tư</t>
  </si>
  <si>
    <t>Ghi chú</t>
  </si>
  <si>
    <t>Lĩnh vực</t>
  </si>
  <si>
    <t>TMĐT</t>
  </si>
  <si>
    <t>Tổng số
(tất cả các
nguồn vốn)</t>
  </si>
  <si>
    <t>Tổng số</t>
  </si>
  <si>
    <t>Đồng Hới</t>
  </si>
  <si>
    <t>Quảng Ninh</t>
  </si>
  <si>
    <t>Đầu tư nâng cấp, triển khai nhân rộng phần mềm một cửa liên thông và dịch vụ hành chính công tỉnh Quảng Bình (giai đoạn I: 5930 triệu đồng)</t>
  </si>
  <si>
    <t>Đầu tư mua sắm hệ thống lưu trữ và khai thác chương trình đài phát thanh và truyền hình Quảng Bình</t>
  </si>
  <si>
    <t>3041/QĐ-UBND ngày 28/10/2014</t>
  </si>
  <si>
    <t>Nâng cấp hệ thống công nghệ thông tin phục vụ công tác chỉ đạo điều hành huyện ủy Quảng Ninh</t>
  </si>
  <si>
    <t>Đầu tư bổ sung thiết bị kỹ thuật Trung tâm Kỹ thuật Đo lường thử nghiệm</t>
  </si>
  <si>
    <t>Đầu tư xây dựng cơ sở thực nghiệm nghiên cứu, sản xuất và phát triển các sản phẩm nấm ăn và nấm dược liệu</t>
  </si>
  <si>
    <t xml:space="preserve"> -</t>
  </si>
  <si>
    <t>Quảng Trạch</t>
  </si>
  <si>
    <t>XD mới Phòng khám đa khoa khu vực Sơn Trạch</t>
  </si>
  <si>
    <t>2724/QĐ-UBND, ngày 31/10/2013</t>
  </si>
  <si>
    <t>Hạ tầng kỹ thuật Bệnh viện Đa khoa huyện Quảng Ninh</t>
  </si>
  <si>
    <t>528/QĐ-UBND, ngày 15/3/2011; 2017/QĐ-UBND ngày 21/8/2013; 2124/QĐ-UBND ngày 05/9/2013</t>
  </si>
  <si>
    <t>Trạm Y tế xã Quảng Châu</t>
  </si>
  <si>
    <t>Nhà điều trị bệnh nhân BV ĐK huyện Bố Trạch</t>
  </si>
  <si>
    <t>Phòng khám bệnh và hạ tầng kỹ thuật Trung tâm Y tế dự phòng huyện Quảng Ninh</t>
  </si>
  <si>
    <t>3386/QĐ-UBND
 ngày 27/10/2016</t>
  </si>
  <si>
    <t>Nhà ăn, nhà ở cho nhân viên phục vụ, y tế, điều dưỡng, nạn nhân nữ trung tâm bán trú nạn nhân chất độc da cam/dioxin</t>
  </si>
  <si>
    <t>3490/QĐ-UBND
 ngày 28/10/2016</t>
  </si>
  <si>
    <t>Minh Hóa</t>
  </si>
  <si>
    <t>Nhà liên ngành và Quốc môn KKT cửa khẩu Quốc tế Cha Lo (giai đoạn 2)</t>
  </si>
  <si>
    <t>1515/QĐ-UBND ngày 01/7/2013</t>
  </si>
  <si>
    <t>Hạ tầng kỹ thuật Khu trung tâm cửa khẩu Quốc tế Cha Lo (giai đoạn 2)</t>
  </si>
  <si>
    <t>2564/QĐ-CT ngày 22/10/2012</t>
  </si>
  <si>
    <t>Hạ tầng khu phi thuế quan và các điểm dịch vụ khu kinh tế cửa khẩu Cha Lo</t>
  </si>
  <si>
    <t>3064/QĐ-UBND ngày 29/10/2014</t>
  </si>
  <si>
    <t>Bố Trạch</t>
  </si>
  <si>
    <t>-</t>
  </si>
  <si>
    <t>Đường nối từ đường Nguyễn Hữu Cảnh - đường Nguyễn Văn Cừ  (đoạn từ Sở Tài chính - đường Nguyễn Văn Cừ), TP. Đồng Hới</t>
  </si>
  <si>
    <t>2757/QĐ-UBND ngày 27/10/2010; 46/QĐ-UBND ngày 10/01/2014</t>
  </si>
  <si>
    <t>GTVT</t>
  </si>
  <si>
    <t>VHTT-LĐ</t>
  </si>
  <si>
    <t>QLNN</t>
  </si>
  <si>
    <t>Trụ sở Chi cục Kiểm lâm</t>
  </si>
  <si>
    <t>NN-TL</t>
  </si>
  <si>
    <t>Sửa chữa, nâng cấp đập Đồng Ran, Bắc Trạch</t>
  </si>
  <si>
    <t>Nâng cấp hồ Hói Chánh</t>
  </si>
  <si>
    <t>Tuyên Hóa</t>
  </si>
  <si>
    <t>2392/QĐ-UBND ngày 17/9/2010; 2792/QĐ-UBND ngày 07/11/2013</t>
  </si>
  <si>
    <t>Lệ Thủy</t>
  </si>
  <si>
    <t>TM-DL</t>
  </si>
  <si>
    <t>CN-Điện</t>
  </si>
  <si>
    <t>Ba Đồn</t>
  </si>
  <si>
    <t>ANQP</t>
  </si>
  <si>
    <t>Dự án khắc phục hậu quả bom mìn vật nổ còn sót lại sau chiến tranh trên địa bàn tỉnh Quảng Bình</t>
  </si>
  <si>
    <t>2388/QĐ-UBND ngày 17/9/2010;
944/QĐ-UBND ngày 26/4/2013</t>
  </si>
  <si>
    <t>Kè chống xói lở sông Kiến Giang (Giai đoạn 1)</t>
  </si>
  <si>
    <t>734/QĐ-UBND ngày 16/4/2008</t>
  </si>
  <si>
    <t>Trả nợ các dự án DPPR</t>
  </si>
  <si>
    <t>Sửa chữa, nâng cấp hệ thống thủy lợi hồ Trúc Vực và Khe Ngang xã Liên Trạch, Phúc Trạch, huyện Bố Trạch GĐ1</t>
  </si>
  <si>
    <t xml:space="preserve">1832/QĐ-UBND
ngày 30/7/2010; 271/QĐ-UBND ngày 27/1/2014 </t>
  </si>
  <si>
    <t>2622/QĐ-CT ngày 24/10/2012; 1471/QĐ-UBND ngày 26/6/2013</t>
  </si>
  <si>
    <t>Đường phía Đông dọc bờ sông Nhật Lệ (giai đoạn 1), xã Bảo Ninh, thành phố Đồng Hới</t>
  </si>
  <si>
    <t>225/QĐ-UBND ngày 28/01/2013; 1668/QĐ-UBND ngày 26/6/2014</t>
  </si>
  <si>
    <t>Đường và kè bao chống xói lở phía ngoài bờ sông Gianh khu nuôi trồng thủy sản xã Quảng Trường</t>
  </si>
  <si>
    <t>Sửa chữa, nạo vét kênh Xuân Hưng</t>
  </si>
  <si>
    <t>Sữa chữa, nâng cấp hồ Mù U, huyện Bố Trạch</t>
  </si>
  <si>
    <t>675/QĐ-UBND
 ngày 30/3/2011;
2676/QĐ-UBND 
ngày 19/10/2011</t>
  </si>
  <si>
    <t>Đường từ Bắc Sơn, xã Thanh Hóa đi xã Thanh Thạch, huyện Tuyên Hóa</t>
  </si>
  <si>
    <t>3065/QĐ-UBND ngày 29/10/2014</t>
  </si>
  <si>
    <t>Sửa chữa nâng cấp cụm hồ huyện Quảng Ninh</t>
  </si>
  <si>
    <t>Cấp nước sinh hoạt xã Thạch Hóa (giai đoạn 1)</t>
  </si>
  <si>
    <t>1003/QĐ-UBND; 24/4/2014</t>
  </si>
  <si>
    <t>HTCC</t>
  </si>
  <si>
    <t xml:space="preserve"> Dự án thoát nước và vệ sinh đô thị Ba Đồn (Đan Mạch)</t>
  </si>
  <si>
    <t>Dự án Phục hồi quản lý bền vững rừng phòng hộ (JICA2)</t>
  </si>
  <si>
    <t>Dự án phát triển nông thôn bền vững vì người nghèo tỉnh Quảng Bình (IFAD) (2)</t>
  </si>
  <si>
    <t>Dự án môi trường bền vững thành phố Đồng Hới (WB)</t>
  </si>
  <si>
    <t>Dự án Tăng cường quản lý đất đai và xây dựng cơ sở dự liệu đất đai (TDA tỉnh Quảng Bình)</t>
  </si>
  <si>
    <t>Dự án sửa chữa và nâng cao an toàn hồ đập (WB8)</t>
  </si>
  <si>
    <t>Dự án xây dựng cầu dân sinh và quản lý  tài sản đường địa phương (Dự án LRAMP) tỉnh Quảng Bình</t>
  </si>
  <si>
    <t>Tiểu Dự án quản lý rủi ro thiên tai dựa vào cộng đồng (CBDRM) thuộc Dự án Quản lý thiên tai (VN-Haz/WB5) tỉnh Quảng Bình- HP3</t>
  </si>
  <si>
    <t>3149/QĐ-UBND ngày 31/10/2014</t>
  </si>
  <si>
    <t xml:space="preserve">1828/QĐ-UBND ngày 10/8/2012; 3158/QĐ-UBND ngày 31/10/2014 </t>
  </si>
  <si>
    <t>3156/QĐ-UBND ngày 31/10/2014</t>
  </si>
  <si>
    <t>221/QĐ-UBND ngày 28/1/2015</t>
  </si>
  <si>
    <t>QĐ Danh mục DA HTKT 728/QĐ-TTg ngày 28/04/2016</t>
  </si>
  <si>
    <t xml:space="preserve"> Quyết định số 528/QĐ-TTg ngày 6/4/2016</t>
  </si>
  <si>
    <t>Quyết định 930/QĐ-TTg ngày 30/5/2016; QĐ 1236/QĐ-BTNMT ngày 30/5/2016</t>
  </si>
  <si>
    <t>4638/QĐ-BNN-HTQT ngày 9/11/2015</t>
  </si>
  <si>
    <t>622/QĐ-BGTVT ngày 2/3/2016</t>
  </si>
  <si>
    <t>77/QĐ-UBND ngày 13/1/2016</t>
  </si>
  <si>
    <t>Trung tâm văn hóa tỉnh Quảng Bình</t>
  </si>
  <si>
    <t>3120/QĐ-UBND ngày 31/10/2014</t>
  </si>
  <si>
    <t>Trụ sở Tỉnh ủy</t>
  </si>
  <si>
    <t>2429/QĐ-UBND ngày 04/10/2013; 3419/QĐ-UBND 26/11/2014; 3490/QĐ-UBND 04/12/2015</t>
  </si>
  <si>
    <t>Trụ sở làm việc khối cơ quan Huyện ủy và khối Mặt trận đoàn thể huyện Quảng Trạch</t>
  </si>
  <si>
    <t>3044/QĐ-UBND
ngày 28/10/2014; 3400/QĐ-UBND ngày 25/11/2014</t>
  </si>
  <si>
    <t>Trụ sở Ủy ban nhân dân huyện Quảng Trạch</t>
  </si>
  <si>
    <t>3043/QĐ-UBND
ngày 24/10/2014; 3401/QĐ-UBND ngày 25/11/2014</t>
  </si>
  <si>
    <t>Dự án đầu tư xây dựng công trình Trụ sở làm việc Thành ủy Đồng Hới</t>
  </si>
  <si>
    <t>3463/QĐ-UBND ngày 28/10/2016</t>
  </si>
  <si>
    <t>Dự án đầu tư xây dựng công trình Trụ sở làm việc HĐND và UBND Thành phố Đồng Hới</t>
  </si>
  <si>
    <t>3464/QĐ-UBND ngày 28/10/2016</t>
  </si>
  <si>
    <t>Dự án xây dựng cơ sở hạ tầng khu tái định cư thôn Tăng Hóa, huyện Minh Hóa (Hạng mục Đường giao thông), giai đoạn 1: 23,728 tỷ (lồng ghép Chương trình tái cơ cấu nông nghiệp)</t>
  </si>
  <si>
    <t>Số 3153/QĐ-UBND ngày 31/10/2014</t>
  </si>
  <si>
    <t>270/QĐ-CT ngày 31/01/2013</t>
  </si>
  <si>
    <t>Nâng cấp tuyến đường Ba Đồn -Quảng Long đấu nối với tuyến đường QL1 đi Bàu Sen</t>
  </si>
  <si>
    <t>2412/QĐ-UBND ngày 3/9/2014</t>
  </si>
  <si>
    <t xml:space="preserve">Trụ sở làm việc Hội Liên hiệp phụ nữ tỉnh Quảng Bình </t>
  </si>
  <si>
    <t>2226/QĐ-UBND ngày 13/9/2013</t>
  </si>
  <si>
    <t>Cầu bê tông xã Nam Trạch</t>
  </si>
  <si>
    <t>Số 2670/QĐ-UBND ngày 28/10/2013</t>
  </si>
  <si>
    <t>Trung tâm huấn luyện chiến đấu LLVT tỉnh</t>
  </si>
  <si>
    <t>1851/QĐ-UBND ngày 02/8/2013</t>
  </si>
  <si>
    <t>Kè chống sạt lở khu vực Kênh Kịa, thị xã Ba Đồn</t>
  </si>
  <si>
    <t>3047/QĐ-UBND ngày 05/12/2013</t>
  </si>
  <si>
    <t>Đường từ nhánh Đông đường Hồ Chí Minh vào khu du lịch sinh thái Trằm mé (Phong Nha - Kẻ Bàng) giai đoạn 1</t>
  </si>
  <si>
    <t>3052/QĐ-UBND ngày 29/10/2014</t>
  </si>
  <si>
    <t xml:space="preserve">Dự án bảo tàng tổng hợp tỉnh </t>
  </si>
  <si>
    <t>1284/QĐ-UBND ngày 4/6/2013</t>
  </si>
  <si>
    <t xml:space="preserve">Đối ứng cho Dự án Cấp điện nông thôn từ lưới điện Quốc gia tỉnh Quảng Bình </t>
  </si>
  <si>
    <t>2908/QĐ-UBND ngày 16/10/2014; 3494/QĐ-UBND ngày 04/12/2015</t>
  </si>
  <si>
    <t>Xây dựng mới Làng Thanh niên Lập nghiệp Quảng Châu</t>
  </si>
  <si>
    <t>651-QĐ/TWĐTN</t>
  </si>
  <si>
    <t>Đường liên thôn xã Tiến Hoá</t>
  </si>
  <si>
    <t>2957/QĐ-UBND ngày 22/10/2014</t>
  </si>
  <si>
    <t>Đường GTNT xã Quảng Phương theo QH nông thôn mới</t>
  </si>
  <si>
    <t>2698/QĐ-UBND ngày 01/10/2014</t>
  </si>
  <si>
    <t>Tuyến đường Hào xã Quảng Tiên thị xã Ba Đồn</t>
  </si>
  <si>
    <t>1672/QĐ-UBND ngày 19/6/2015</t>
  </si>
  <si>
    <t>Đường liên thôn xã Văn Hoá</t>
  </si>
  <si>
    <t>1011/QĐ-UBND ngày 16/4/2015</t>
  </si>
  <si>
    <t>Đường liên xã từ thôn Long Đại đi thôn Hà Kiên, xã Hiền Ninh.</t>
  </si>
  <si>
    <t>Đường liên thôn xã Quảng Trung</t>
  </si>
  <si>
    <t>3705/QĐ-UBND ngày 31/12/2010; 1884/QĐ-UBND ngày 10/7/2015</t>
  </si>
  <si>
    <t>Nâng cấp 2 tuyến đường và vỉa hè khu dân cư mới thị xã Ba Đồn</t>
  </si>
  <si>
    <t>3002/QĐ-CT ngày 25/10/2014</t>
  </si>
  <si>
    <t>Đường giao thông liên thôn thôn Pháp Kệ, thôn Đông Dương và thôn Tô Xá xã Quảng Phương</t>
  </si>
  <si>
    <t>1739/QĐ-UBND ngày 30/6/2014</t>
  </si>
  <si>
    <t>Đường liên thôn Hà Tiến đi thôn Hải Lưu, xã Quảng Tiến</t>
  </si>
  <si>
    <t>Xây dựng tuyến đường liên thôn từ thôn Tiền Tiến đi thôn Hòa Lạc xã Quảng Châu</t>
  </si>
  <si>
    <t>2304/QĐ-UBND ngày 02/10/2012</t>
  </si>
  <si>
    <t>Tuyến đường ngang dọc nối từ QL 1A đi Bàu Sen đến vị trí quy hoạch khu trung tâm hành chính huyện lỵ mới huyện Quảng Trạch (các trục N1, D1 và D3) - giai đoạn 1</t>
  </si>
  <si>
    <t>1913/QĐ-UBND ngày 21/7/2014</t>
  </si>
  <si>
    <t>Sửa chữa khẩn cấp tuyến đường Lê Lợi, đoạn từ QL12A đi thôn Tiền Phong, phường Quảng Long, TX Ba Đồn</t>
  </si>
  <si>
    <t>2315/QĐ-UBND ngày 04/8/2016</t>
  </si>
  <si>
    <t>Đường giao thông nội thị khu phố 5, phường Ba Đồn</t>
  </si>
  <si>
    <t>3006/QĐ-UBND ngày 25/10/2014</t>
  </si>
  <si>
    <t>Khắc phục khẩn cấp tuyến đê kết hợp đường giao thông phường Quảng Phúc</t>
  </si>
  <si>
    <t>1986/QĐ-UBND ngày 05/7/2016</t>
  </si>
  <si>
    <t>Hệ thống phòng cháy và hệ thống cảnh báo cháy tự động Trụ sở làm việc Văn phòng Sở, Trung tâm dữ liệu địa chính và các đơn vị trực thuộc Sở Tài nguyên và Môi trường</t>
  </si>
  <si>
    <t>1469/QĐ-UBND ngày 18/10/2013</t>
  </si>
  <si>
    <t>Cầu vào thôn Xuân Hoà xã Quảng Xuân</t>
  </si>
  <si>
    <t>1881/QĐ-UBND ngày 22/6/2016</t>
  </si>
  <si>
    <t>Đường vào bản Sắt xã Trường Sơn, huyện Quảng Ninh</t>
  </si>
  <si>
    <t>2379/QĐ-UBND
ngày 09/10/2012; 1338/QĐ-UBND ngày 26/5/2014</t>
  </si>
  <si>
    <t>Hỗ trợ GPMB xây dựng Trụ sở BCH Bộ đội biên phòng tỉnh</t>
  </si>
  <si>
    <t>Mở rộng, nâng cấp nhà huấn luyện Công an tỉnh</t>
  </si>
  <si>
    <t>01/QĐ-UBND ngày 04/01/2016</t>
  </si>
  <si>
    <t>Hệ thống điện chiếu sáng đường về nhà lưu niệm Đại tướng Võ Nguyên Giáp</t>
  </si>
  <si>
    <t>778/QĐ-UBND ngày 22/3/2016</t>
  </si>
  <si>
    <t>Hệ thống điện chiếu sáng từ Sở Giáo dục Đào tạo đi Trường THPT chuyên Võ Nguyên Giáp - QL 1A</t>
  </si>
  <si>
    <t>3103a/QĐ-UBND ngày 30/10/2015</t>
  </si>
  <si>
    <t>Trồng cây xanh đường Thống Nhất (36m), TP Đồng Hới</t>
  </si>
  <si>
    <t>2224/QĐ-UBND ngày 26/7/2016</t>
  </si>
  <si>
    <t>Điện chiếu sáng đường Lê Lợi-Đường Chu Văn An, Thị xã Ba Đồn</t>
  </si>
  <si>
    <t>3479/QĐ-UBND ngày 28/10/2016</t>
  </si>
  <si>
    <t>Sửa chữa, cải tạo Trụ sở làm việc Sở Công Thương Quảng Bình</t>
  </si>
  <si>
    <t>2952/QĐ-UBND ngày 27/9/2016</t>
  </si>
  <si>
    <t>Tuyến đường 22m (giáp hàng rào phía Nam công trình Trụ sở cơ quan Tỉnh ủy Quảng Bình và công trình Trung tâm Văn hóa tỉnh) nối từ đường Nguyễn Hữu Cảnh đến dọc sông Cầu Rào.</t>
  </si>
  <si>
    <t>Cầu sắt Quảng Văn (cầu Quảng Hòa 2)</t>
  </si>
  <si>
    <t>Phân loại 1</t>
  </si>
  <si>
    <t>Khác</t>
  </si>
  <si>
    <t>Hoàn thành</t>
  </si>
  <si>
    <t>Trường Mầm non Hương Hóa (4 phòng 2 tầng)</t>
  </si>
  <si>
    <t>3127a/QĐ-UBND ngày 30/10/2015</t>
  </si>
  <si>
    <t>Xây dựng khuôn viên, hàng rào và hạ tầng kỹ thuật Trường THPT Hùng Vương</t>
  </si>
  <si>
    <t>3101/QĐ-UBND ngày 30/10/2015</t>
  </si>
  <si>
    <t>3058/QĐ-UBND ngày 29/10/2015</t>
  </si>
  <si>
    <t>Trường Tiểu học Hải Trạch (6 phòng)</t>
  </si>
  <si>
    <t>5656/QĐ-UBND ngày 28/10/2015</t>
  </si>
  <si>
    <t>Nhà lớp học 6 phòng Trường TH thị trấn Quán Hàu</t>
  </si>
  <si>
    <t>3090/QĐ-UBND ngày 30/10/2015</t>
  </si>
  <si>
    <t>Nhà lớp học bộ môn 6 phòng 2 tầng Trường THCS Tân Ninh</t>
  </si>
  <si>
    <t>3118a/QĐ-UBND ngày 30/10/2015</t>
  </si>
  <si>
    <t xml:space="preserve">Xây dựng khu hành chính quản trị Trường THPT Chuyên Võ Nguyên Giáp </t>
  </si>
  <si>
    <t>3112/QĐ-UBND ngày 31/10/2015</t>
  </si>
  <si>
    <t>Nhà hiệu bộ Trường tiểu học Tân Thủy</t>
  </si>
  <si>
    <t>3075a/QĐ-UBND ngày 30/10/2015</t>
  </si>
  <si>
    <t>Trường Mầm non xã Võ Ninh (3 phòng học, phòng chức năng, phòng làm việc)</t>
  </si>
  <si>
    <t>2977/QĐ-UBND ngày 26/10/2015</t>
  </si>
  <si>
    <t>Khuôn viên hàng rào trường, công trình cấp nước, phòng học THCS&amp;THPT Hóa Tiến</t>
  </si>
  <si>
    <t>Trường Tiểu học xã Quảng Sơn</t>
  </si>
  <si>
    <t>3120/QĐ-UBND ngày 30/10/2015</t>
  </si>
  <si>
    <t>Xây dựng Nhà đa năng Trường PT Dân tộc nội trú tỉnh</t>
  </si>
  <si>
    <t>3077a/QĐ-UBND ngày 30/10/2015</t>
  </si>
  <si>
    <t>Xây dựng hạ tầng kỹ thuật Trường THPT số 3 Bố Trạch</t>
  </si>
  <si>
    <t>3108/QĐ-UBND ngày 30/10/2015</t>
  </si>
  <si>
    <t>Xây dựng hệ thống thoát nước và hạ tầng kỹ thuật trường THPT Lê Trực</t>
  </si>
  <si>
    <t>2777/QĐ-UBND ngày 12/10/2015</t>
  </si>
  <si>
    <t>Khuôn viên hàng rào và hạ tầng kỹ thuật Trường THPT Lê Lợi, thị xã Ba Đồn</t>
  </si>
  <si>
    <t>2745/QĐ-UBDN ngày 07/10/2015</t>
  </si>
  <si>
    <t>3109/QĐ-UBND ngày 30/10/2015</t>
  </si>
  <si>
    <t>Xây dựng hàng rào, nhà phòng học 8 phòng 2 tầng THPT Hoàng Hoa Thám</t>
  </si>
  <si>
    <t>3041/QĐ-UBND ngày 29/10/2015</t>
  </si>
  <si>
    <t xml:space="preserve">Cụm Mầm non trung tâm xã Sơn Thủy nhà lớp học 6 phòng </t>
  </si>
  <si>
    <t>3038/QĐ-UBND ngày 29/10/2015</t>
  </si>
  <si>
    <t>Trường Tiểu học số 1 Xuân Ninh (8 phòng)</t>
  </si>
  <si>
    <t>3066/QĐ-UBND ngày 30/10/2015</t>
  </si>
  <si>
    <t>Nhà lớp học 2 tầng 4 phòng Trường Mầm non xã Lý Trạch, huyện Bố Trạch</t>
  </si>
  <si>
    <t>3115a/QĐ-UBND ngày 31/10/2015</t>
  </si>
  <si>
    <t>Trường Mầm non khu vực 2 Phường Quảng Long, thị xã Ba Đồn, tỉnh Quảng Bình</t>
  </si>
  <si>
    <t>3105/QĐ-UBND ngày 30/10/2015</t>
  </si>
  <si>
    <t>Nhà lớp học 2 tầng 4 phòng Trường Mầm non Hồng Thủy</t>
  </si>
  <si>
    <t>3040/QĐ-UBND ngày 29/10/2015</t>
  </si>
  <si>
    <t>Cải tạo, nâng cấp khối phòng học trường Tiểu học Đồng Phú</t>
  </si>
  <si>
    <t>4463/QĐ-UBND ngày 29/10/2015</t>
  </si>
  <si>
    <t>Trường THCS xã Quảng Trường (phòng học chức năng và phòng học bộ môn)</t>
  </si>
  <si>
    <t>3059/QĐ-UBND ngày 29/10/2015</t>
  </si>
  <si>
    <t>Trường mầm non thôn Chày Lập xã Phúc Trạch (4 phòng)</t>
  </si>
  <si>
    <t>2903a/QĐ-UBND ngày 30/10/2015</t>
  </si>
  <si>
    <t>Nhà lớp học 2 tầng 4 phòng Trường mầm non Ngư Thủy Trung</t>
  </si>
  <si>
    <t>3039/QĐ-UBND ngày 29/10/2015</t>
  </si>
  <si>
    <t>Trường Mầm non Khu vực Lộc An (6 phòng)</t>
  </si>
  <si>
    <t>3042/QĐ-UBND ngày 29/10/2015</t>
  </si>
  <si>
    <t>Trường Mầm non xã Hàm Ninh (điểm trường Trần Xá)</t>
  </si>
  <si>
    <t>3124/QĐ-UBND ngày 30/10/2015</t>
  </si>
  <si>
    <t>Trường TH Trường Sơn (4 phòng)</t>
  </si>
  <si>
    <t>809/QĐ-UBND ngày 28/10/2015</t>
  </si>
  <si>
    <t>Trường Mầm non Tân Thủy (hỗ trợ nông thôn mới)</t>
  </si>
  <si>
    <t>2896/QĐ-UBND ngày 30/5/2016</t>
  </si>
  <si>
    <t>Nhà lớp học 2 tầng 6 phòng Trường THCS xã Quảng Lưu</t>
  </si>
  <si>
    <t>3103/QĐ-UBND ngày 30/10/2015</t>
  </si>
  <si>
    <t>Trường TH Thái Thủy (4 phòng)</t>
  </si>
  <si>
    <t>1582/QĐ-UBND ngày 30/5/2016</t>
  </si>
  <si>
    <t>Trường TH và THCS Trọng Hóa (6 phòng)</t>
  </si>
  <si>
    <t>3076a/QĐ-UBND ngày 30/10/2015</t>
  </si>
  <si>
    <t>Trường TH số 1 Đồng Lê (6 phòng chức năng)</t>
  </si>
  <si>
    <t>3119a/QĐ-UBND ngày 30/10/2015</t>
  </si>
  <si>
    <t>Trường THCS Tân Hóa (6 phòng)</t>
  </si>
  <si>
    <t>Nhà lớp học 2 tầng 6 phòng Trường cấp 1,2 xã Trường Thủy</t>
  </si>
  <si>
    <t>5362/QĐ-UBND ngày 23/10/2016</t>
  </si>
  <si>
    <t>Trường Mầm non Văn Thủy (6 phòng)</t>
  </si>
  <si>
    <t>3458/QĐ-UBND ngày 28/10/2016</t>
  </si>
  <si>
    <t>Nhà lớp học 2 tầng 6 phòng Trường Mầm non khu vực Nhân Hồng xã Nhân Trạch</t>
  </si>
  <si>
    <t>3302/QĐ-UBND ngày 24/10/2016</t>
  </si>
  <si>
    <t>Trường tiểu học Liên Thủy (6 phòng)</t>
  </si>
  <si>
    <t>3019/QĐ-UBND ngày 30/9/2016</t>
  </si>
  <si>
    <t>Hệ thống thoát nước và hạ tầng kỹ thuật trường THPT Phan Bội Châu</t>
  </si>
  <si>
    <t>2642/QĐ-UBND ngày 29/8/2016</t>
  </si>
  <si>
    <t>Nhà lớp học 6 phòng 2 tầng Trường Tiểu học xã Văn Hóa</t>
  </si>
  <si>
    <t>2481/QĐ-UBND ngày 16/8/2016</t>
  </si>
  <si>
    <t>Nhà lớp học 2 tầng 6 phòng trường THCS xã Quảng Tiến, huyện Quảng Trạch</t>
  </si>
  <si>
    <t>3310/QĐ-UBND ngày 24/10/2016</t>
  </si>
  <si>
    <t>Trường PTDTNT Lệ Thủy (Nhà nội trú học sinh 20 phòng)</t>
  </si>
  <si>
    <t>3457/QĐ-UBND ngày 28/10/2016</t>
  </si>
  <si>
    <t>Trường Tiểu học Ngư Thủy Bắc (2 tầng 6 phòng)</t>
  </si>
  <si>
    <t>2570/QĐ-UBND ngày 24/8/2016</t>
  </si>
  <si>
    <t>Nhà lớp học bộ môn 6 phòng Trường THCS Mỹ Thủy</t>
  </si>
  <si>
    <t>3312/QĐ-UBND ngày 24/10/2016</t>
  </si>
  <si>
    <t>Nhà lớp học 6 phòng 2 tầng trường Tiểu học số 1 Phong Hóa</t>
  </si>
  <si>
    <t>2573/QĐ-UBND ngày 25/8/2016</t>
  </si>
  <si>
    <t>Nhà lớp học 8 phòng Trường THPT Ninh Châu</t>
  </si>
  <si>
    <t>2175/QĐ-UBND ngày 22/7/2016</t>
  </si>
  <si>
    <t>Trường mầm non Cụm Thanh Tân xã Thanh Thủy</t>
  </si>
  <si>
    <t>2956/QĐ-UBND ngày 28/9/2016</t>
  </si>
  <si>
    <t>Trường Tiểu học Bắc Lý (02 tầng, 8 phòng)</t>
  </si>
  <si>
    <t>2368/QĐ-UBND ngày 8/8/2016</t>
  </si>
  <si>
    <t>Trường Mầm non Quảng Hải (4 phòng)</t>
  </si>
  <si>
    <t>Nhà giảng đường, thư viện Trung tâm Bồi dưỡng chính trị huyện Quảng Ninh</t>
  </si>
  <si>
    <t>Trường THPT số 3 Bố Trạch (6 phòng học)</t>
  </si>
  <si>
    <t>Trường THCS Lộc Thủy (8 phòng)</t>
  </si>
  <si>
    <t>2584/QĐ-UBND ngày 25/8/2016</t>
  </si>
  <si>
    <t>Nhà nội trú Trường Phổ thông dân tộc nội trú Minh Hóa</t>
  </si>
  <si>
    <t>3477/QĐ-UBND ngày 28/10/2016</t>
  </si>
  <si>
    <t>Xây dựng Trường Tiểu học Đức Trạch</t>
  </si>
  <si>
    <t>3469/QĐ-UBND ngày 28/10/2016</t>
  </si>
  <si>
    <t>Nhà lớp học và phòng học chức năng Trường MN xã Đồng Hóa</t>
  </si>
  <si>
    <t>3309/QĐ-UBND ngày 24/10/2016</t>
  </si>
  <si>
    <t>Nhà đa chức năng, trường THPT Lương Thế Vinh</t>
  </si>
  <si>
    <t>3311/QĐ-UBND ngày 24/10/2016</t>
  </si>
  <si>
    <t>Nhà đa năng trường THCS&amp;THPT Hóa Tiến</t>
  </si>
  <si>
    <t>3345/QĐ-UBND ngày 25/10/2016</t>
  </si>
  <si>
    <t xml:space="preserve">Hệ thống thoát nước và hạ tầng kỹ thuật trường THPT Lương Thế Vinh </t>
  </si>
  <si>
    <t>3366/QĐ-UBND ngày 26/10/2016</t>
  </si>
  <si>
    <t xml:space="preserve">Hệ thống thoát nước và hạ tầng kỹ thuật trường THPT Trần Hưng Đạo </t>
  </si>
  <si>
    <t>3466/QĐ-UBND ngày 28/10/2016</t>
  </si>
  <si>
    <t>Dãy nhà hiệu bộ và nhà vệ sinh học sinh trường Tiểu học Đức Ninh</t>
  </si>
  <si>
    <t>3467/QĐ-UBND ngày 28/10/2016</t>
  </si>
  <si>
    <t>Nhà lơp học 2 tầng 8 phòng Trương Tiểu học số 1 Võ Ninh</t>
  </si>
  <si>
    <t>3387/QĐ-UBND ngày 28/10/2016</t>
  </si>
  <si>
    <t>Nhà lớp học 2 tầng 6 phòng Trường THCS xã Quảng Trung</t>
  </si>
  <si>
    <t>3406/QĐ-UBND ngày 27/10/2016</t>
  </si>
  <si>
    <t xml:space="preserve">Nhà lớp học 2 tầng 8 phòng Trường THCS Quảng Thọ </t>
  </si>
  <si>
    <t>3472/QĐ-UBND ngày 28/10/2016</t>
  </si>
  <si>
    <t>Nhà lớp học 4 phòng 2 tầng trường Tiểu học phường Quảng Long</t>
  </si>
  <si>
    <t>3407/QĐ-UBND ngày 27/10/2016</t>
  </si>
  <si>
    <t>Trường THCS Quảng Liên (6 phòng)</t>
  </si>
  <si>
    <t>3483/QĐ-UBND ngày 28/10/2016</t>
  </si>
  <si>
    <t>Nhà lớp học 2 tầng 8 phòng Trường TH và THCS xã Nam Hóa</t>
  </si>
  <si>
    <t>3482/QĐ-UBND ngày 28/10/2016</t>
  </si>
  <si>
    <t>Trường Tiểu học xã Cảnh Dương (8 phòng)</t>
  </si>
  <si>
    <t>3484/QĐ-UBND ngày 28/10/2016</t>
  </si>
  <si>
    <t>Xây dựng trường MN xã Quảng Lưu</t>
  </si>
  <si>
    <t>3475/QĐ-UBND ngày 28/10/2016</t>
  </si>
  <si>
    <t>Trường THCS Quảng Phú (8 phòng)</t>
  </si>
  <si>
    <t>3474/QĐ-UBND ngày 28/10/2016</t>
  </si>
  <si>
    <t>Trường TH xã Quảng Trường</t>
  </si>
  <si>
    <t>3478/QĐ-UBND ngày 28/10/2016</t>
  </si>
  <si>
    <t>Nhà lơp học 2 tầng 8 phòng Trương Mầm non Gia Ninh</t>
  </si>
  <si>
    <t>3316/QĐ-UBND ngày 25/10/2016</t>
  </si>
  <si>
    <t>Nhà lơp học 2 tầng 8 phòng Trương Tiểu học Hiền Ninh</t>
  </si>
  <si>
    <t>3523/QĐ-UBND  ngày 31/10/2016</t>
  </si>
  <si>
    <t>Nhà lơp học 2 tầng 6 phòng Trường THCS Duy Ninh</t>
  </si>
  <si>
    <t>3488/QĐ-UBND ngày 28/10/2016</t>
  </si>
  <si>
    <t>Nhà lơp học 2 tầng 8 phòng Trương Tiểu học Vĩnh Ninh</t>
  </si>
  <si>
    <t>3522/QĐ-UBND ngày 31/10/2016</t>
  </si>
  <si>
    <t>Nhà lơp học 2 tầng 6 phòng Trường Tiểu học TT Quán Hàu</t>
  </si>
  <si>
    <t>'3481/QĐ-UBND ngày 28/10/2016</t>
  </si>
  <si>
    <t>Nhà lớp học 2 tầng 4 phòng và hạ tầng kỹ thuật cụm trường mầm non xã Sơn Thuỷ</t>
  </si>
  <si>
    <t>3456/QĐ-UBND ngày 28/10/2016</t>
  </si>
  <si>
    <t>Trường THCS xã An Thủy (8 phòng)</t>
  </si>
  <si>
    <t>3461/QĐ-UBND ngày 28/10/2016</t>
  </si>
  <si>
    <t>Nhà lớp học 2 tầng 6 phòng Trường Tiểu học số 2 Tân Thủy</t>
  </si>
  <si>
    <t>3473/QĐ-UBND ngày 28/10/2016</t>
  </si>
  <si>
    <t>Nhà lớp học 2 tầng 8 phòng Trương Tiểu học Dương Thuỷ</t>
  </si>
  <si>
    <t>3524/QĐ-UBND ngày 31/10/2016</t>
  </si>
  <si>
    <t>Nhà làm việc Trường THPT Hoàng Hoa Thám</t>
  </si>
  <si>
    <t>3460/QĐ-UBND ngày 28/10/2016</t>
  </si>
  <si>
    <t>Cải tạo, nâng cấp, sửa chữa nhà làm việc của cán bộ, giảng viên; nhà nội trú học viên và khuôn viên Trường Chính trị tỉnh</t>
  </si>
  <si>
    <t>3491/QĐ-UBND ngày 28/10/2016</t>
  </si>
  <si>
    <t>Xây dựng nhà lớp học bộ môn Trường THPT Lê Quý Đôn</t>
  </si>
  <si>
    <t>Sửa chữa nhà 2 tầng 10 phòng Trường THCS &amp;THPT Trung Hóa</t>
  </si>
  <si>
    <t>Trường Mầm non Khu vực 2 Bưởi Rỏi xã Quảng Hợp, huyện Quảng Trạch (2 tầng 4 phòng)</t>
  </si>
  <si>
    <t>Sữa chữa khu hiệu bộ, trường THPT Tuyên Hóa</t>
  </si>
  <si>
    <t>Nhà xưởng thực hành Trung tâm Giáo dục - Dạy nghề huyện Quảng Ninh</t>
  </si>
  <si>
    <t>Nhà hiệu bộ trường THCS xã Tân Thủy</t>
  </si>
  <si>
    <t>Trường tiểu học Phú Thủy (6 phòng)</t>
  </si>
  <si>
    <t>Trường Tiểu học Thanh Thủy (Nhà lớp học 2 tầng 6 phòng) xã Tiến Hóa, huyện Tuyên Hóa</t>
  </si>
  <si>
    <t>Trường THCS Bắc Dinh Thị trấn nông trường Việt Trung (6 phòng)</t>
  </si>
  <si>
    <t>Nhà lớp học 2 tầng Trường mầm non xã Quảng Văn</t>
  </si>
  <si>
    <t>Trường Mầm non Quảng Xuân (6 phòng)</t>
  </si>
  <si>
    <t>Xây dựng 8 phòng học 2 tầng Trường THCS Cự Nẫm</t>
  </si>
  <si>
    <t>Nhà lớp học 2 tầng 6 phòng Trường THCS xã Võ Ninh</t>
  </si>
  <si>
    <t>Trường Tiểu học số 1 xã Quảng Phong (8 phòng)</t>
  </si>
  <si>
    <t>Nhà lớp học 2 tầng 6 phòng Trường Tiểu học xã Hàm Ninh</t>
  </si>
  <si>
    <t>Nhà hiệu bộ trường THCS Xuân Ninh</t>
  </si>
  <si>
    <t>323/QĐ-UBND ngày 9/5/2016</t>
  </si>
  <si>
    <t>Nhà lớp học 2 tầng 8 phòng Trường THCS Quảng Long</t>
  </si>
  <si>
    <t xml:space="preserve">Xây dựng nhà lớp học trường Mầm non xã Phù Hóa </t>
  </si>
  <si>
    <t>Trường MN (khu vực Liên Hòa) xã Nam Trạch</t>
  </si>
  <si>
    <t>Nhà lớp học 2 tầng 6 phòng Trường MN Thị trấn Nông trường Lệ Ninh</t>
  </si>
  <si>
    <t>Trường THCS xã Quảng Lộc</t>
  </si>
  <si>
    <t>Nhà lớp học 6 phòng 2 tầng Trường THCS Quảng Thạch</t>
  </si>
  <si>
    <t>Nhà lớp học 2 tầng 6 phòng Trường TH Xuân Thủy</t>
  </si>
  <si>
    <t>Nhà đa năng trường THPT Lê Hồng Phong</t>
  </si>
  <si>
    <t>Trường MN mang tên Đại tướng Võ Nguyên Giáp</t>
  </si>
  <si>
    <t>Nhà phòng học THPT Lệ Thủy</t>
  </si>
  <si>
    <t>Xây dựng phòng học Trường Tiểu học Quảng Thuận</t>
  </si>
  <si>
    <t>TNMT</t>
  </si>
  <si>
    <t>Khởi công</t>
  </si>
  <si>
    <t/>
  </si>
  <si>
    <t>2015</t>
  </si>
  <si>
    <t>2014</t>
  </si>
  <si>
    <t>1968/QĐ-UBND ngày 16/8/2011</t>
  </si>
  <si>
    <t>273/QĐ-UBND ngày 27/01/2014</t>
  </si>
  <si>
    <t>1KH-CN</t>
  </si>
  <si>
    <t>2GDĐT</t>
  </si>
  <si>
    <t>3074a/QĐ-UBND ngày 30/10/2015</t>
  </si>
  <si>
    <t>2Nợ XDCB</t>
  </si>
  <si>
    <t>Khởi công Thực tế</t>
  </si>
  <si>
    <t>Hoàn thành Thực tế</t>
  </si>
  <si>
    <t>QĐ Chủ trương đầu tư</t>
  </si>
  <si>
    <t>QĐ Phê duyệt dự án</t>
  </si>
  <si>
    <t>Quảng Bình</t>
  </si>
  <si>
    <t>DA QT</t>
  </si>
  <si>
    <t>QĐ Quyết toán</t>
  </si>
  <si>
    <t>2704/QĐ-UBND ngày 07/9/2016</t>
  </si>
  <si>
    <t>QĐ QT số 3500/QĐ-UBND ngày 03/12/2014)</t>
  </si>
  <si>
    <t>12/2011</t>
  </si>
  <si>
    <t>4/2013</t>
  </si>
  <si>
    <t>3/2014</t>
  </si>
  <si>
    <t>Nghiệm thu</t>
  </si>
  <si>
    <t>10/2013</t>
  </si>
  <si>
    <t>QĐ số 500/QĐ-UBND ngày 29/02/2016)</t>
  </si>
  <si>
    <t>9/2015</t>
  </si>
  <si>
    <t>7/2015</t>
  </si>
  <si>
    <t>5/2016</t>
  </si>
  <si>
    <t xml:space="preserve">QĐ  số 2727/QĐ-UBND ngày 31/10/2013 </t>
  </si>
  <si>
    <t>QĐ số 1039/QĐ-UBND ngày 12/4/2016</t>
  </si>
  <si>
    <t>QĐ QT số 3344/QĐ-UBND ngày 20/11/2015</t>
  </si>
  <si>
    <t>4/2014</t>
  </si>
  <si>
    <t>2/2015</t>
  </si>
  <si>
    <t>QĐ QT số 2697/QĐ-UBND ngày 06/9/2016</t>
  </si>
  <si>
    <t>QĐ QT số 2999/QĐ-UBND ngày 25/10/2014)</t>
  </si>
  <si>
    <t>10/2012</t>
  </si>
  <si>
    <t>QĐ QT số 1653/QĐ-UBND ngày 25/6/2014</t>
  </si>
  <si>
    <t>5/2012</t>
  </si>
  <si>
    <t>3/2015</t>
  </si>
  <si>
    <t>2/2016</t>
  </si>
  <si>
    <t>Cung cấp BBNT</t>
  </si>
  <si>
    <t>5/2011</t>
  </si>
  <si>
    <t>12/2014</t>
  </si>
  <si>
    <t>8/2015</t>
  </si>
  <si>
    <t>3Hoàn thành</t>
  </si>
  <si>
    <t>4Chuyển tiếp</t>
  </si>
  <si>
    <t>5KCM</t>
  </si>
  <si>
    <t>5/2015</t>
  </si>
  <si>
    <t xml:space="preserve">QĐ số 3863/QĐ-UBND ngày 30/12/2015 </t>
  </si>
  <si>
    <t>4/2015</t>
  </si>
  <si>
    <t>QĐ số 658/QĐ-UBND ngày 14/3/2016</t>
  </si>
  <si>
    <t>Biên bản kiểm toán</t>
  </si>
  <si>
    <t>Trạm kiểm lâm Trộ Mợng</t>
  </si>
  <si>
    <t>2019</t>
  </si>
  <si>
    <t>3525/QĐ-UBND ngày 31/10/2016</t>
  </si>
  <si>
    <t xml:space="preserve">Khu cứu hộ động vật, thực vật hoang dã và mở rộng vườn thực vật </t>
  </si>
  <si>
    <t xml:space="preserve">Hệ thống sàn đạo và điện chiếu sáng động Phong Nha </t>
  </si>
  <si>
    <t>2020</t>
  </si>
  <si>
    <t>chưa</t>
  </si>
  <si>
    <t xml:space="preserve">chưa </t>
  </si>
  <si>
    <t>NT đưa vào sử dụng</t>
  </si>
  <si>
    <t>2901/QĐ-UBND ngày 16/10/2015</t>
  </si>
  <si>
    <t>2515/QĐ-UBND ngày 10/9/2015</t>
  </si>
  <si>
    <t>Trường tiểu học số 1 phường Ba Đồn (6 phòng)</t>
  </si>
  <si>
    <t>2667/QĐ-UBND ngày 29/09/2015</t>
  </si>
  <si>
    <t>3021/QĐ-UBND ngày 28/10/2015</t>
  </si>
  <si>
    <t>2534/QĐ-UBND ngày 15/09/2015</t>
  </si>
  <si>
    <t>2533/QĐ-UBND ngày 15/09/2015</t>
  </si>
  <si>
    <t>2880a/QĐ-UBND ngày 16/10/2015</t>
  </si>
  <si>
    <t>2665/QĐ-UBND ngày 29/09/2015</t>
  </si>
  <si>
    <t>2848/QĐ-UBND ngày 15/10/2015</t>
  </si>
  <si>
    <t>3082/QĐ-UBND ngày 30/10/2015</t>
  </si>
  <si>
    <t>3045/QĐ-UBND ngày 29/10/2015</t>
  </si>
  <si>
    <t>3081/QĐ-UBND ngày 30/10/2015</t>
  </si>
  <si>
    <t>3024/QĐ-UBND ngày 28/10/2015</t>
  </si>
  <si>
    <t>2432/QĐ-UBND ngày 12/08/2016</t>
  </si>
  <si>
    <t>2862/QĐ-UBND ngày 15/10/2015</t>
  </si>
  <si>
    <t>2514/QĐ-UBND ngày 10/09/2015</t>
  </si>
  <si>
    <t>2937/QĐ-UBND ngày 19/10/2015</t>
  </si>
  <si>
    <t>3025/QĐ-UBND ngày 28/10/2015</t>
  </si>
  <si>
    <t>3047/QĐ-UBND ngày 29/10/2015</t>
  </si>
  <si>
    <t>2433/QĐ-UBND ngày 12/08/2016</t>
  </si>
  <si>
    <t>2868/QĐ-UBND ngày 15/10/2015</t>
  </si>
  <si>
    <t>2912/QĐ-UBND ngày 16/10/2015</t>
  </si>
  <si>
    <t>3020/QĐ-UBND ngày 28/10/2015</t>
  </si>
  <si>
    <t>3129/QĐ-UBND ngày 11/10/2016</t>
  </si>
  <si>
    <t>3279/QĐ-UBND ngày 20/10/2016</t>
  </si>
  <si>
    <t>3297/QĐ-UBND ngày 21/10/2016</t>
  </si>
  <si>
    <t>3314/QĐ-UBND ngày 25/10/2016</t>
  </si>
  <si>
    <t>3298/QĐ-UBND ngày 21/10/2016</t>
  </si>
  <si>
    <t>3293/QĐ-UBND ngày 21/10/2016</t>
  </si>
  <si>
    <t>3368/QĐ-UBND ngày 26/10/2016</t>
  </si>
  <si>
    <t>2979/QĐ-UBND ngày 26/10/2015</t>
  </si>
  <si>
    <t>3326/QĐ-UBND ngày 25/10/2016</t>
  </si>
  <si>
    <t>3403/QĐ-UBND ngày 27/10/2016</t>
  </si>
  <si>
    <t>3462/QĐ-UBND ngày 28/10/2016</t>
  </si>
  <si>
    <t>3730/QĐ-UBND ngày 21/11/2016</t>
  </si>
  <si>
    <t>3112a/QĐ-UBND ngày 30/10/2015</t>
  </si>
  <si>
    <t>2807/QĐ-UBND ngày 13/10/2015</t>
  </si>
  <si>
    <t>3026/QĐ-UBND ngày 28/10/2015</t>
  </si>
  <si>
    <t>3054/QĐ-UBND ngày 29/10/2015</t>
  </si>
  <si>
    <t>3051/QĐ-UBND ngày 29/10/2015</t>
  </si>
  <si>
    <t>3046/QĐ-UBND ngày 29/10/2015</t>
  </si>
  <si>
    <t>2822/QĐ-UBND ngày 13/10/2015</t>
  </si>
  <si>
    <t>2985/QĐ-UBND ngày 26/10/2015</t>
  </si>
  <si>
    <t>3086/QĐ-UBND ngày 30/10/2015</t>
  </si>
  <si>
    <t>3631a/QĐ-UBND ngày 10/11/2016</t>
  </si>
  <si>
    <t>3686/QĐ-UBND ngày 16/11/2016</t>
  </si>
  <si>
    <t>3563/QĐ-UBND ngày 04/11/2016</t>
  </si>
  <si>
    <t>3710/QĐ-UBND ngày 18/11/2016</t>
  </si>
  <si>
    <t>3715/QĐ-UBND ngày 18/11/2016</t>
  </si>
  <si>
    <t>3711/QĐ-UBND ngày 18/11/2016</t>
  </si>
  <si>
    <t>2867/QĐ-UBND ngày 15/10/2015</t>
  </si>
  <si>
    <t>3712/QĐ-UBND ngày 18/11/2016</t>
  </si>
  <si>
    <t>CBĐT</t>
  </si>
  <si>
    <t>Khắc phục khẩn cấp tuyến đê kè thôn Tân Thượng, xã Quảng Hải, thị xã Ba Đồn</t>
  </si>
  <si>
    <t>3517/QĐ-UBND ngày 31/10/2016</t>
  </si>
  <si>
    <t>5</t>
  </si>
  <si>
    <t>TỔNG CỘNG</t>
  </si>
  <si>
    <t>Nhà lớp học chức năng khiêm thư viên, phòng truyền thống Trường THPT Nguyễn Trãi</t>
  </si>
  <si>
    <t>Đường ra biên giới từ bản Cà Roòng 2 đi cột mốc O4</t>
  </si>
  <si>
    <t>3134/QĐ-CT ngày 21/12/2012</t>
  </si>
  <si>
    <t>Trục đường chính Bắc-Nam rộng 60m, xã Bảo Ninh, TP. Đồng Hới (giai đoạn 1)</t>
  </si>
  <si>
    <t>2705/QĐ-UBND ngày 25/9/2009; 2622/QĐ-UBND ngày 25/10/2013</t>
  </si>
  <si>
    <t>Đường ngập lụt Trung Trạch - Hoàn Lão - Hoàn Trạch, huyện Bố Trạch</t>
  </si>
  <si>
    <t>156/QĐ-UBND ngày 25/01/2010;
1440/QĐ-UBND ngày 21/6/2011</t>
  </si>
  <si>
    <t xml:space="preserve"> QĐ số 2108/QĐ-UBND ngày 14/7/2016</t>
  </si>
  <si>
    <t>Đê bao Hói Sỏi từ Mỹ Trung đến cống Hói Sỏi huyện Quảng Nình</t>
  </si>
  <si>
    <t>TT</t>
  </si>
  <si>
    <t>Tổng cộng</t>
  </si>
  <si>
    <t>I</t>
  </si>
  <si>
    <t>II</t>
  </si>
  <si>
    <t>2391/QĐ-UBND ngày 09/10/2012; 1130/QĐ-UBND ngày 27/4/2015</t>
  </si>
  <si>
    <t>Sửa chữa, nâng cấp đường vào xã Hồng Thủy</t>
  </si>
  <si>
    <t>Nhà lớp học bộ môn 2 tầng 6 phòng trường THCS Phong Thủy</t>
  </si>
  <si>
    <t xml:space="preserve">Tổng cộng </t>
  </si>
  <si>
    <t>III</t>
  </si>
  <si>
    <t>Dự án Đường Lý Nam Đế, phường Đồng Phú</t>
  </si>
  <si>
    <t>Cầu đi bộ nối giữa 2 bờ mương Phóng Thủy tại vị trí giao nhau giữa đường Dương Văn An và đường Phan Bội Châu</t>
  </si>
  <si>
    <t>2161/QĐ--UBND ngày 25/6/2015</t>
  </si>
  <si>
    <t>320/QĐ--UBND ngày 03/2/2015</t>
  </si>
  <si>
    <t>3518/QĐ-UBND ngày 31/10/2016</t>
  </si>
  <si>
    <t>Kè chống xói lở Mỹ Thuỷ-Liên Thuỷ, huyện Lệ Thuỷ</t>
  </si>
  <si>
    <t>Kè chống xói lở sông Kiến Giang (Đoạn Phan Xá - Xuân Bồ)</t>
  </si>
  <si>
    <t>1852/QĐ-UBND
 ngày 3/8/2011;
3266/QĐ-UBND 
ngày 28/12/2012.</t>
  </si>
  <si>
    <t>2468/QĐ-UBND ngày 27/9/2011</t>
  </si>
  <si>
    <t>Trụ sở làm việc Đội quản lý thị trường số 4</t>
  </si>
  <si>
    <t>2778/QĐ-UBND ngày 25/10/2011; 1949/QĐ-CT ngày 21/8/2012</t>
  </si>
  <si>
    <t>254/QĐ-UBND ngày 29/01/2016</t>
  </si>
  <si>
    <t>3459/QĐ-UBND ngày 28/10/2016</t>
  </si>
  <si>
    <t>3404/QĐ-UBND ngày 26/11/2015</t>
  </si>
  <si>
    <t>2696/QĐ-UBND ngày 30/10/2013</t>
  </si>
  <si>
    <t>Hệ thống thông tin kinh tế, xã hội tỉnh Quảng Bình</t>
  </si>
  <si>
    <t>Xây dựng phòng học, khuôn viên, hàng rào, công trình cấp nước trường THPT Lê Quý Đôn</t>
  </si>
  <si>
    <t>CÁC DỰ ÁN KHỞI CÔNG MỚI</t>
  </si>
  <si>
    <t>3496/QĐ-UBND ngày 28/10/2016</t>
  </si>
  <si>
    <t>Nhà tưởng niệm, lưu giữ hài cốt và nhà ở đoàn quy tập mộ liệt sỹ tại tỉnh Khăm Muộn, Cộng hòa Dân chủ nhân dân Lào thuộc Bộ Chỉ huy Quân sự tỉnh Quảng Bình</t>
  </si>
  <si>
    <t>Cộng hòa Dân chủ nhân dân Lào</t>
  </si>
  <si>
    <t>3521/QĐ-UBND ngày 31/10/2016</t>
  </si>
  <si>
    <t>Nâng cấp, sửa chữa Trụ sở làm việc cơ quan Huyện ủy Quảng Ninh</t>
  </si>
  <si>
    <t>1069/QĐ-UBND ngày 27/9/2016</t>
  </si>
  <si>
    <t>Sửa chữa đập Mũi Động, xã Dương Thủy</t>
  </si>
  <si>
    <t>Cải tạo Trụ sở làm việc Đảng ủy khối các cơ quan tỉnh</t>
  </si>
  <si>
    <t>3490/QĐ-UBND ngày 28/10/2016</t>
  </si>
  <si>
    <t>Cải tạo, sửa chữa khu giảng đường Trung tâm dịch vụ việc làm Quảng Bình.</t>
  </si>
  <si>
    <t>Đồng Hới</t>
  </si>
  <si>
    <t>Bê tông hóa đường GTNT xã Văn Hóa</t>
  </si>
  <si>
    <t>Khắc phục khẩn cấp tuyến đường ngập lụt nối từ đường tỉnh lộ 559 đi xã Quảng Hòa</t>
  </si>
  <si>
    <t>Đường Hà Thiệp - Bảo Ninh xã Võ Ninh, huyện Quảng Ninh (NS tỉnh hỗ trợ phần chi phí xây lắp 8.873 triệu đồng)</t>
  </si>
  <si>
    <t>2884/QĐ-UBND ngày 28/9/2016</t>
  </si>
  <si>
    <t>Kè chống sạt lở Khe Cát thôn Cừa Thôn và thôn Tân Hải xã Hải Ninh (GĐ 1)</t>
  </si>
  <si>
    <t>3806/QĐ-UBND ngày 30/11/2016</t>
  </si>
  <si>
    <t xml:space="preserve">Đường ngập lụt cứu hộ, cứu nạn từ Ba Trại đi xã Liên Trạch </t>
  </si>
  <si>
    <t>Bố Trạch</t>
  </si>
  <si>
    <t>3486/QĐ-UBND ngày 28/10/2016</t>
  </si>
  <si>
    <t>Tuyến kênh kết hợp đường tránh lũ thôn Thượng Thôn, xã Quảng Trung (giai đoạn 1: 5.899 triệu đồng)</t>
  </si>
  <si>
    <t>Chợ thị trấn Nông trường Lệ Ninh</t>
  </si>
  <si>
    <t>Đường, kè chống xói lở ven biển xã Cảnh Dương</t>
  </si>
  <si>
    <t>Đường liên xã Thuận Hóa-Kim Hóa huyện Tuyên Hóa</t>
  </si>
  <si>
    <t>Kè chống sạt lở bờ sông, xã Phong Hóa, huyện Tuyên Hóa</t>
  </si>
  <si>
    <t>Sửa chữa, cải tạo và mở rộng trụ sở Sở Tư pháp</t>
  </si>
  <si>
    <t>Khối nhà điều trị người bệnh nội trú, bệnh viện ĐKKV Bắc Quảng Bình</t>
  </si>
  <si>
    <t>Nút giao thông giao cắt giữa QL1 với tuyến đường nối từ QL1 đi Bàu Sen</t>
  </si>
  <si>
    <t>3443/QĐ-UBND ngày 28/10/2016</t>
  </si>
  <si>
    <t>3514/QĐ-UBND ngày 31/10/2016</t>
  </si>
  <si>
    <t>3513/QĐ-UBND ngày 30/10/2016</t>
  </si>
  <si>
    <t>Nạo vét cục bộ cửa sông Nhật Lệ đoạn từ km0+350 - km0+950 đảm bảo thông luồng phục vụ tàu cá ra vào</t>
  </si>
  <si>
    <t>2780/QĐ-UBND ngày 06//10/2014</t>
  </si>
  <si>
    <t>LK vốn đã bố trí đến hết năm 2017</t>
  </si>
  <si>
    <t>Kế hoạch 2018</t>
  </si>
  <si>
    <t>Dự án dự kiến hoàn thành 2018</t>
  </si>
  <si>
    <t>Dự án chuyển tiếp</t>
  </si>
  <si>
    <t>Dự án khởi công mới 2018</t>
  </si>
  <si>
    <t>Dự án chuyển tiếp 2018</t>
  </si>
  <si>
    <t xml:space="preserve">Dùng nguồn của Cục đường thủy nội địa </t>
  </si>
  <si>
    <t>Đường tránh lũ bản Khe Dây đi bản Khe Ngang, xã Trường Xuân (NS tỉnh hỗ trợ chi phí XL)</t>
  </si>
  <si>
    <t>Phòng khám đa khoa khu vực Hóa Tiến</t>
  </si>
  <si>
    <t>Đường giao thông nông thôn xã Nam Hóa - Thạch Hóa, Tuyên Hóa</t>
  </si>
  <si>
    <t>3785/QĐ-UBND ngày 25/10/2017</t>
  </si>
  <si>
    <t>2991/QĐ-UBND ngày 25/8/2017</t>
  </si>
  <si>
    <t>3892/QĐ-UBND ngày 30/10/2017</t>
  </si>
  <si>
    <t>3523/QĐ-UBND ngày 05/10/2017</t>
  </si>
  <si>
    <t>3893/QĐ-UBND ngày 30/10/2017</t>
  </si>
  <si>
    <t xml:space="preserve">Dự án chuyển tiếp </t>
  </si>
  <si>
    <t>Trường Tiểu học Bắc Dinh (6 phòng học) thị trấn Nông trường Việt Trung</t>
  </si>
  <si>
    <t>Cơ sở làm việc Đội cảnh sát PCCC Bắc Quảng Bình</t>
  </si>
  <si>
    <t>2825/QĐ-UBND ngày 08/8/2017</t>
  </si>
  <si>
    <t>Trung tâm chăm sóc phục hồi chức năng cho người tâm thần tỉnh Quảng Bình</t>
  </si>
  <si>
    <t>1881/QĐ-UBND ngày 29/5/2017</t>
  </si>
  <si>
    <t>Dự án khởi công mới năm 2018</t>
  </si>
  <si>
    <t>Đang bổ sung KH trung hạn</t>
  </si>
  <si>
    <t>Đang trình HĐND tỉnh bổ sung KH ĐTC trung hạn</t>
  </si>
  <si>
    <t>Phát triển công nghệ thông tin trong hoạt động của các cơ quan Đảng, Mặt trận, đoàn thể tỉnh Quảng Bình giai đoạn 2017-2020</t>
  </si>
  <si>
    <t>Xây dựng nhà quản lý và hành chính Bệnh viện Đa khoa huyện Lệ Thủy</t>
  </si>
  <si>
    <t>Cải tạo nâng cấp bệnh viện Y học cổ truyền</t>
  </si>
  <si>
    <t>Chưa nộp lại CTĐT 40/60</t>
  </si>
  <si>
    <t>Lào</t>
  </si>
  <si>
    <t>Phương án phân bổ</t>
  </si>
  <si>
    <t>Phân bổ các lĩnh vực theo quy định</t>
  </si>
  <si>
    <t>Phân bổ các nhiệm vụ theo thứ tự ưu tiên</t>
  </si>
  <si>
    <t xml:space="preserve">Trả nợ XDCB </t>
  </si>
  <si>
    <t>Vốn đối ứng các dự án ODA</t>
  </si>
  <si>
    <t>Hỗ trợ ưu đãi đầu tư và các dự án PPP</t>
  </si>
  <si>
    <t>Hỗ trợ cho các DN cung cấp hàng hóa, dịch vụ công ích</t>
  </si>
  <si>
    <t>Chuẩn bị đầu tư</t>
  </si>
  <si>
    <t>CT di dân, định canh định cư</t>
  </si>
  <si>
    <t>CT hỗ trợ nhà ở phòng chống bão lụt</t>
  </si>
  <si>
    <t>Bố trí các công trình chuyển tiếp, khởi công mới theo thứ tự ưu tiên</t>
  </si>
  <si>
    <t>Bố trí các dự án trọng điểm của tỉnh</t>
  </si>
  <si>
    <t>Trung tâm văn hóa tỉnh</t>
  </si>
  <si>
    <t>Trụ sở làm việc Huyện ủy Quảng Trạch</t>
  </si>
  <si>
    <t>Trụ sở làm việc UBND huyện Quảng Trạch</t>
  </si>
  <si>
    <t>Trụ sở làm việc Thành ủy Đồng Hới</t>
  </si>
  <si>
    <t>Các Dự án chuyển tiếp sang 2016-2020</t>
  </si>
  <si>
    <t>Các Dự án khởi công mới 2018</t>
  </si>
  <si>
    <t>*</t>
  </si>
  <si>
    <t>Xây dựng khu tái định cư thôn Tân Hải và thôn Xuân Hải - Cừa Thôn, xã Hải Ninh, huyện Quảng Ninh</t>
  </si>
  <si>
    <t>Đã quyết toán</t>
  </si>
  <si>
    <t>Khoa học công nghệ</t>
  </si>
  <si>
    <t>Giáo dục đào tạo</t>
  </si>
  <si>
    <t>Y tế</t>
  </si>
  <si>
    <t>IV</t>
  </si>
  <si>
    <t>Hạ tầng CK Cha Lo</t>
  </si>
  <si>
    <t>V</t>
  </si>
  <si>
    <t>Đầu tư Phong Nha</t>
  </si>
  <si>
    <t>Nợ XDCB</t>
  </si>
  <si>
    <t>VI</t>
  </si>
  <si>
    <t>VII</t>
  </si>
  <si>
    <t>VIII</t>
  </si>
  <si>
    <t>ODA</t>
  </si>
  <si>
    <t>Các dự án trọng điểm</t>
  </si>
  <si>
    <t>X</t>
  </si>
  <si>
    <t>Các dự án chuyển tiếp</t>
  </si>
  <si>
    <t>XI</t>
  </si>
  <si>
    <t>Hỗ trợ DN cung cấp hàng hóa DV công ích</t>
  </si>
  <si>
    <t>Hỗ trợ ưu đãi ĐT</t>
  </si>
  <si>
    <t>Nhỏ lẻ</t>
  </si>
  <si>
    <t>Kè chống sạt lở khu dân cư dọc bờ sông Nan, thôn Linh Cận Sơn, xã Quảng Sơn (NS tỉnh hỗ trợ phần chi phí xây lắp 3.600 triệu đồng)</t>
  </si>
  <si>
    <t>3349/QĐ-UBND ngày 25/10/2016</t>
  </si>
  <si>
    <t>Nhà tưởng niệm, lưu giữ hài cốt và nhà ở đoàn quy tập mộ liệt sỹ tại tỉnh Khăm Muộn, Cộng hòa Dân chủ nhân dân Lào thuộc Bộ Chỉ huy Quân sự tỉnh Quảng Bình (gđ 2)</t>
  </si>
  <si>
    <t>Các dự án nằm trong kế hoạch đầu tư công trung hạn đã được HĐND tỉnh thông qua tại NQ 11</t>
  </si>
  <si>
    <t>Dự án đầu tư phát triển môi trường, hạ tầng đô thị để ứng phó với biến đổi khí hậu  thành phố Đồng Hới</t>
  </si>
  <si>
    <t>Hạ tầng cơ bản cho tăng trưởng toàn diện 4 tỉnh Nghệ An, Hà Tỉnh, Quảng Bình và Quảng Trị - Tiểu dự án Quảng Bình (ADB)</t>
  </si>
  <si>
    <t>Dự án đã phê duyệt đề nghị bổ sung trong kế hoạch đầu tư công trung hạn2016-2020</t>
  </si>
  <si>
    <t>Dự án hiện đại hóa lâm nghiệp và tăng cường tính chống chịu vùng ven biển tỉnh Quảng Bình</t>
  </si>
  <si>
    <t>Quyết định 548/QĐ-TTg ngày 21/4/2017; QĐ 1757QĐ-BNN-HTQT ngày 19/5/2017 và số 3983/QĐ-UBND ngày 2/11/2017</t>
  </si>
  <si>
    <t>Sở Giao thông Vận tải</t>
  </si>
  <si>
    <t>UBND huyện Quảng Trạch</t>
  </si>
  <si>
    <t>UBND tỉnh</t>
  </si>
  <si>
    <t>Sở Kế hoạch và Đầu tư</t>
  </si>
  <si>
    <t>Sở Nông nghiệp và PTNT</t>
  </si>
  <si>
    <t>Sở Tài nguyên - Môi trường</t>
  </si>
  <si>
    <t>Nhà phòng học bộ môn Trường THPT số 5 Bố Trạch (nay Trường THPT Ngô Quyền)</t>
  </si>
  <si>
    <t>Dự án khởi công mới</t>
  </si>
  <si>
    <t>3958/QĐ-UBND ngày 31/10/2017</t>
  </si>
  <si>
    <t>3974/QĐ-UBND ngày 31/10/2017</t>
  </si>
  <si>
    <t>San lấp mặt bằng, hạ tầng kỹ thuật - Trung tâm Giáo dục - Dạy nghề huyện Tuyên Hóa</t>
  </si>
  <si>
    <t>3430/QĐ-UBND ngày 29/9/2017</t>
  </si>
  <si>
    <t>3645/QĐ-UBND ngày 16/10/2017</t>
  </si>
  <si>
    <t>3944/QĐ-UBND ngày 31/10/2017</t>
  </si>
  <si>
    <t>3429/QĐ-UBND ngày 29/9/2017</t>
  </si>
  <si>
    <t>3118/QĐ-UBND ngày 05/9/2017</t>
  </si>
  <si>
    <t>3646/QĐ-UBND ngày 16/10/2017</t>
  </si>
  <si>
    <t>3926/QĐ-UBND ngày 30/10/2017</t>
  </si>
  <si>
    <t>3744/QĐ-UBND ngày 23/10/2017</t>
  </si>
  <si>
    <t>Nhà lớp học 2 tầng 8 phòng Trường THCS Thị trấn nông trường Lệ Ninh</t>
  </si>
  <si>
    <t>Đ/c thời gian KCM từ 2019 về 2018</t>
  </si>
  <si>
    <t>Nhà đa chức năng Trường THPT Quang Trung</t>
  </si>
  <si>
    <t>3881/QĐ-UBND ngày 30/10/2017</t>
  </si>
  <si>
    <t>Trường Mầm non xã Quảng Tân</t>
  </si>
  <si>
    <t>Bổ sung ngoài Nghị quyết số 11/2016/Q-HĐND</t>
  </si>
  <si>
    <t>Đường điện chiếu sáng từ trạm thu phí Quán Hàu đến khu vực dự án Quần thể resort, biệt thự, nghỉ dưỡng và giải trí cao cấp FLC Quảng Bình</t>
  </si>
  <si>
    <t>KHĐTC 2016-2020</t>
  </si>
  <si>
    <t>Giai đoạn
2018-2020</t>
  </si>
  <si>
    <t>Số/Ngày</t>
  </si>
  <si>
    <t>Tỷ lệ</t>
  </si>
  <si>
    <t xml:space="preserve">Bố trí hết để triển khai 1 gói thầu </t>
  </si>
  <si>
    <t>Trong đó NS tỉnh</t>
  </si>
  <si>
    <t>Các dự án phân cấp về ngân sách tỉnh</t>
  </si>
  <si>
    <t>IX</t>
  </si>
  <si>
    <t>Nội dung</t>
  </si>
  <si>
    <t>Ngân sách tập trung</t>
  </si>
  <si>
    <t>Tỉnh phân bổ (60%)</t>
  </si>
  <si>
    <t>Huyện phân bổ (40%)</t>
  </si>
  <si>
    <t xml:space="preserve">Thu cấp quyền sử dụng đất </t>
  </si>
  <si>
    <t>Tỉnh phân bổ</t>
  </si>
  <si>
    <t>Nguồn Xổ số kiến thiết</t>
  </si>
  <si>
    <t>Các dự án đã có danh mục và số vốn trong KH ĐTC trung hạn</t>
  </si>
  <si>
    <t>Các dự án đã có danh mục trong KH ĐTC trung hạn nhưng chưa cân đối nguồn</t>
  </si>
  <si>
    <t>Các dự án chưa có danh mục trong KH ĐTC trung hạn</t>
  </si>
  <si>
    <t>Bổ sung KH ĐTC trung hạn và KH năm 2018</t>
  </si>
  <si>
    <t>Tỷ lệ (%)</t>
  </si>
  <si>
    <t>Trích DP KH ĐTC công 2017: 2 tỷ đồng, đã đủ vốn</t>
  </si>
  <si>
    <t>Hạ tầng và đường vào khu di tích lịch sử Hang Lèn Hà, xã Thanh Hóa, huyện Tuyên Hóa</t>
  </si>
  <si>
    <t>800/QĐ-UBND ngày 13/3/2017</t>
  </si>
  <si>
    <t>GPMB bố trí hết</t>
  </si>
  <si>
    <t>2508/QĐ-CT ngày 18/10/2012; 1105/QĐ-UBND ngày 25/4/2015</t>
  </si>
  <si>
    <t>Đã quyết toán chưa</t>
  </si>
  <si>
    <t>Phục vụ dự án FLC</t>
  </si>
  <si>
    <t>949/QĐ-UBND ngày 4/5/2010</t>
  </si>
  <si>
    <t>Hòa chung NS tỉnh</t>
  </si>
  <si>
    <t xml:space="preserve">Nguồn thu phí Phong Nha và Cha Lo </t>
  </si>
  <si>
    <t>Nhà lớp học 12 phòng Trường THPT Lương Thế Vinh</t>
  </si>
  <si>
    <t>2 năm</t>
  </si>
  <si>
    <t>Phân chia tỉnh/huyện</t>
  </si>
  <si>
    <t>Huyện phân bổ</t>
  </si>
  <si>
    <t>Tổng nguồn (Không gồm trả nợ)</t>
  </si>
  <si>
    <t xml:space="preserve"> KH năm 2018</t>
  </si>
  <si>
    <t>STC cấp 600, giảm ĐTC</t>
  </si>
  <si>
    <t>3769/QĐ-UBND ngày 25/10/2007</t>
  </si>
  <si>
    <t>Hỗ trợ du lịch</t>
  </si>
  <si>
    <t>Đầu tư hạ tầng KKT cửa khẩu Cha Lo và các xã thuộc khu kinh tế</t>
  </si>
  <si>
    <t>Đầu tư các công trình tại Vườn QG Phong Nha - Kẻ Bàng</t>
  </si>
  <si>
    <t>Chương trình hỗ trợ nhà ở phòng chống bão lụt</t>
  </si>
  <si>
    <t>Hỗ trợ FLC</t>
  </si>
  <si>
    <t>1850/QĐ-UBND ngày 3/8/2011</t>
  </si>
  <si>
    <t xml:space="preserve"> 1661/QĐ-UBND ngày 14/7/2011; 3531/QĐ-UBND ngày 30/12/2011</t>
  </si>
  <si>
    <t>Kè cửa sông biển Nhật Lệ</t>
  </si>
  <si>
    <t>(Kèm theo Nghị quyết số……./NQ-HĐND ngày ……./12/2017 của Hội đồng nhân dân tỉnh)</t>
  </si>
  <si>
    <t>Các nguồn bổ sung</t>
  </si>
  <si>
    <t>Đơn vị tính: Triệu đồng</t>
  </si>
  <si>
    <t>Địa điểm
xây dựng</t>
  </si>
  <si>
    <t>Dự phòng đối ứng ODA phát sinh</t>
  </si>
  <si>
    <t>Phân bổ sau</t>
  </si>
  <si>
    <t xml:space="preserve">CT nhỏ, bố trí hết để triển khai 1 gói thầu </t>
  </si>
  <si>
    <t>Thực hiện
2017</t>
  </si>
  <si>
    <t>Kế hoạch
2018</t>
  </si>
  <si>
    <t>Tăng (+)
Giảm (-)</t>
  </si>
  <si>
    <t>Đầu tư tại Cha Lo</t>
  </si>
  <si>
    <t>Đầu tư tại Phong Nha</t>
  </si>
  <si>
    <t>Hòa chung ngân sách tỉnh</t>
  </si>
  <si>
    <t>NGUỒN VỐN TỈNH QUẢN LÝ</t>
  </si>
  <si>
    <t>A</t>
  </si>
  <si>
    <t>PHƯƠNG ÁN PHÂN BỔ</t>
  </si>
  <si>
    <t>Lĩnh vực Giáo dục - Đào tạo</t>
  </si>
  <si>
    <t>Lĩnh vực Y tế</t>
  </si>
  <si>
    <t>Dự án hoàn thành 2019</t>
  </si>
  <si>
    <t>Dự án hoàn thành 2017 trở về trước</t>
  </si>
  <si>
    <t>Phân bổ cho các dự án hoàn thành quyết toán năm 2015, 2016</t>
  </si>
  <si>
    <t>PL 10</t>
  </si>
  <si>
    <t>Trả nợ XDCB</t>
  </si>
  <si>
    <t>Trả nợ nhỏ lẻ các DA hoàn thành, quyết toán hàng năm</t>
  </si>
  <si>
    <t>PL 5</t>
  </si>
  <si>
    <t>PL 6</t>
  </si>
  <si>
    <t>PL 7</t>
  </si>
  <si>
    <t>PL 8</t>
  </si>
  <si>
    <t>PL 9</t>
  </si>
  <si>
    <t>PL 11</t>
  </si>
  <si>
    <t>PL 12</t>
  </si>
  <si>
    <t>Dự phòng NSĐF</t>
  </si>
  <si>
    <t>PL 13</t>
  </si>
  <si>
    <t>PL 14</t>
  </si>
  <si>
    <t>PL 15</t>
  </si>
  <si>
    <t>PHỤ LỤC 15: DỰ KIẾN CÁC DỰ ÁN KHỞI CÔNG MỚI 2018</t>
  </si>
  <si>
    <t>PHỤ LỤC 14: CÁC DỰ ÁN CHUYỂN TIẾP SANG 2016-2020</t>
  </si>
  <si>
    <t>PHỤ LỤC 13: CÁC CÔNG TRÌNH TRỌNG ĐIỂM</t>
  </si>
  <si>
    <t>PHỤ LỤC 12: CÁC CHƯƠNG TRÌNH MỤC TIÊU PHÂN CẤP VỀ NGÂN SÁCH TỈNH</t>
  </si>
  <si>
    <t>PHỤ LỤC 11:  ĐẦU TƯ CÁC CÔNG TRÌNH TẠI VƯỜN QUỐC GIA PHONG NHA - KẺ BÀNG</t>
  </si>
  <si>
    <t>PHỤ LỤC 10: ĐẦU TƯ HẠ TẦNG KHU KINH TẾ CỬA KHẨU CHA LO</t>
  </si>
  <si>
    <t xml:space="preserve">PHỤ LỤC 09: ĐỐI ỨNG CÁC DỰ ÁN ODA </t>
  </si>
  <si>
    <t>PHỤ LỤC 08:  TRẢ NỢ XÂY DỰNG CƠ BẢN</t>
  </si>
  <si>
    <t>PHỤ LỤC 07: LĨNH VỰC Y TẾ</t>
  </si>
  <si>
    <t>PHỤ LỤC 06: LĨNH VỰC GIÁO DỤC ĐÀO TẠO</t>
  </si>
  <si>
    <t>PHỤ LỤC 05: LĨNH VỰC KHOA HỌC CÔNG NGHỆ</t>
  </si>
  <si>
    <t>Dự án đã phê duyệt đề nghị bổ sung trong kế hoạch đầu tư công trung hạn 2016-2020</t>
  </si>
  <si>
    <t>2018-2020: 2230, đã trích DP ĐTC 2017 2 tỷ, còn thiếu 230</t>
  </si>
  <si>
    <t>2018-2020: 2857, đã hoàn ứng 1,5 tỷ cuối năm 2016, còn thiếu 1357 (bố trí để hoàn tạm ứng)</t>
  </si>
  <si>
    <t>2018-2020: 1610, đã ứng và hoàn ứng 1 tỷ năm 2016, còn thiếu 610</t>
  </si>
  <si>
    <t>2556/QĐ-UBND ngày 17/7/2017</t>
  </si>
  <si>
    <t xml:space="preserve">Phòng Kinh tế bổ sung danh mục </t>
  </si>
  <si>
    <t>KH ĐTC 2018-2020 còn 500 tr nhưng sau khi quyết toán chỉ thiếu 209trđ</t>
  </si>
  <si>
    <t>KH ĐTC 2018-2020 còn 647 tr nhưng so với quyết toán chỉ thiếu 469trđ</t>
  </si>
  <si>
    <t>Hạ tầng KT khu nghĩa địa GPMB khu CN Tây Bắc Quán Hàu (GĐ2- khu B)</t>
  </si>
  <si>
    <t>Trong KH trung hạn thuộc danh mục KCM 2018, dự án phê duyệt BCKTKT năm 2017 nhưng vẫn triển khai trong năm 2017, vốn tạm ứng từ nguồn dự phòng (sai nguyên tắc)</t>
  </si>
  <si>
    <t>XD Trụ sở làm việc Đội quản lý thị trường số 3</t>
  </si>
  <si>
    <t>3668/QĐ-UBND ngày 18/10/2017</t>
  </si>
  <si>
    <t>Thay đổi số vốn KH 2018-2020, số trước đây là 1973, xã đã bố trí vốn NTM là 300 triệu đồng, còn lại 1673</t>
  </si>
  <si>
    <t>KH ĐTC 2018-2020 còn 605 tr nhưng sau khi quyết toán chỉ thiếu 483trđ</t>
  </si>
  <si>
    <t>KH ĐTC 2018-2020 còn 1851, nay quyết toán giảm còn 1472</t>
  </si>
  <si>
    <t>KH ĐTC 2018-2020 còn 5010. Năm 2016 tạm ứng 3 tỷ đã hoàn ứng cuối năm và bố trí thêm từ nguồn vốn khác đủ vốn</t>
  </si>
  <si>
    <t>KH ĐTC 2018-2020 còn 2857. Năm 2016 tạm ứng 3 tỷ đã hoàn ứng cuối năm 2016 1,5 tỷ đồng nên giai đoạn 2018-2020 giảm 1,5 tỷ đồng</t>
  </si>
  <si>
    <t>TKH ĐTC 2018-2020 còn 1610, năm 2016 tạm ứng 1 tỷ đã hoàn ứng cuối năm nên gđ 2018-2020 giảm đi 1 tỷ</t>
  </si>
  <si>
    <t xml:space="preserve"> KH ĐTC 2018-2020 là 10160trđ.  Năm 2017 điều chỉnh tăng 1,764 tỷ đồng từ nguồn dự án Nạo vét cửa sông Nhật Lệ nên số vốn gđ 2018-2020 giảm 1,764</t>
  </si>
  <si>
    <t>Trạm y tế xã Quảng Lộc bỏ danh mục</t>
  </si>
  <si>
    <t>KL đ/c Bí thư chỉ đạo bố trí hết</t>
  </si>
  <si>
    <t>Dự án hoàn thành 2018</t>
  </si>
  <si>
    <t>Tiết kiệm 10%</t>
  </si>
  <si>
    <t>Dự án dự kiến hoàn thành 2019</t>
  </si>
  <si>
    <t>Dự án dự kiến hoàn thành 2020</t>
  </si>
  <si>
    <t>=IF(K47&lt;=2500;100;50)</t>
  </si>
  <si>
    <t>=IF(K42&lt;=3000;100;50)</t>
  </si>
  <si>
    <t>=IF(K10&lt;=4500;100;
IF(K10&lt;=6000;50;35))</t>
  </si>
  <si>
    <t>=IF(K95&lt;=1500;100;
IF(K95&lt;=2500;50;30))</t>
  </si>
  <si>
    <t>=IF(K10&lt;=1500;100;50)</t>
  </si>
  <si>
    <t>=IF(K13&lt;=3000;100;50)</t>
  </si>
  <si>
    <t>=IF(K17&lt;=1500;100;IF(K17&lt;=3000;50;30))</t>
  </si>
  <si>
    <t>Dự án XD mới kho chứa hàng cứu trợ kết hợp Hội trường của UBMTTQ Việt Nam tỉnh Quảng Bình</t>
  </si>
  <si>
    <t>Bố trí vốn kết dư 2015</t>
  </si>
  <si>
    <t>Hoàn thành 2 năm</t>
  </si>
  <si>
    <t>=IF(K14&lt;=1500;100;
IF(K14&lt;=3000;50;30))</t>
  </si>
  <si>
    <t>Dự án Quần thể Tượng đài Hồ Chí Minh</t>
  </si>
  <si>
    <t>Lĩnh vực Khoa học - Công nghệ</t>
  </si>
  <si>
    <t>Tỷ lệ/Tổng</t>
  </si>
  <si>
    <t>Huyện/Thị xã/Thành phố</t>
  </si>
  <si>
    <t>Trong đó:</t>
  </si>
  <si>
    <t>Vốn tập trung trong nước</t>
  </si>
  <si>
    <t>Vốn thu cấp quyền sử dụng đất</t>
  </si>
  <si>
    <t xml:space="preserve">TỔNG CỘNG </t>
  </si>
  <si>
    <t>Mức tối thiểu cho GD-ĐT và dạy nghề</t>
  </si>
  <si>
    <t>Mức tối thiểu cho Khoa học – công nghệ</t>
  </si>
  <si>
    <t xml:space="preserve">Thành phố Đồng Hới </t>
  </si>
  <si>
    <t>Trong đó:</t>
  </si>
  <si>
    <t xml:space="preserve">Huyện Minh Hóa </t>
  </si>
  <si>
    <t>Huyện Tuyên Hóa</t>
  </si>
  <si>
    <t>Huyện Quảng Trạch</t>
  </si>
  <si>
    <t>Thị xã Ba Đồn</t>
  </si>
  <si>
    <t>Huyện Bố Trạch</t>
  </si>
  <si>
    <t>Huyện Quảng Ninh</t>
  </si>
  <si>
    <t>Huyện Lệ Thủy</t>
  </si>
  <si>
    <r>
      <t xml:space="preserve">-       </t>
    </r>
    <r>
      <rPr>
        <i/>
        <sz val="12"/>
        <color theme="1"/>
        <rFont val="Times New Roman"/>
        <family val="1"/>
      </rPr>
      <t xml:space="preserve">Mức vốn tối thiểu cho GD-ĐT và dạy nghề </t>
    </r>
  </si>
  <si>
    <r>
      <t xml:space="preserve">-       </t>
    </r>
    <r>
      <rPr>
        <i/>
        <sz val="12"/>
        <color theme="1"/>
        <rFont val="Times New Roman"/>
        <family val="1"/>
      </rPr>
      <t>Mức vốn tối thiểu cho KH-CN</t>
    </r>
  </si>
  <si>
    <t>PHỤ LỤC 02: PHƯƠNG ÁN PHÂN BỔ VỐN ĐẦU TƯ CÔNG NĂM 2018</t>
  </si>
  <si>
    <t>PHỤ LỤC 03: PHÂN BỔ VỐN CHO HUYỆN, THỊ XĂ, THÀNH PHỐ</t>
  </si>
  <si>
    <t>PHỤ LỤC 01: CƠ CẤU PHÂN BỔ NGUỒN VỐN ĐẦU TƯ CÔNG NĂM 2018</t>
  </si>
  <si>
    <t>Đầu tư  tại Phong Nha</t>
  </si>
  <si>
    <t>Hỗ trợ DN theo các chính sách ưu đãi của tỉnh và hỗ trợ các dự án PPP</t>
  </si>
  <si>
    <t>Phân bổ cho các CTMT phân cấp về NS tỉnh</t>
  </si>
  <si>
    <t>Trụ sở làm việc HĐND và UBND Thành phố Đồng Hới</t>
  </si>
  <si>
    <t>Trại thực nghiệm mặn lợ của Trung tâm giống thủy sản (GĐ1)</t>
  </si>
  <si>
    <t>Phê duyệt sau NQ70</t>
  </si>
  <si>
    <t>TỔNG CỘNG (Triệu đồng)</t>
  </si>
  <si>
    <t>Nguồn vốn tỉnh phân bổ</t>
  </si>
  <si>
    <t>Nguồn vốn giao cấp huyện phân bổ</t>
  </si>
  <si>
    <t>TH năm 2017</t>
  </si>
  <si>
    <t>Tăng/Giảm</t>
  </si>
  <si>
    <t>3932/QĐ-UBND ngày 30/10/2017</t>
  </si>
  <si>
    <t>Cập nhật số QĐ</t>
  </si>
  <si>
    <t>1400/QĐ-UBND ngày 24/7/2017</t>
  </si>
  <si>
    <t>3227/QĐ-UBND ngày 14/9/2017</t>
  </si>
  <si>
    <t>Dự kiến trả nợ trong năm 2017</t>
  </si>
  <si>
    <t>Sửa thời gian thực hiện 2017-2018 (cũ 2017-2019), số vốn đã  bố trí 3365 (cũ 365), số vốn 2018-2020:  2521 (cũ 5521)</t>
  </si>
  <si>
    <t>1740/QĐ-UBND ngày 30/6/2014; 1886/QĐ-UBND ngày 29/5/2017</t>
  </si>
  <si>
    <t>sửa số vốn đã bố trí, số vốn 2018-2020: 721 triệu đồng (cũ là 2521)</t>
  </si>
  <si>
    <t>Dự án Đường điện cao thế, trung thế và trạm biến áp từ Quốc lộ 1A đi vùng nuôi tôm trên cát, xã Trung Trạch</t>
  </si>
  <si>
    <t>797/QĐ-UBND ngày 27/3/2015; 2599/QĐ-UBND ngày 21/7/2017</t>
  </si>
  <si>
    <t>Bổ sung danh mục theo chỉ đạo GĐ</t>
  </si>
  <si>
    <t>Bổ sung danh mục</t>
  </si>
  <si>
    <t>Sửa lại tổng số bố trí</t>
  </si>
  <si>
    <t>3867/QĐ-UBND ngày 30/10/2017</t>
  </si>
  <si>
    <t>3878/QĐ-UBND ngày 30/10/2017</t>
  </si>
  <si>
    <t>2143/QĐ-UBND ngày 19/6/2017</t>
  </si>
  <si>
    <t>3392/QĐ-UBND ngày 26/9/2017</t>
  </si>
  <si>
    <t>Cập nhật QĐ dự án</t>
  </si>
  <si>
    <t>3439/QĐ-UBND ngày 28/10/2017</t>
  </si>
  <si>
    <t>3845/QĐ-UBND ngày 30/10/2017</t>
  </si>
  <si>
    <t>Đầu tư tăng cường thiết bị lĩnh vực khoa học công nghệ</t>
  </si>
  <si>
    <t>Cập nhật số QĐ và TMĐT và tên dự án</t>
  </si>
  <si>
    <t>3859/QĐ-UBND ngày 30/10/2017</t>
  </si>
  <si>
    <t>3963/QĐ-UBND ngày 31/10/2017</t>
  </si>
  <si>
    <t>3241/QĐ-UBND ngày 18/9/2017</t>
  </si>
  <si>
    <t>3950/QĐ-UBND ngày 31/10/2017</t>
  </si>
  <si>
    <t>3566/QĐ-UBND ngày 09/7/2017</t>
  </si>
  <si>
    <t>3946/QĐ-UBND ngày 31/10/2017</t>
  </si>
  <si>
    <t>3947/QĐ-UB ND ngày 31/10/2017</t>
  </si>
  <si>
    <t>3843/QĐ-UBND ngày 30/10/2017</t>
  </si>
  <si>
    <t>3856/QĐ-UBND ngày 30/10/2017</t>
  </si>
  <si>
    <t>3934/QĐ-UBND ngày 30/10/2017</t>
  </si>
  <si>
    <t>3529/QĐ-UBND ngày 06/10/2017</t>
  </si>
  <si>
    <t>3688/QĐ-UBND ngày 16/10/2017</t>
  </si>
  <si>
    <t>3397/QĐ-UBND ngày 27/9/2017</t>
  </si>
  <si>
    <t>3002/QĐ-UBND ngày 25/10/2014</t>
  </si>
  <si>
    <t>3930/QĐ-UBND ngày 30/10/2017</t>
  </si>
  <si>
    <t>3962/QĐ-UBND ngày 31/10/2017</t>
  </si>
  <si>
    <t>3841/QĐ-UBND ngày 30/10/2017</t>
  </si>
  <si>
    <t>3949/QĐ-UBND ngày 31/10/2017</t>
  </si>
  <si>
    <t>3445/QĐ-UBND ngày 28/10/52016</t>
  </si>
  <si>
    <t>Bổ sung số QĐ, cập nhật số KH 2018-2020 (trừ CBĐT)</t>
  </si>
  <si>
    <t>Cập nhật KH 2018-2020, trừ CBĐT</t>
  </si>
  <si>
    <t>3857/QĐ-UBND ngày 30/10/2017</t>
  </si>
  <si>
    <t>Cập nhật số KH 2018-2020 (trừ CBĐT)</t>
  </si>
  <si>
    <t>Dự án Quần thể Tượng đài Chủ tịch Hồ Chí Minh</t>
  </si>
</sst>
</file>

<file path=xl/styles.xml><?xml version="1.0" encoding="utf-8"?>
<styleSheet xmlns="http://schemas.openxmlformats.org/spreadsheetml/2006/main" xmlns:mc="http://schemas.openxmlformats.org/markup-compatibility/2006" xmlns:x14ac="http://schemas.microsoft.com/office/spreadsheetml/2009/9/ac" mc:Ignorable="x14ac">
  <numFmts count="178">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 &quot;€&quot;;[Red]\-#,##0\ &quot;€&quot;"/>
    <numFmt numFmtId="165" formatCode="_-* #,##0\ &quot;€&quot;_-;\-* #,##0\ &quot;€&quot;_-;_-* &quot;-&quot;\ &quot;€&quot;_-;_-@_-"/>
    <numFmt numFmtId="166" formatCode="_-* #,##0\ _€_-;\-* #,##0\ _€_-;_-* &quot;-&quot;\ _€_-;_-@_-"/>
    <numFmt numFmtId="167" formatCode="_-* #,##0.00\ &quot;€&quot;_-;\-* #,##0.00\ &quot;€&quot;_-;_-* &quot;-&quot;??\ &quot;€&quot;_-;_-@_-"/>
    <numFmt numFmtId="168" formatCode="_-* #,##0.00\ _€_-;\-* #,##0.00\ _€_-;_-* &quot;-&quot;??\ _€_-;_-@_-"/>
    <numFmt numFmtId="169" formatCode="_-* #,##0.00_-;\-* #,##0.00_-;_-* &quot;-&quot;??_-;_-@_-"/>
    <numFmt numFmtId="170" formatCode="_(* #,##0_);_(* \(#,##0\);_(* &quot;-&quot;??_);_(@_)"/>
    <numFmt numFmtId="171" formatCode="_(* #.##0.00_);_(* \(#.##0.00\);_(* &quot;-&quot;??_);_(@_)"/>
    <numFmt numFmtId="172" formatCode="#,##0\ _."/>
    <numFmt numFmtId="173" formatCode="_ * #,##0_ ;_ * \-#,##0_ ;_ * &quot;-&quot;??_ ;_ @_ "/>
    <numFmt numFmtId="174" formatCode="_-* #,##0.00\ _V_N_D_-;\-* #,##0.00\ _V_N_D_-;_-* &quot;-&quot;??\ _V_N_D_-;_-@_-"/>
    <numFmt numFmtId="175" formatCode="_-* #,##0_-;\-* #,##0_-;_-* &quot;-&quot;??_-;_-@_-"/>
    <numFmt numFmtId="176" formatCode="_(* #,##0.000_);_(* \(#,##0.000\);_(* &quot;-&quot;??_);_(@_)"/>
    <numFmt numFmtId="177" formatCode="yyyy"/>
    <numFmt numFmtId="178" formatCode="_(* #.0.;_(* \(#.0.;_(* &quot;-&quot;??_);_(@_ⴆ"/>
    <numFmt numFmtId="179" formatCode="_(* #,##0.0_);_(* \(#,##0.0\);_(* &quot;-&quot;?_);_(@_)"/>
    <numFmt numFmtId="180" formatCode="0.000"/>
    <numFmt numFmtId="181" formatCode="_-&quot;ñ&quot;* #,##0_-;\-&quot;ñ&quot;* #,##0_-;_-&quot;ñ&quot;* &quot;-&quot;_-;_-@_-"/>
    <numFmt numFmtId="182" formatCode="_-* #,##0\ &quot;F&quot;_-;\-* #,##0\ &quot;F&quot;_-;_-* &quot;-&quot;\ &quot;F&quot;_-;_-@_-"/>
    <numFmt numFmtId="183" formatCode="&quot;\&quot;#,##0;[Red]&quot;\&quot;&quot;\&quot;\-#,##0"/>
    <numFmt numFmtId="184" formatCode="#,##0\ &quot;DM&quot;;\-#,##0\ &quot;DM&quot;"/>
    <numFmt numFmtId="185" formatCode="0.000%"/>
    <numFmt numFmtId="186" formatCode="#.##00"/>
    <numFmt numFmtId="187" formatCode="_-* #,##0_-;\-* #,##0_-;_-* &quot;-&quot;_-;_-@_-"/>
    <numFmt numFmtId="188" formatCode="&quot;Rp&quot;#,##0_);[Red]\(&quot;Rp&quot;#,##0\)"/>
    <numFmt numFmtId="189" formatCode="_ * #,##0_)\ &quot;$&quot;_ ;_ * \(#,##0\)\ &quot;$&quot;_ ;_ * &quot;-&quot;_)\ &quot;$&quot;_ ;_ @_ "/>
    <numFmt numFmtId="190" formatCode="_-&quot;$&quot;* #,##0_-;\-&quot;$&quot;* #,##0_-;_-&quot;$&quot;* &quot;-&quot;_-;_-@_-"/>
    <numFmt numFmtId="191" formatCode="_-* #,##0\ _F_-;\-* #,##0\ _F_-;_-* &quot;-&quot;\ _F_-;_-@_-"/>
    <numFmt numFmtId="192" formatCode="_-* #,##0\ &quot;$&quot;_-;\-* #,##0\ &quot;$&quot;_-;_-* &quot;-&quot;\ &quot;$&quot;_-;_-@_-"/>
    <numFmt numFmtId="193" formatCode="_ * #,##0_)&quot;$&quot;_ ;_ * \(#,##0\)&quot;$&quot;_ ;_ * &quot;-&quot;_)&quot;$&quot;_ ;_ @_ "/>
    <numFmt numFmtId="194" formatCode="_-&quot;€&quot;* #,##0_-;\-&quot;€&quot;* #,##0_-;_-&quot;€&quot;* &quot;-&quot;_-;_-@_-"/>
    <numFmt numFmtId="195" formatCode="_-* #,##0.00\ _F_-;\-* #,##0.00\ _F_-;_-* &quot;-&quot;??\ _F_-;_-@_-"/>
    <numFmt numFmtId="196" formatCode="_-* #,##0.00\ _₫_-;\-* #,##0.00\ _₫_-;_-* &quot;-&quot;??\ _₫_-;_-@_-"/>
    <numFmt numFmtId="197" formatCode="_ * #,##0.00_ ;_ * \-#,##0.00_ ;_ * &quot;-&quot;??_ ;_ @_ "/>
    <numFmt numFmtId="198" formatCode="_ * #,##0.00_)\ _$_ ;_ * \(#,##0.00\)\ _$_ ;_ * &quot;-&quot;??_)\ _$_ ;_ @_ "/>
    <numFmt numFmtId="199" formatCode="_ * #,##0.00_)_$_ ;_ * \(#,##0.00\)_$_ ;_ * &quot;-&quot;??_)_$_ ;_ @_ "/>
    <numFmt numFmtId="200" formatCode="_-* #,##0.00\ _ñ_-;\-* #,##0.00\ _ñ_-;_-* &quot;-&quot;??\ _ñ_-;_-@_-"/>
    <numFmt numFmtId="201" formatCode="_-* #,##0.00\ _ñ_-;_-* #,##0.00\ _ñ\-;_-* &quot;-&quot;??\ _ñ_-;_-@_-"/>
    <numFmt numFmtId="202" formatCode="_(&quot;$&quot;\ * #,##0_);_(&quot;$&quot;\ * \(#,##0\);_(&quot;$&quot;\ * &quot;-&quot;_);_(@_)"/>
    <numFmt numFmtId="203" formatCode="_-* #,##0.00000000_-;\-* #,##0.00000000_-;_-* &quot;-&quot;??_-;_-@_-"/>
    <numFmt numFmtId="204" formatCode="_(&quot;€&quot;\ * #,##0_);_(&quot;€&quot;\ * \(#,##0\);_(&quot;€&quot;\ * &quot;-&quot;_);_(@_)"/>
    <numFmt numFmtId="205" formatCode="_-* #,##0\ &quot;ñ&quot;_-;\-* #,##0\ &quot;ñ&quot;_-;_-* &quot;-&quot;\ &quot;ñ&quot;_-;_-@_-"/>
    <numFmt numFmtId="206" formatCode="_-* #,##0\ _₫_-;\-* #,##0\ _₫_-;_-* &quot;-&quot;\ _₫_-;_-@_-"/>
    <numFmt numFmtId="207" formatCode="_ * #,##0_ ;_ * \-#,##0_ ;_ * &quot;-&quot;_ ;_ @_ "/>
    <numFmt numFmtId="208" formatCode="_-* #,##0\ _V_N_D_-;\-* #,##0\ _V_N_D_-;_-* &quot;-&quot;\ _V_N_D_-;_-@_-"/>
    <numFmt numFmtId="209" formatCode="_ * #,##0_)\ _$_ ;_ * \(#,##0\)\ _$_ ;_ * &quot;-&quot;_)\ _$_ ;_ @_ "/>
    <numFmt numFmtId="210" formatCode="_ * #,##0_)_$_ ;_ * \(#,##0\)_$_ ;_ * &quot;-&quot;_)_$_ ;_ @_ "/>
    <numFmt numFmtId="211" formatCode="_-* #,##0\ _$_-;\-* #,##0\ _$_-;_-* &quot;-&quot;\ _$_-;_-@_-"/>
    <numFmt numFmtId="212" formatCode="_-* #,##0\ _ñ_-;\-* #,##0\ _ñ_-;_-* &quot;-&quot;\ _ñ_-;_-@_-"/>
    <numFmt numFmtId="213" formatCode="_-* #,##0\ _ñ_-;_-* #,##0\ _ñ\-;_-* &quot;-&quot;\ _ñ_-;_-@_-"/>
    <numFmt numFmtId="214" formatCode="_ &quot;\&quot;* #,##0_ ;_ &quot;\&quot;* \-#,##0_ ;_ &quot;\&quot;* &quot;-&quot;_ ;_ @_ "/>
    <numFmt numFmtId="215" formatCode="&quot;\&quot;#,##0.00;[Red]&quot;\&quot;\-#,##0.00"/>
    <numFmt numFmtId="216" formatCode="&quot;\&quot;#,##0;[Red]&quot;\&quot;\-#,##0"/>
    <numFmt numFmtId="217" formatCode="_ * #,##0_)\ &quot;F&quot;_ ;_ * \(#,##0\)\ &quot;F&quot;_ ;_ * &quot;-&quot;_)\ &quot;F&quot;_ ;_ @_ "/>
    <numFmt numFmtId="218" formatCode="&quot;£&quot;#,##0.00;\-&quot;£&quot;#,##0.00"/>
    <numFmt numFmtId="219" formatCode="_-&quot;F&quot;* #,##0_-;\-&quot;F&quot;* #,##0_-;_-&quot;F&quot;* &quot;-&quot;_-;_-@_-"/>
    <numFmt numFmtId="220" formatCode="_ * #,##0.00_)&quot;$&quot;_ ;_ * \(#,##0.00\)&quot;$&quot;_ ;_ * &quot;-&quot;??_)&quot;$&quot;_ ;_ @_ "/>
    <numFmt numFmtId="221" formatCode="_ * #,##0.0_)_$_ ;_ * \(#,##0.0\)_$_ ;_ * &quot;-&quot;??_)_$_ ;_ @_ "/>
    <numFmt numFmtId="222" formatCode=";;"/>
    <numFmt numFmtId="223" formatCode="_ * #,##0.00_)&quot;€&quot;_ ;_ * \(#,##0.00\)&quot;€&quot;_ ;_ * &quot;-&quot;??_)&quot;€&quot;_ ;_ @_ "/>
    <numFmt numFmtId="224" formatCode="#,##0.0_);\(#,##0.0\)"/>
    <numFmt numFmtId="225" formatCode="_ &quot;\&quot;* #,##0.00_ ;_ &quot;\&quot;* &quot;\&quot;&quot;\&quot;&quot;\&quot;&quot;\&quot;&quot;\&quot;&quot;\&quot;&quot;\&quot;&quot;\&quot;&quot;\&quot;&quot;\&quot;&quot;\&quot;&quot;\&quot;\-#,##0.00_ ;_ &quot;\&quot;* &quot;-&quot;??_ ;_ @_ "/>
    <numFmt numFmtId="226" formatCode="0.0%"/>
    <numFmt numFmtId="227" formatCode="_ * #,##0.00_ ;_ * &quot;\&quot;&quot;\&quot;&quot;\&quot;&quot;\&quot;&quot;\&quot;&quot;\&quot;&quot;\&quot;&quot;\&quot;&quot;\&quot;&quot;\&quot;&quot;\&quot;&quot;\&quot;\-#,##0.00_ ;_ * &quot;-&quot;??_ ;_ @_ "/>
    <numFmt numFmtId="228" formatCode="&quot;$&quot;#,##0.00"/>
    <numFmt numFmtId="229" formatCode="&quot;\&quot;#,##0;&quot;\&quot;&quot;\&quot;&quot;\&quot;&quot;\&quot;&quot;\&quot;&quot;\&quot;&quot;\&quot;&quot;\&quot;&quot;\&quot;&quot;\&quot;&quot;\&quot;&quot;\&quot;&quot;\&quot;&quot;\&quot;\-#,##0"/>
    <numFmt numFmtId="230" formatCode="_ * #,##0.00_)&quot;£&quot;_ ;_ * \(#,##0.00\)&quot;£&quot;_ ;_ * &quot;-&quot;??_)&quot;£&quot;_ ;_ @_ "/>
    <numFmt numFmtId="231" formatCode="&quot;\&quot;#,##0;[Red]&quot;\&quot;&quot;\&quot;&quot;\&quot;&quot;\&quot;&quot;\&quot;&quot;\&quot;&quot;\&quot;&quot;\&quot;&quot;\&quot;&quot;\&quot;&quot;\&quot;&quot;\&quot;&quot;\&quot;&quot;\&quot;\-#,##0"/>
    <numFmt numFmtId="232" formatCode="_-&quot;$&quot;* #,##0.00_-;\-&quot;$&quot;* #,##0.00_-;_-&quot;$&quot;* &quot;-&quot;??_-;_-@_-"/>
    <numFmt numFmtId="233" formatCode="_ * #,##0_ ;_ * &quot;\&quot;&quot;\&quot;&quot;\&quot;&quot;\&quot;&quot;\&quot;&quot;\&quot;&quot;\&quot;&quot;\&quot;&quot;\&quot;&quot;\&quot;&quot;\&quot;&quot;\&quot;\-#,##0_ ;_ * &quot;-&quot;_ ;_ @_ "/>
    <numFmt numFmtId="234" formatCode="0.0%;\(0.0%\)"/>
    <numFmt numFmtId="235" formatCode="&quot;\&quot;#,##0.00;&quot;\&quot;&quot;\&quot;&quot;\&quot;&quot;\&quot;&quot;\&quot;&quot;\&quot;&quot;\&quot;&quot;\&quot;&quot;\&quot;&quot;\&quot;&quot;\&quot;&quot;\&quot;&quot;\&quot;&quot;\&quot;\-#,##0.00"/>
    <numFmt numFmtId="236" formatCode="_-* #,##0.00\ &quot;F&quot;_-;\-* #,##0.00\ &quot;F&quot;_-;_-* &quot;-&quot;??\ &quot;F&quot;_-;_-@_-"/>
    <numFmt numFmtId="237" formatCode="0.000_)"/>
    <numFmt numFmtId="238" formatCode="#,##0_)_%;\(#,##0\)_%;"/>
    <numFmt numFmtId="239" formatCode="_(* #,##0.0_);_(* \(#,##0.0\);_(* &quot;-&quot;??_);_(@_)"/>
    <numFmt numFmtId="240" formatCode="_._.* #,##0.0_)_%;_._.* \(#,##0.0\)_%"/>
    <numFmt numFmtId="241" formatCode="#,##0.0_)_%;\(#,##0.0\)_%;\ \ .0_)_%"/>
    <numFmt numFmtId="242" formatCode="_._.* #,##0.00_)_%;_._.* \(#,##0.00\)_%"/>
    <numFmt numFmtId="243" formatCode="#,##0.00_)_%;\(#,##0.00\)_%;\ \ .00_)_%"/>
    <numFmt numFmtId="244" formatCode="_._.* #,##0.000_)_%;_._.* \(#,##0.000\)_%"/>
    <numFmt numFmtId="245" formatCode="#,##0.000_)_%;\(#,##0.000\)_%;\ \ .000_)_%"/>
    <numFmt numFmtId="246" formatCode="&quot;$&quot;#,##0;[Red]\-&quot;$&quot;#,##0"/>
    <numFmt numFmtId="247" formatCode="_(* #,##0.00_);_(* \(#,##0.00\);_(* &quot;-&quot;&quot;?&quot;&quot;?&quot;_);_(@_)"/>
    <numFmt numFmtId="248" formatCode="_-* #,##0\ &quot;þ&quot;_-;\-* #,##0\ &quot;þ&quot;_-;_-* &quot;-&quot;\ &quot;þ&quot;_-;_-@_-"/>
    <numFmt numFmtId="249" formatCode="_-* #,##0.00\ _þ_-;\-* #,##0.00\ _þ_-;_-* &quot;-&quot;??\ _þ_-;_-@_-"/>
    <numFmt numFmtId="250" formatCode="_-* #,##0\ _₫_-;\-* #,##0\ _₫_-;_-* &quot;-&quot;??\ _₫_-;_-@_-"/>
    <numFmt numFmtId="251" formatCode="\t#\ ??/??"/>
    <numFmt numFmtId="252" formatCode="0.0000"/>
    <numFmt numFmtId="253" formatCode="_-* #,##0.00\ _$_-;\-* #,##0.00\ _$_-;_-* &quot;-&quot;??\ _$_-;_-@_-"/>
    <numFmt numFmtId="254" formatCode="&quot;$&quot;#,##0;\-&quot;$&quot;#,##0"/>
    <numFmt numFmtId="255" formatCode="&quot;True&quot;;&quot;True&quot;;&quot;False&quot;"/>
    <numFmt numFmtId="256" formatCode="#,##0.00;[Red]#,##0.00"/>
    <numFmt numFmtId="257" formatCode="#,##0;\(#,##0\)"/>
    <numFmt numFmtId="258" formatCode="_._.* \(#,##0\)_%;_._.* #,##0_)_%;_._.* 0_)_%;_._.@_)_%"/>
    <numFmt numFmtId="259" formatCode="_._.&quot;€&quot;* \(#,##0\)_%;_._.&quot;€&quot;* #,##0_)_%;_._.&quot;€&quot;* 0_)_%;_._.@_)_%"/>
    <numFmt numFmtId="260" formatCode="* \(#,##0\);* #,##0_);&quot;-&quot;??_);@"/>
    <numFmt numFmtId="261" formatCode="_ &quot;R&quot;\ * #,##0_ ;_ &quot;R&quot;\ * \-#,##0_ ;_ &quot;R&quot;\ * &quot;-&quot;_ ;_ @_ "/>
    <numFmt numFmtId="262" formatCode="_ * #,##0.00_ ;_ * &quot;\&quot;&quot;\&quot;&quot;\&quot;&quot;\&quot;&quot;\&quot;&quot;\&quot;\-#,##0.00_ ;_ * &quot;-&quot;??_ ;_ @_ "/>
    <numFmt numFmtId="263" formatCode="&quot;€&quot;* #,##0_)_%;&quot;€&quot;* \(#,##0\)_%;&quot;€&quot;* &quot;-&quot;??_)_%;@_)_%"/>
    <numFmt numFmtId="264" formatCode="&quot;$&quot;* #,##0_)_%;&quot;$&quot;* \(#,##0\)_%;&quot;$&quot;* &quot;-&quot;??_)_%;@_)_%"/>
    <numFmt numFmtId="265" formatCode="&quot;\&quot;#,##0.00;&quot;\&quot;&quot;\&quot;&quot;\&quot;&quot;\&quot;&quot;\&quot;&quot;\&quot;&quot;\&quot;&quot;\&quot;\-#,##0.00"/>
    <numFmt numFmtId="266" formatCode="_._.&quot;€&quot;* #,##0.0_)_%;_._.&quot;€&quot;* \(#,##0.0\)_%"/>
    <numFmt numFmtId="267" formatCode="&quot;€&quot;* #,##0.0_)_%;&quot;€&quot;* \(#,##0.0\)_%;&quot;€&quot;* \ .0_)_%"/>
    <numFmt numFmtId="268" formatCode="_._.&quot;$&quot;* #,##0.0_)_%;_._.&quot;$&quot;* \(#,##0.0\)_%"/>
    <numFmt numFmtId="269" formatCode="_._.&quot;€&quot;* #,##0.00_)_%;_._.&quot;€&quot;* \(#,##0.00\)_%"/>
    <numFmt numFmtId="270" formatCode="&quot;€&quot;* #,##0.00_)_%;&quot;€&quot;* \(#,##0.00\)_%;&quot;€&quot;* \ .00_)_%"/>
    <numFmt numFmtId="271" formatCode="_._.&quot;$&quot;* #,##0.00_)_%;_._.&quot;$&quot;* \(#,##0.00\)_%"/>
    <numFmt numFmtId="272" formatCode="_._.&quot;€&quot;* #,##0.000_)_%;_._.&quot;€&quot;* \(#,##0.000\)_%"/>
    <numFmt numFmtId="273" formatCode="&quot;€&quot;* #,##0.000_)_%;&quot;€&quot;* \(#,##0.000\)_%;&quot;€&quot;* \ .000_)_%"/>
    <numFmt numFmtId="274" formatCode="_._.&quot;$&quot;* #,##0.000_)_%;_._.&quot;$&quot;* \(#,##0.000\)_%"/>
    <numFmt numFmtId="275" formatCode="_ * #,##0_ ;_ * &quot;\&quot;&quot;\&quot;&quot;\&quot;&quot;\&quot;&quot;\&quot;&quot;\&quot;\-#,##0_ ;_ * &quot;-&quot;_ ;_ @_ "/>
    <numFmt numFmtId="276" formatCode="\$#,##0\ ;\(\$#,##0\)"/>
    <numFmt numFmtId="277" formatCode="&quot;$&quot;#,##0\ ;\(&quot;$&quot;#,##0\)"/>
    <numFmt numFmtId="278" formatCode="\t0.00%"/>
    <numFmt numFmtId="279" formatCode="* #,##0_);* \(#,##0\);&quot;-&quot;??_);@"/>
    <numFmt numFmtId="280" formatCode="\U\S\$#,##0.00;\(\U\S\$#,##0.00\)"/>
    <numFmt numFmtId="281" formatCode="_(\§\g\ #,##0_);_(\§\g\ \(#,##0\);_(\§\g\ &quot;-&quot;??_);_(@_)"/>
    <numFmt numFmtId="282" formatCode="_(\§\g\ #,##0_);_(\§\g\ \(#,##0\);_(\§\g\ &quot;-&quot;_);_(@_)"/>
    <numFmt numFmtId="283" formatCode="\§\g#,##0_);\(\§\g#,##0\)"/>
    <numFmt numFmtId="284" formatCode="_-&quot;VND&quot;* #,##0_-;\-&quot;VND&quot;* #,##0_-;_-&quot;VND&quot;* &quot;-&quot;_-;_-@_-"/>
    <numFmt numFmtId="285" formatCode="_(&quot;Rp&quot;* #,##0.00_);_(&quot;Rp&quot;* \(#,##0.00\);_(&quot;Rp&quot;* &quot;-&quot;??_);_(@_)"/>
    <numFmt numFmtId="286" formatCode="#,##0.00\ &quot;FB&quot;;[Red]\-#,##0.00\ &quot;FB&quot;"/>
    <numFmt numFmtId="287" formatCode="#,##0\ &quot;$&quot;;\-#,##0\ &quot;$&quot;"/>
    <numFmt numFmtId="288" formatCode="_-* #,##0\ _F_B_-;\-* #,##0\ _F_B_-;_-* &quot;-&quot;\ _F_B_-;_-@_-"/>
    <numFmt numFmtId="289" formatCode="_-[$€]* #,##0.00_-;\-[$€]* #,##0.00_-;_-[$€]* &quot;-&quot;??_-;_-@_-"/>
    <numFmt numFmtId="290" formatCode="_ * #,##0.00_)_d_ ;_ * \(#,##0.00\)_d_ ;_ * &quot;-&quot;??_)_d_ ;_ @_ "/>
    <numFmt numFmtId="291" formatCode="#,##0_);\-#,##0_)"/>
    <numFmt numFmtId="292" formatCode="#,###;\-#,###;&quot;&quot;;_(@_)"/>
    <numFmt numFmtId="293" formatCode="&quot;€&quot;#,##0;\-&quot;€&quot;#,##0"/>
    <numFmt numFmtId="294" formatCode="#,##0\ &quot;$&quot;_);\(#,##0\ &quot;$&quot;\)"/>
    <numFmt numFmtId="295" formatCode="_-&quot;£&quot;* #,##0_-;\-&quot;£&quot;* #,##0_-;_-&quot;£&quot;* &quot;-&quot;_-;_-@_-"/>
    <numFmt numFmtId="296" formatCode="#,###"/>
    <numFmt numFmtId="297" formatCode="&quot;Fr.&quot;\ #,##0.00;[Red]&quot;Fr.&quot;\ \-#,##0.00"/>
    <numFmt numFmtId="298" formatCode="_ &quot;Fr.&quot;\ * #,##0_ ;_ &quot;Fr.&quot;\ * \-#,##0_ ;_ &quot;Fr.&quot;\ * &quot;-&quot;_ ;_ @_ "/>
    <numFmt numFmtId="299" formatCode="&quot;\&quot;#,##0;[Red]\-&quot;\&quot;#,##0"/>
    <numFmt numFmtId="300" formatCode="&quot;\&quot;#,##0.00;\-&quot;\&quot;#,##0.00"/>
    <numFmt numFmtId="301" formatCode="&quot;VND&quot;#,##0_);[Red]\(&quot;VND&quot;#,##0\)"/>
    <numFmt numFmtId="302" formatCode="#,##0.00_);\-#,##0.00_)"/>
    <numFmt numFmtId="303" formatCode="0_)%;\(0\)%"/>
    <numFmt numFmtId="304" formatCode="_._._(* 0_)%;_._.* \(0\)%"/>
    <numFmt numFmtId="305" formatCode="_(0_)%;\(0\)%"/>
    <numFmt numFmtId="306" formatCode="0%_);\(0%\)"/>
    <numFmt numFmtId="307" formatCode="#,##0.000_);\(#,##0.000\)"/>
    <numFmt numFmtId="308" formatCode="_ &quot;\&quot;* #,##0_ ;_ &quot;\&quot;* &quot;\&quot;&quot;\&quot;&quot;\&quot;&quot;\&quot;&quot;\&quot;&quot;\&quot;&quot;\&quot;&quot;\&quot;&quot;\&quot;&quot;\&quot;&quot;\&quot;&quot;\&quot;&quot;\&quot;&quot;\&quot;\-#,##0_ ;_ &quot;\&quot;* &quot;-&quot;_ ;_ @_ "/>
    <numFmt numFmtId="309" formatCode="_(0.0_)%;\(0.0\)%"/>
    <numFmt numFmtId="310" formatCode="_._._(* 0.0_)%;_._.* \(0.0\)%"/>
    <numFmt numFmtId="311" formatCode="_(0.00_)%;\(0.00\)%"/>
    <numFmt numFmtId="312" formatCode="_._._(* 0.00_)%;_._.* \(0.00\)%"/>
    <numFmt numFmtId="313" formatCode="_(0.000_)%;\(0.000\)%"/>
    <numFmt numFmtId="314" formatCode="_._._(* 0.000_)%;_._.* \(0.000\)%"/>
    <numFmt numFmtId="315" formatCode="#"/>
    <numFmt numFmtId="316" formatCode="&quot;¡Ì&quot;#,##0;[Red]\-&quot;¡Ì&quot;#,##0"/>
    <numFmt numFmtId="317" formatCode="#,##0.00\ &quot;F&quot;;[Red]\-#,##0.00\ &quot;F&quot;"/>
    <numFmt numFmtId="318" formatCode="&quot;£&quot;#,##0;[Red]\-&quot;£&quot;#,##0"/>
    <numFmt numFmtId="319" formatCode="#,##0.00\ \ "/>
    <numFmt numFmtId="320" formatCode="0.00000000000E+00;\?"/>
    <numFmt numFmtId="321" formatCode="_-* ###,0&quot;.&quot;00\ _F_B_-;\-* ###,0&quot;.&quot;00\ _F_B_-;_-* &quot;-&quot;??\ _F_B_-;_-@_-"/>
    <numFmt numFmtId="322" formatCode="0.00000"/>
    <numFmt numFmtId="323" formatCode="#,##0.00\ \ \ \ "/>
    <numFmt numFmtId="324" formatCode="#,##0\ &quot;F&quot;;[Red]\-#,##0\ &quot;F&quot;"/>
    <numFmt numFmtId="325" formatCode="_ * #.##._ ;_ * \-#.##._ ;_ * &quot;-&quot;??_ ;_ @_ⴆ"/>
    <numFmt numFmtId="326" formatCode="&quot;\&quot;#,##0.00;[Red]&quot;\&quot;&quot;\&quot;&quot;\&quot;&quot;\&quot;&quot;\&quot;&quot;\&quot;&quot;\&quot;&quot;\&quot;&quot;\&quot;&quot;\&quot;&quot;\&quot;&quot;\&quot;&quot;\&quot;&quot;\&quot;\-#,##0.00"/>
    <numFmt numFmtId="327" formatCode="_ &quot;\&quot;* #,##0_ ;_ &quot;\&quot;* &quot;\&quot;&quot;\&quot;&quot;\&quot;&quot;\&quot;&quot;\&quot;&quot;\&quot;&quot;\&quot;&quot;\&quot;&quot;\&quot;&quot;\&quot;&quot;\&quot;&quot;\&quot;&quot;\&quot;\-#,##0_ ;_ &quot;\&quot;* &quot;-&quot;_ ;_ @_ "/>
    <numFmt numFmtId="328" formatCode="_-* #,##0\ _F_-;\-* #,##0\ _F_-;_-* &quot;-&quot;??\ _F_-;_-@_-"/>
    <numFmt numFmtId="329" formatCode="_-* ###,0&quot;.&quot;00_-;\-* ###,0&quot;.&quot;00_-;_-* &quot;-&quot;??_-;_-@_-"/>
    <numFmt numFmtId="330" formatCode="_-&quot;$&quot;* ###,0&quot;.&quot;00_-;\-&quot;$&quot;* ###,0&quot;.&quot;00_-;_-&quot;$&quot;* &quot;-&quot;??_-;_-@_-"/>
    <numFmt numFmtId="331" formatCode="#,##0.00\ &quot;F&quot;;\-#,##0.00\ &quot;F&quot;"/>
    <numFmt numFmtId="332" formatCode="&quot;€&quot;#,##0;[Red]\-&quot;€&quot;#,##0"/>
    <numFmt numFmtId="333" formatCode="_-* #,##0\ &quot;DM&quot;_-;\-* #,##0\ &quot;DM&quot;_-;_-* &quot;-&quot;\ &quot;DM&quot;_-;_-@_-"/>
    <numFmt numFmtId="334" formatCode="_-* #,##0.00\ &quot;DM&quot;_-;\-* #,##0.00\ &quot;DM&quot;_-;_-* &quot;-&quot;??\ &quot;DM&quot;_-;_-@_-"/>
    <numFmt numFmtId="335" formatCode="_-&quot;€&quot;* #,##0.00_-;\-&quot;€&quot;* #,##0.00_-;_-&quot;€&quot;* &quot;-&quot;??_-;_-@_-"/>
  </numFmts>
  <fonts count="266">
    <font>
      <sz val="12"/>
      <color theme="1"/>
      <name val="Times New Roman"/>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Times New Roman"/>
      <family val="2"/>
    </font>
    <font>
      <sz val="12"/>
      <name val="VNtimes new roman"/>
      <family val="2"/>
    </font>
    <font>
      <sz val="10"/>
      <name val="Times New Roman"/>
      <family val="1"/>
      <charset val="163"/>
    </font>
    <font>
      <sz val="11"/>
      <color indexed="8"/>
      <name val="Calibri"/>
      <family val="2"/>
    </font>
    <font>
      <sz val="10"/>
      <name val="Arial"/>
      <family val="2"/>
    </font>
    <font>
      <sz val="10"/>
      <name val="Times New Roman"/>
      <family val="1"/>
    </font>
    <font>
      <sz val="12"/>
      <name val="Times New Roman"/>
      <family val="1"/>
    </font>
    <font>
      <sz val="12"/>
      <color indexed="8"/>
      <name val="Times New Roman"/>
      <family val="2"/>
    </font>
    <font>
      <sz val="11"/>
      <color indexed="8"/>
      <name val="Arial"/>
      <family val="2"/>
    </font>
    <font>
      <b/>
      <sz val="10"/>
      <name val="Arial"/>
      <family val="2"/>
    </font>
    <font>
      <sz val="14"/>
      <name val=".VnTime"/>
      <family val="2"/>
    </font>
    <font>
      <sz val="12"/>
      <name val=".vnTime"/>
      <family val="2"/>
    </font>
    <font>
      <b/>
      <sz val="12"/>
      <name val="Times New Roman"/>
      <family val="1"/>
    </font>
    <font>
      <sz val="12"/>
      <name val="VNtimes new roman"/>
      <family val="2"/>
    </font>
    <font>
      <sz val="13"/>
      <name val="Times New Roman"/>
      <family val="1"/>
    </font>
    <font>
      <sz val="12"/>
      <name val="Times New Roman"/>
      <family val="1"/>
      <charset val="163"/>
    </font>
    <font>
      <sz val="11"/>
      <name val="Times New Roman"/>
      <family val="1"/>
    </font>
    <font>
      <b/>
      <i/>
      <sz val="12"/>
      <name val="Times New Roman"/>
      <family val="1"/>
    </font>
    <font>
      <sz val="12"/>
      <name val="Times New Roman"/>
      <family val="2"/>
    </font>
    <font>
      <b/>
      <sz val="12"/>
      <name val="Times New Roman"/>
      <family val="2"/>
    </font>
    <font>
      <b/>
      <sz val="12"/>
      <name val="Times New Roman"/>
      <family val="1"/>
      <charset val="163"/>
    </font>
    <font>
      <b/>
      <sz val="12"/>
      <color theme="1"/>
      <name val="Times New Roman"/>
      <family val="1"/>
    </font>
    <font>
      <sz val="12"/>
      <color theme="1"/>
      <name val="Times New Roman"/>
      <family val="1"/>
    </font>
    <font>
      <sz val="11"/>
      <color indexed="8"/>
      <name val="Times New Roman"/>
      <family val="2"/>
    </font>
    <font>
      <sz val="10"/>
      <name val="MS Sans Serif"/>
      <family val="2"/>
    </font>
    <font>
      <sz val="11"/>
      <color indexed="8"/>
      <name val="Helvetica Neue"/>
    </font>
    <font>
      <i/>
      <sz val="12"/>
      <name val="Times New Roman"/>
      <family val="1"/>
    </font>
    <font>
      <sz val="12"/>
      <color indexed="8"/>
      <name val="Times New Roman"/>
      <family val="1"/>
    </font>
    <font>
      <sz val="12"/>
      <color rgb="FFFF0000"/>
      <name val="Times New Roman"/>
      <family val="1"/>
    </font>
    <font>
      <b/>
      <sz val="12"/>
      <name val="Arial"/>
      <family val="2"/>
    </font>
    <font>
      <sz val="11"/>
      <color theme="1"/>
      <name val="Times New Roman"/>
      <family val="1"/>
    </font>
    <font>
      <b/>
      <sz val="12"/>
      <color rgb="FFFF0000"/>
      <name val="Times New Roman"/>
      <family val="1"/>
    </font>
    <font>
      <sz val="12"/>
      <name val="VNI-Times"/>
    </font>
    <font>
      <sz val="10"/>
      <color indexed="8"/>
      <name val="MS Sans Serif"/>
      <family val="2"/>
    </font>
    <font>
      <sz val="12"/>
      <name val="돋움체"/>
      <family val="3"/>
      <charset val="129"/>
    </font>
    <font>
      <sz val="9"/>
      <name val="Arial"/>
      <family val="2"/>
    </font>
    <font>
      <sz val="10"/>
      <name val=".VnTime"/>
      <family val="2"/>
    </font>
    <font>
      <sz val="10"/>
      <name val="VNI-Times"/>
    </font>
    <font>
      <sz val="10"/>
      <name val="?? ??"/>
      <family val="1"/>
      <charset val="136"/>
    </font>
    <font>
      <sz val="11"/>
      <name val="??"/>
      <family val="3"/>
    </font>
    <font>
      <sz val="12"/>
      <name val=".VnArial"/>
      <family val="2"/>
    </font>
    <font>
      <sz val="10"/>
      <name val="??"/>
      <family val="3"/>
      <charset val="129"/>
    </font>
    <font>
      <sz val="12"/>
      <name val="????"/>
      <family val="1"/>
      <charset val="136"/>
    </font>
    <font>
      <sz val="12"/>
      <name val="Courier"/>
      <family val="3"/>
    </font>
    <font>
      <sz val="10"/>
      <name val="AngsanaUPC"/>
      <family val="1"/>
    </font>
    <font>
      <sz val="10"/>
      <name val="Arial"/>
      <family val="2"/>
      <charset val="1"/>
    </font>
    <font>
      <sz val="12"/>
      <name val="|??¢¥¢¬¨Ï"/>
      <family val="1"/>
      <charset val="129"/>
    </font>
    <font>
      <sz val="10"/>
      <name val="Helv"/>
      <family val="2"/>
    </font>
    <font>
      <sz val="10"/>
      <color indexed="8"/>
      <name val="Arial"/>
      <family val="2"/>
    </font>
    <font>
      <sz val="10"/>
      <color indexed="8"/>
      <name val="Arial"/>
      <family val="2"/>
      <charset val="163"/>
    </font>
    <font>
      <sz val="12"/>
      <name val="VNI-Helve"/>
    </font>
    <font>
      <sz val="12"/>
      <name val="???"/>
    </font>
    <font>
      <sz val="11"/>
      <name val="‚l‚r ‚oƒSƒVƒbƒN"/>
      <family val="3"/>
      <charset val="128"/>
    </font>
    <font>
      <sz val="12"/>
      <name val="Arial"/>
      <family val="2"/>
    </font>
    <font>
      <sz val="11"/>
      <name val="–¾’©"/>
      <family val="1"/>
      <charset val="128"/>
    </font>
    <font>
      <sz val="14"/>
      <name val="VnTime"/>
    </font>
    <font>
      <sz val="10"/>
      <name val=".VnArial"/>
      <family val="2"/>
    </font>
    <font>
      <sz val="10"/>
      <name val=".VnArial NarrowH"/>
      <family val="2"/>
    </font>
    <font>
      <b/>
      <u/>
      <sz val="14"/>
      <color indexed="8"/>
      <name val=".VnBook-AntiquaH"/>
      <family val="2"/>
    </font>
    <font>
      <sz val="11"/>
      <name val=".VnTime"/>
      <family val="2"/>
    </font>
    <font>
      <b/>
      <u/>
      <sz val="10"/>
      <name val="VNI-Times"/>
    </font>
    <font>
      <b/>
      <sz val="10"/>
      <name val=".VnArial"/>
      <family val="2"/>
    </font>
    <font>
      <sz val="10"/>
      <name val="VnTimes"/>
    </font>
    <font>
      <sz val="12"/>
      <color indexed="10"/>
      <name val=".VnArial Narrow"/>
      <family val="2"/>
    </font>
    <font>
      <sz val="12"/>
      <color indexed="8"/>
      <name val="¹ÙÅÁÃ¼"/>
      <family val="1"/>
      <charset val="129"/>
    </font>
    <font>
      <i/>
      <sz val="12"/>
      <color indexed="8"/>
      <name val=".VnBook-AntiquaH"/>
      <family val="2"/>
    </font>
    <font>
      <sz val="11"/>
      <color indexed="8"/>
      <name val="Calibri"/>
      <family val="2"/>
      <charset val="163"/>
    </font>
    <font>
      <sz val="10"/>
      <name val="Arial"/>
      <family val="2"/>
      <charset val="163"/>
    </font>
    <font>
      <b/>
      <sz val="12"/>
      <color indexed="8"/>
      <name val=".VnBook-Antiqua"/>
      <family val="2"/>
    </font>
    <font>
      <i/>
      <sz val="12"/>
      <color indexed="8"/>
      <name val=".VnBook-Antiqua"/>
      <family val="2"/>
    </font>
    <font>
      <sz val="14"/>
      <name val=".VnTimeH"/>
      <family val="2"/>
    </font>
    <font>
      <sz val="11"/>
      <color indexed="9"/>
      <name val="Calibri"/>
      <family val="2"/>
      <charset val="163"/>
    </font>
    <font>
      <sz val="14"/>
      <name val="VNI-Times"/>
    </font>
    <font>
      <sz val="12"/>
      <name val="¹UAAA¼"/>
      <family val="3"/>
      <charset val="129"/>
    </font>
    <font>
      <sz val="11"/>
      <name val="VNI-Times"/>
    </font>
    <font>
      <sz val="8"/>
      <name val="Times New Roman"/>
      <family val="1"/>
      <charset val="163"/>
    </font>
    <font>
      <sz val="8"/>
      <name val="Times New Roman"/>
      <family val="1"/>
    </font>
    <font>
      <b/>
      <sz val="12"/>
      <color indexed="63"/>
      <name val="VNI-Times"/>
    </font>
    <font>
      <sz val="12"/>
      <name val="¹ÙÅÁÃ¼"/>
      <charset val="129"/>
    </font>
    <font>
      <sz val="12"/>
      <name val="¹UAAA¼"/>
      <family val="3"/>
      <charset val="128"/>
    </font>
    <font>
      <sz val="11"/>
      <color indexed="20"/>
      <name val="Calibri"/>
      <family val="2"/>
      <charset val="163"/>
    </font>
    <font>
      <sz val="12"/>
      <name val="Tms Rmn"/>
    </font>
    <font>
      <sz val="13"/>
      <name val=".VnTime"/>
      <family val="2"/>
    </font>
    <font>
      <sz val="11"/>
      <name val="µ¸¿ò"/>
      <charset val="129"/>
    </font>
    <font>
      <sz val="10"/>
      <name val="±¼¸²A¼"/>
      <family val="3"/>
      <charset val="129"/>
    </font>
    <font>
      <sz val="12"/>
      <name val="¹ÙÅÁÃ¼"/>
      <family val="1"/>
      <charset val="129"/>
    </font>
    <font>
      <sz val="10"/>
      <name val="Helv"/>
    </font>
    <font>
      <b/>
      <sz val="11"/>
      <color indexed="52"/>
      <name val="Calibri"/>
      <family val="2"/>
      <charset val="163"/>
    </font>
    <font>
      <b/>
      <sz val="10"/>
      <name val="Helv"/>
    </font>
    <font>
      <b/>
      <sz val="10"/>
      <name val="Helv"/>
      <family val="2"/>
    </font>
    <font>
      <b/>
      <sz val="11"/>
      <name val="Arial"/>
      <family val="2"/>
    </font>
    <font>
      <b/>
      <sz val="11"/>
      <color indexed="9"/>
      <name val="Calibri"/>
      <family val="2"/>
      <charset val="163"/>
    </font>
    <font>
      <sz val="10"/>
      <name val="VNI-Aptima"/>
    </font>
    <font>
      <b/>
      <sz val="8"/>
      <name val="Arial"/>
      <family val="2"/>
    </font>
    <font>
      <sz val="11"/>
      <name val="Tms Rmn"/>
    </font>
    <font>
      <sz val="12"/>
      <color theme="1"/>
      <name val="Calibri"/>
      <family val="2"/>
      <scheme val="minor"/>
    </font>
    <font>
      <u val="singleAccounting"/>
      <sz val="11"/>
      <name val="Times New Roman"/>
      <family val="1"/>
    </font>
    <font>
      <sz val="14"/>
      <color indexed="8"/>
      <name val="Times New Roman"/>
      <family val="2"/>
    </font>
    <font>
      <sz val="11"/>
      <name val="UVnTime"/>
    </font>
    <font>
      <b/>
      <sz val="16"/>
      <name val="Times New Roman"/>
      <family val="1"/>
    </font>
    <font>
      <b/>
      <sz val="12"/>
      <name val="VNTime"/>
      <family val="2"/>
    </font>
    <font>
      <sz val="10"/>
      <name val="MS Serif"/>
      <family val="1"/>
    </font>
    <font>
      <sz val="11"/>
      <name val="VNtimes new roman"/>
      <family val="2"/>
    </font>
    <font>
      <sz val="11"/>
      <color indexed="12"/>
      <name val="Times New Roman"/>
      <family val="1"/>
    </font>
    <font>
      <sz val="12"/>
      <name val="???"/>
      <family val="3"/>
      <charset val="129"/>
    </font>
    <font>
      <b/>
      <sz val="12"/>
      <name val="VNTimeH"/>
      <family val="2"/>
    </font>
    <font>
      <sz val="10"/>
      <name val="Arial CE"/>
      <charset val="238"/>
    </font>
    <font>
      <sz val="10"/>
      <name val="Arial CE"/>
    </font>
    <font>
      <sz val="10"/>
      <color indexed="16"/>
      <name val="MS Serif"/>
      <family val="1"/>
    </font>
    <font>
      <sz val="10"/>
      <name val="VNI-Helve-Condense"/>
    </font>
    <font>
      <sz val="11"/>
      <color indexed="8"/>
      <name val="Calibri"/>
      <family val="2"/>
      <charset val="1"/>
    </font>
    <font>
      <i/>
      <sz val="11"/>
      <color indexed="23"/>
      <name val="Calibri"/>
      <family val="2"/>
      <charset val="163"/>
    </font>
    <font>
      <b/>
      <sz val="16"/>
      <color indexed="16"/>
      <name val="VNbritannic"/>
      <family val="2"/>
    </font>
    <font>
      <b/>
      <sz val="18"/>
      <color indexed="12"/>
      <name val="VNbritannic"/>
      <family val="2"/>
    </font>
    <font>
      <b/>
      <sz val="18"/>
      <name val="VNnew Century Cond"/>
      <family val="2"/>
    </font>
    <font>
      <b/>
      <sz val="20"/>
      <color indexed="12"/>
      <name val="VNnew Century Cond"/>
      <family val="2"/>
    </font>
    <font>
      <b/>
      <sz val="16"/>
      <name val="VNlucida sans"/>
      <family val="2"/>
    </font>
    <font>
      <b/>
      <sz val="18"/>
      <color indexed="10"/>
      <name val="VNnew Century Cond"/>
      <family val="2"/>
    </font>
    <font>
      <b/>
      <sz val="14"/>
      <color indexed="14"/>
      <name val="VNottawa"/>
      <family val="2"/>
    </font>
    <font>
      <b/>
      <sz val="16"/>
      <color indexed="14"/>
      <name val="VNottawa"/>
      <family val="2"/>
    </font>
    <font>
      <sz val="12"/>
      <name val="VNTime"/>
      <family val="2"/>
    </font>
    <font>
      <sz val="11"/>
      <color indexed="17"/>
      <name val="Calibri"/>
      <family val="2"/>
      <charset val="163"/>
    </font>
    <font>
      <sz val="8"/>
      <name val="Arial"/>
      <family val="2"/>
    </font>
    <font>
      <b/>
      <sz val="11"/>
      <name val="Times New Roman"/>
      <family val="1"/>
    </font>
    <font>
      <sz val="10"/>
      <name val=".VnArialH"/>
      <family val="2"/>
    </font>
    <font>
      <b/>
      <sz val="12"/>
      <name val=".VnBook-AntiquaH"/>
      <family val="2"/>
    </font>
    <font>
      <b/>
      <sz val="12"/>
      <color indexed="9"/>
      <name val="Tms Rmn"/>
    </font>
    <font>
      <b/>
      <sz val="12"/>
      <name val="Helv"/>
    </font>
    <font>
      <b/>
      <sz val="12"/>
      <name val="Helv"/>
      <family val="2"/>
    </font>
    <font>
      <b/>
      <sz val="15"/>
      <color indexed="56"/>
      <name val="Calibri"/>
      <family val="2"/>
      <charset val="163"/>
    </font>
    <font>
      <b/>
      <sz val="13"/>
      <color indexed="56"/>
      <name val="Calibri"/>
      <family val="2"/>
      <charset val="163"/>
    </font>
    <font>
      <b/>
      <sz val="11"/>
      <color indexed="56"/>
      <name val="Calibri"/>
      <family val="2"/>
      <charset val="163"/>
    </font>
    <font>
      <b/>
      <sz val="18"/>
      <name val="Arial"/>
      <family val="2"/>
    </font>
    <font>
      <b/>
      <sz val="8"/>
      <name val="MS Sans Serif"/>
      <family val="2"/>
    </font>
    <font>
      <b/>
      <sz val="10"/>
      <name val=".VnTime"/>
      <family val="2"/>
    </font>
    <font>
      <b/>
      <sz val="14"/>
      <name val=".VnTimeH"/>
      <family val="2"/>
    </font>
    <font>
      <sz val="12"/>
      <name val="±¼¸²Ã¼"/>
      <family val="3"/>
      <charset val="129"/>
    </font>
    <font>
      <sz val="11"/>
      <color indexed="62"/>
      <name val="Calibri"/>
      <family val="2"/>
      <charset val="163"/>
    </font>
    <font>
      <u/>
      <sz val="10"/>
      <color indexed="12"/>
      <name val=".VnTime"/>
      <family val="2"/>
    </font>
    <font>
      <u/>
      <sz val="12"/>
      <color indexed="12"/>
      <name val=".VnTime"/>
      <family val="2"/>
    </font>
    <font>
      <u/>
      <sz val="12"/>
      <color indexed="12"/>
      <name val="Arial"/>
      <family val="2"/>
    </font>
    <font>
      <sz val="11"/>
      <color indexed="52"/>
      <name val="Calibri"/>
      <family val="2"/>
      <charset val="163"/>
    </font>
    <font>
      <i/>
      <sz val="10"/>
      <name val=".VnTime"/>
      <family val="2"/>
    </font>
    <font>
      <sz val="8"/>
      <name val="VNarial"/>
      <family val="2"/>
    </font>
    <font>
      <b/>
      <sz val="11"/>
      <name val="Helv"/>
    </font>
    <font>
      <b/>
      <sz val="11"/>
      <name val="Helv"/>
      <family val="2"/>
    </font>
    <font>
      <sz val="10"/>
      <name val=".VnAvant"/>
      <family val="2"/>
    </font>
    <font>
      <sz val="11"/>
      <color indexed="60"/>
      <name val="Calibri"/>
      <family val="2"/>
      <charset val="163"/>
    </font>
    <font>
      <sz val="7"/>
      <name val="Small Fonts"/>
      <family val="2"/>
    </font>
    <font>
      <b/>
      <sz val="12"/>
      <name val="VN-NTime"/>
    </font>
    <font>
      <sz val="10"/>
      <name val="VNtimes new roman"/>
      <family val="1"/>
    </font>
    <font>
      <b/>
      <i/>
      <sz val="16"/>
      <name val="Helv"/>
      <family val="2"/>
    </font>
    <font>
      <b/>
      <i/>
      <sz val="16"/>
      <name val="Helv"/>
    </font>
    <font>
      <sz val="12"/>
      <name val="바탕체"/>
      <family val="1"/>
      <charset val="129"/>
    </font>
    <font>
      <sz val="11"/>
      <color theme="1"/>
      <name val="Calibri"/>
      <family val="2"/>
    </font>
    <font>
      <sz val="12"/>
      <name val="timesnewroman"/>
    </font>
    <font>
      <sz val="11"/>
      <color theme="1"/>
      <name val="Arial"/>
      <family val="2"/>
    </font>
    <font>
      <sz val="10"/>
      <color indexed="8"/>
      <name val="Times New Roman"/>
      <family val="2"/>
    </font>
    <font>
      <sz val="12"/>
      <color theme="1"/>
      <name val="Times New Roman"/>
      <family val="2"/>
      <charset val="163"/>
    </font>
    <font>
      <sz val="11"/>
      <color theme="1"/>
      <name val="Calibri"/>
      <family val="2"/>
      <charset val="163"/>
      <scheme val="minor"/>
    </font>
    <font>
      <sz val="11"/>
      <name val="VNI-Aptima"/>
    </font>
    <font>
      <sz val="14"/>
      <name val="System"/>
      <family val="2"/>
    </font>
    <font>
      <b/>
      <sz val="11"/>
      <name val="Arial"/>
      <family val="2"/>
      <charset val="163"/>
    </font>
    <font>
      <b/>
      <sz val="11"/>
      <color indexed="63"/>
      <name val="Calibri"/>
      <family val="2"/>
      <charset val="163"/>
    </font>
    <font>
      <sz val="14"/>
      <name val=".VnArial Narrow"/>
      <family val="2"/>
    </font>
    <font>
      <sz val="12"/>
      <name val="Helv"/>
    </font>
    <font>
      <sz val="12"/>
      <name val="Helv"/>
      <family val="2"/>
    </font>
    <font>
      <b/>
      <sz val="10"/>
      <name val="MS Sans Serif"/>
      <family val="2"/>
    </font>
    <font>
      <sz val="8"/>
      <name val="Wingdings"/>
      <charset val="2"/>
    </font>
    <font>
      <sz val="8"/>
      <name val="Helv"/>
    </font>
    <font>
      <b/>
      <sz val="12"/>
      <color indexed="8"/>
      <name val="Arial"/>
      <family val="2"/>
      <charset val="163"/>
    </font>
    <font>
      <b/>
      <sz val="12"/>
      <color indexed="8"/>
      <name val="Arial"/>
      <family val="2"/>
    </font>
    <font>
      <b/>
      <i/>
      <sz val="12"/>
      <color indexed="8"/>
      <name val="Arial"/>
      <family val="2"/>
      <charset val="163"/>
    </font>
    <font>
      <b/>
      <i/>
      <sz val="12"/>
      <color indexed="8"/>
      <name val="Arial"/>
      <family val="2"/>
    </font>
    <font>
      <sz val="12"/>
      <color indexed="8"/>
      <name val="Arial"/>
      <family val="2"/>
      <charset val="163"/>
    </font>
    <font>
      <sz val="12"/>
      <color indexed="8"/>
      <name val="Arial"/>
      <family val="2"/>
    </font>
    <font>
      <i/>
      <sz val="12"/>
      <color indexed="8"/>
      <name val="Arial"/>
      <family val="2"/>
      <charset val="163"/>
    </font>
    <font>
      <i/>
      <sz val="12"/>
      <color indexed="8"/>
      <name val="Arial"/>
      <family val="2"/>
    </font>
    <font>
      <sz val="19"/>
      <color indexed="48"/>
      <name val="Arial"/>
      <family val="2"/>
      <charset val="163"/>
    </font>
    <font>
      <sz val="19"/>
      <color indexed="48"/>
      <name val="Arial"/>
      <family val="2"/>
    </font>
    <font>
      <sz val="12"/>
      <color indexed="14"/>
      <name val="Arial"/>
      <family val="2"/>
      <charset val="163"/>
    </font>
    <font>
      <sz val="12"/>
      <color indexed="14"/>
      <name val="Arial"/>
      <family val="2"/>
    </font>
    <font>
      <sz val="11"/>
      <name val="3C_Times_T"/>
    </font>
    <font>
      <sz val="8"/>
      <name val="MS Sans Serif"/>
      <family val="2"/>
    </font>
    <font>
      <b/>
      <sz val="10.5"/>
      <name val=".VnAvantH"/>
      <family val="2"/>
    </font>
    <font>
      <sz val="10"/>
      <name val="VNbook-Antiqua"/>
    </font>
    <font>
      <sz val="11"/>
      <color indexed="32"/>
      <name val="VNI-Times"/>
    </font>
    <font>
      <b/>
      <sz val="8"/>
      <color indexed="8"/>
      <name val="Helv"/>
    </font>
    <font>
      <sz val="10"/>
      <name val="Symbol"/>
      <family val="1"/>
      <charset val="2"/>
    </font>
    <font>
      <sz val="13"/>
      <name val=".VnArial"/>
      <family val="2"/>
    </font>
    <font>
      <b/>
      <sz val="10"/>
      <name val="VNI-Univer"/>
    </font>
    <font>
      <sz val="10"/>
      <name val=".VnBook-Antiqua"/>
      <family val="2"/>
    </font>
    <font>
      <sz val="12"/>
      <name val="VnTime"/>
    </font>
    <font>
      <b/>
      <sz val="12"/>
      <name val="VNI-Times"/>
    </font>
    <font>
      <sz val="11"/>
      <name val=".VnAvant"/>
      <family val="2"/>
    </font>
    <font>
      <b/>
      <sz val="13"/>
      <color indexed="8"/>
      <name val=".VnTimeH"/>
      <family val="2"/>
    </font>
    <font>
      <b/>
      <sz val="10"/>
      <color indexed="10"/>
      <name val="Arial"/>
      <family val="2"/>
    </font>
    <font>
      <b/>
      <u val="double"/>
      <sz val="12"/>
      <color indexed="12"/>
      <name val=".VnBahamasB"/>
      <family val="2"/>
    </font>
    <font>
      <b/>
      <i/>
      <u/>
      <sz val="12"/>
      <name val=".VnTimeH"/>
      <family val="2"/>
    </font>
    <font>
      <sz val="9.5"/>
      <name val=".VnBlackH"/>
      <family val="2"/>
    </font>
    <font>
      <b/>
      <sz val="10"/>
      <name val=".VnBahamasBH"/>
      <family val="2"/>
    </font>
    <font>
      <b/>
      <sz val="11"/>
      <name val=".VnArialH"/>
      <family val="2"/>
    </font>
    <font>
      <b/>
      <sz val="18"/>
      <color indexed="56"/>
      <name val="Cambria"/>
      <family val="2"/>
      <charset val="163"/>
    </font>
    <font>
      <b/>
      <sz val="10"/>
      <name val=".VnTimeH"/>
      <family val="2"/>
    </font>
    <font>
      <b/>
      <sz val="11"/>
      <name val=".VnTimeH"/>
      <family val="2"/>
    </font>
    <font>
      <b/>
      <sz val="10"/>
      <name val=".VnArialH"/>
      <family val="2"/>
    </font>
    <font>
      <b/>
      <sz val="11"/>
      <color indexed="8"/>
      <name val="Calibri"/>
      <family val="2"/>
      <charset val="163"/>
    </font>
    <font>
      <sz val="10"/>
      <name val=".VnArial Narrow"/>
      <family val="2"/>
    </font>
    <font>
      <sz val="10"/>
      <name val="VNtimes new roman"/>
      <family val="2"/>
    </font>
    <font>
      <sz val="14"/>
      <name val="VnTime"/>
      <family val="2"/>
    </font>
    <font>
      <sz val="8"/>
      <name val=".VnTime"/>
      <family val="2"/>
    </font>
    <font>
      <b/>
      <sz val="8"/>
      <name val="VN Helvetica"/>
    </font>
    <font>
      <b/>
      <sz val="12"/>
      <name val=".VnTime"/>
      <family val="2"/>
    </font>
    <font>
      <b/>
      <sz val="10"/>
      <name val="VN AvantGBook"/>
    </font>
    <font>
      <b/>
      <sz val="10"/>
      <name val="VN Helvetica"/>
    </font>
    <font>
      <b/>
      <sz val="16"/>
      <name val=".VnTime"/>
      <family val="2"/>
    </font>
    <font>
      <sz val="10"/>
      <name val="VN Helvetica"/>
    </font>
    <font>
      <sz val="9"/>
      <name val=".VnTime"/>
      <family val="2"/>
    </font>
    <font>
      <sz val="11"/>
      <color indexed="10"/>
      <name val="Calibri"/>
      <family val="2"/>
      <charset val="163"/>
    </font>
    <font>
      <sz val="10"/>
      <name val="Geneva"/>
      <family val="2"/>
    </font>
    <font>
      <b/>
      <i/>
      <sz val="12"/>
      <name val=".VnTime"/>
      <family val="2"/>
    </font>
    <font>
      <sz val="14"/>
      <name val=".VnArial"/>
      <family val="2"/>
    </font>
    <font>
      <sz val="16"/>
      <name val="AngsanaUPC"/>
      <family val="3"/>
    </font>
    <font>
      <sz val="10"/>
      <name val=" "/>
      <family val="1"/>
    </font>
    <font>
      <sz val="14"/>
      <name val="뼻뮝"/>
      <family val="3"/>
      <charset val="129"/>
    </font>
    <font>
      <sz val="12"/>
      <color indexed="8"/>
      <name val="바탕체"/>
      <family val="3"/>
    </font>
    <font>
      <sz val="12"/>
      <name val="뼻뮝"/>
      <family val="1"/>
      <charset val="129"/>
    </font>
    <font>
      <sz val="10"/>
      <name val="명조"/>
      <family val="3"/>
      <charset val="129"/>
    </font>
    <font>
      <sz val="10"/>
      <name val="돋움체"/>
      <family val="3"/>
      <charset val="129"/>
    </font>
    <font>
      <sz val="9"/>
      <color indexed="81"/>
      <name val="Tahoma"/>
      <family val="2"/>
    </font>
    <font>
      <b/>
      <sz val="9"/>
      <color indexed="81"/>
      <name val="Tahoma"/>
      <family val="2"/>
    </font>
    <font>
      <sz val="11"/>
      <color theme="1"/>
      <name val="Times New Roman"/>
      <family val="2"/>
    </font>
    <font>
      <b/>
      <sz val="11"/>
      <name val="Times New Roman"/>
      <family val="2"/>
    </font>
    <font>
      <sz val="11"/>
      <name val="Times New Roman"/>
      <family val="2"/>
    </font>
    <font>
      <i/>
      <sz val="11"/>
      <name val="Times New Roman"/>
      <family val="1"/>
    </font>
    <font>
      <i/>
      <sz val="11"/>
      <name val="Times New Roman"/>
      <family val="2"/>
    </font>
    <font>
      <b/>
      <i/>
      <sz val="11"/>
      <name val="Times New Roman"/>
      <family val="1"/>
    </font>
    <font>
      <b/>
      <i/>
      <sz val="11"/>
      <name val="Times New Roman"/>
      <family val="2"/>
    </font>
    <font>
      <sz val="11"/>
      <color rgb="FFFF0000"/>
      <name val="Times New Roman"/>
      <family val="1"/>
    </font>
    <font>
      <b/>
      <sz val="11"/>
      <color theme="1"/>
      <name val="Times New Roman"/>
      <family val="1"/>
    </font>
    <font>
      <sz val="11"/>
      <color rgb="FFFF0000"/>
      <name val="Times New Roman"/>
      <family val="2"/>
    </font>
    <font>
      <b/>
      <sz val="11"/>
      <name val="Times New Roman"/>
      <family val="1"/>
      <charset val="163"/>
    </font>
    <font>
      <b/>
      <i/>
      <sz val="11"/>
      <color rgb="FFFF0000"/>
      <name val="Times New Roman"/>
      <family val="1"/>
    </font>
    <font>
      <sz val="11"/>
      <name val="Times New Roman"/>
      <family val="1"/>
      <charset val="163"/>
    </font>
    <font>
      <sz val="11"/>
      <color theme="0"/>
      <name val="Times New Roman"/>
      <family val="1"/>
      <charset val="163"/>
    </font>
    <font>
      <sz val="11"/>
      <color theme="1"/>
      <name val="Times New Roman"/>
      <family val="1"/>
      <charset val="163"/>
    </font>
    <font>
      <b/>
      <sz val="11"/>
      <color theme="1"/>
      <name val="Times New Roman"/>
      <family val="2"/>
    </font>
    <font>
      <sz val="11"/>
      <color rgb="FFFF0000"/>
      <name val="Times New Roman"/>
      <family val="1"/>
      <charset val="163"/>
    </font>
    <font>
      <sz val="11"/>
      <color indexed="8"/>
      <name val="Times New Roman"/>
      <family val="1"/>
    </font>
    <font>
      <sz val="11"/>
      <color indexed="10"/>
      <name val="Times New Roman"/>
      <family val="1"/>
    </font>
    <font>
      <b/>
      <sz val="11"/>
      <color rgb="FFFF0000"/>
      <name val="Times New Roman"/>
      <family val="1"/>
    </font>
    <font>
      <i/>
      <sz val="12"/>
      <color rgb="FFFF0000"/>
      <name val="Times New Roman"/>
      <family val="1"/>
    </font>
    <font>
      <b/>
      <sz val="12"/>
      <color rgb="FFC00000"/>
      <name val="Times New Roman"/>
      <family val="1"/>
    </font>
    <font>
      <i/>
      <sz val="12"/>
      <color theme="1"/>
      <name val="Times New Roman"/>
      <family val="1"/>
    </font>
    <font>
      <b/>
      <sz val="12"/>
      <color rgb="FF000000"/>
      <name val="Times New Roman"/>
      <family val="1"/>
    </font>
    <font>
      <i/>
      <sz val="12"/>
      <color rgb="FFC00000"/>
      <name val="Times New Roman"/>
      <family val="1"/>
    </font>
    <font>
      <sz val="12"/>
      <color rgb="FFC00000"/>
      <name val="Times New Roman"/>
      <family val="1"/>
    </font>
    <font>
      <b/>
      <sz val="12"/>
      <color theme="0"/>
      <name val="Times New Roman"/>
      <family val="1"/>
    </font>
    <font>
      <b/>
      <sz val="10"/>
      <name val="Times New Roman"/>
      <family val="1"/>
    </font>
    <font>
      <sz val="10"/>
      <color rgb="FFFF0000"/>
      <name val="Times New Roman"/>
      <family val="1"/>
    </font>
  </fonts>
  <fills count="5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22"/>
        <bgColor indexed="64"/>
      </patternFill>
    </fill>
    <fill>
      <patternFill patternType="solid">
        <fgColor indexed="1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65"/>
        <bgColor indexed="64"/>
      </patternFill>
    </fill>
    <fill>
      <patternFill patternType="solid">
        <fgColor indexed="27"/>
        <bgColor indexed="64"/>
      </patternFill>
    </fill>
    <fill>
      <patternFill patternType="solid">
        <fgColor indexed="40"/>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Vertica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1"/>
        <bgColor indexed="64"/>
      </patternFill>
    </fill>
    <fill>
      <patternFill patternType="solid">
        <fgColor indexed="35"/>
        <bgColor indexed="64"/>
      </patternFill>
    </fill>
    <fill>
      <patternFill patternType="gray125">
        <fgColor indexed="35"/>
      </patternFill>
    </fill>
    <fill>
      <patternFill patternType="solid">
        <fgColor indexed="26"/>
        <bgColor indexed="9"/>
      </patternFill>
    </fill>
    <fill>
      <patternFill patternType="solid">
        <fgColor indexed="9"/>
        <bgColor indexed="10"/>
      </patternFill>
    </fill>
    <fill>
      <patternFill patternType="solid">
        <fgColor rgb="FF00B050"/>
        <bgColor indexed="64"/>
      </patternFill>
    </fill>
    <fill>
      <patternFill patternType="solid">
        <fgColor rgb="FF00B0F0"/>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hair">
        <color indexed="64"/>
      </bottom>
      <diagonal/>
    </border>
    <border>
      <left/>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4"/>
      </top>
      <bottom style="double">
        <color indexed="64"/>
      </bottom>
      <diagonal/>
    </border>
    <border>
      <left/>
      <right style="double">
        <color indexed="64"/>
      </right>
      <top/>
      <bottom/>
      <diagonal/>
    </border>
    <border>
      <left/>
      <right/>
      <top style="double">
        <color indexed="64"/>
      </top>
      <bottom style="double">
        <color indexed="64"/>
      </bottom>
      <diagonal/>
    </border>
    <border>
      <left style="thick">
        <color indexed="64"/>
      </left>
      <right/>
      <top style="thick">
        <color indexed="64"/>
      </top>
      <bottom/>
      <diagonal/>
    </border>
    <border>
      <left style="thin">
        <color indexed="64"/>
      </left>
      <right style="thin">
        <color indexed="64"/>
      </right>
      <top/>
      <bottom style="hair">
        <color indexed="64"/>
      </bottom>
      <diagonal/>
    </border>
    <border>
      <left/>
      <right/>
      <top style="medium">
        <color indexed="64"/>
      </top>
      <bottom style="medium">
        <color indexed="64"/>
      </bottom>
      <diagonal/>
    </border>
    <border>
      <left/>
      <right/>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8"/>
      </top>
      <bottom style="thin">
        <color indexed="64"/>
      </bottom>
      <diagonal/>
    </border>
    <border>
      <left/>
      <right/>
      <top/>
      <bottom style="double">
        <color indexed="52"/>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style="thin">
        <color indexed="64"/>
      </left>
      <right style="medium">
        <color indexed="64"/>
      </right>
      <top style="medium">
        <color indexed="64"/>
      </top>
      <bottom style="thin">
        <color indexed="64"/>
      </bottom>
      <diagonal/>
    </border>
    <border>
      <left/>
      <right style="medium">
        <color indexed="8"/>
      </right>
      <top/>
      <bottom/>
      <diagonal/>
    </border>
    <border>
      <left/>
      <right style="medium">
        <color indexed="0"/>
      </right>
      <top/>
      <bottom/>
      <diagonal/>
    </border>
    <border>
      <left style="double">
        <color indexed="64"/>
      </left>
      <right style="thin">
        <color indexed="64"/>
      </right>
      <top style="double">
        <color indexed="64"/>
      </top>
      <bottom/>
      <diagonal/>
    </border>
    <border>
      <left style="double">
        <color indexed="64"/>
      </left>
      <right style="thin">
        <color indexed="64"/>
      </right>
      <top style="hair">
        <color indexed="64"/>
      </top>
      <bottom style="double">
        <color indexed="64"/>
      </bottom>
      <diagonal/>
    </border>
    <border>
      <left/>
      <right/>
      <top style="thin">
        <color indexed="62"/>
      </top>
      <bottom style="double">
        <color indexed="62"/>
      </bottom>
      <diagonal/>
    </border>
    <border>
      <left style="medium">
        <color indexed="9"/>
      </left>
      <right style="medium">
        <color indexed="9"/>
      </right>
      <top style="medium">
        <color indexed="9"/>
      </top>
      <bottom style="medium">
        <color indexed="9"/>
      </bottom>
      <diagonal/>
    </border>
    <border>
      <left style="hair">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hair">
        <color indexed="13"/>
      </left>
      <right style="hair">
        <color indexed="13"/>
      </right>
      <top style="hair">
        <color indexed="13"/>
      </top>
      <bottom style="hair">
        <color indexed="13"/>
      </bottom>
      <diagonal/>
    </border>
    <border>
      <left style="thin">
        <color indexed="64"/>
      </left>
      <right style="thin">
        <color indexed="64"/>
      </right>
      <top style="medium">
        <color indexed="64"/>
      </top>
      <bottom/>
      <diagonal/>
    </border>
  </borders>
  <cellStyleXfs count="4305">
    <xf numFmtId="0" fontId="0" fillId="0" borderId="0"/>
    <xf numFmtId="43" fontId="6" fillId="0" borderId="0" applyFont="0" applyFill="0" applyBorder="0" applyAlignment="0" applyProtection="0"/>
    <xf numFmtId="0" fontId="7" fillId="0" borderId="0"/>
    <xf numFmtId="43" fontId="7" fillId="0" borderId="0" applyFont="0" applyFill="0" applyBorder="0" applyAlignment="0" applyProtection="0"/>
    <xf numFmtId="0" fontId="9" fillId="0" borderId="0"/>
    <xf numFmtId="0" fontId="10" fillId="0" borderId="0"/>
    <xf numFmtId="0" fontId="10" fillId="0" borderId="0"/>
    <xf numFmtId="0" fontId="10" fillId="0" borderId="0"/>
    <xf numFmtId="0" fontId="7" fillId="0" borderId="0" applyProtection="0"/>
    <xf numFmtId="0" fontId="10" fillId="0" borderId="0" applyProtection="0"/>
    <xf numFmtId="0" fontId="10" fillId="0" borderId="0" applyProtection="0"/>
    <xf numFmtId="0" fontId="10" fillId="0" borderId="0" applyProtection="0"/>
    <xf numFmtId="0" fontId="10" fillId="0" borderId="0" applyProtection="0"/>
    <xf numFmtId="0" fontId="7" fillId="0" borderId="0" applyProtection="0"/>
    <xf numFmtId="0" fontId="9" fillId="0" borderId="0"/>
    <xf numFmtId="0" fontId="10" fillId="0" borderId="0"/>
    <xf numFmtId="169" fontId="9" fillId="0" borderId="0" applyFont="0" applyFill="0" applyBorder="0" applyAlignment="0" applyProtection="0"/>
    <xf numFmtId="0" fontId="9" fillId="0" borderId="0"/>
    <xf numFmtId="0" fontId="10" fillId="0" borderId="0"/>
    <xf numFmtId="0" fontId="7" fillId="0" borderId="0"/>
    <xf numFmtId="43" fontId="7" fillId="0" borderId="0" applyFont="0" applyFill="0" applyBorder="0" applyAlignment="0" applyProtection="0"/>
    <xf numFmtId="0" fontId="7" fillId="0" borderId="0"/>
    <xf numFmtId="0" fontId="10" fillId="0" borderId="0"/>
    <xf numFmtId="0" fontId="10" fillId="0" borderId="0"/>
    <xf numFmtId="0" fontId="10" fillId="0" borderId="0"/>
    <xf numFmtId="0" fontId="9" fillId="0" borderId="0"/>
    <xf numFmtId="0" fontId="10" fillId="0" borderId="0"/>
    <xf numFmtId="0" fontId="9" fillId="0" borderId="0"/>
    <xf numFmtId="168" fontId="9" fillId="0" borderId="0" applyFont="0" applyFill="0" applyBorder="0" applyAlignment="0" applyProtection="0"/>
    <xf numFmtId="0" fontId="13" fillId="0" borderId="0"/>
    <xf numFmtId="0" fontId="14" fillId="0" borderId="0"/>
    <xf numFmtId="0" fontId="10" fillId="0" borderId="0" applyFont="0" applyFill="0" applyBorder="0" applyAlignment="0" applyProtection="0">
      <alignment vertical="center"/>
    </xf>
    <xf numFmtId="0" fontId="10" fillId="0" borderId="0">
      <alignment vertical="center"/>
    </xf>
    <xf numFmtId="0" fontId="16" fillId="0" borderId="0"/>
    <xf numFmtId="174" fontId="10" fillId="0" borderId="0" applyFont="0" applyFill="0" applyBorder="0" applyAlignment="0" applyProtection="0"/>
    <xf numFmtId="0" fontId="10" fillId="0" borderId="0"/>
    <xf numFmtId="171" fontId="9"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0" fontId="9" fillId="0" borderId="0"/>
    <xf numFmtId="0" fontId="12" fillId="0" borderId="0"/>
    <xf numFmtId="168" fontId="17" fillId="0" borderId="0" applyFont="0" applyFill="0" applyBorder="0" applyAlignment="0" applyProtection="0"/>
    <xf numFmtId="0" fontId="5" fillId="0" borderId="0"/>
    <xf numFmtId="43" fontId="9" fillId="0" borderId="0" applyFont="0" applyFill="0" applyBorder="0" applyAlignment="0" applyProtection="0"/>
    <xf numFmtId="169" fontId="5" fillId="0" borderId="0" applyFont="0" applyFill="0" applyBorder="0" applyAlignment="0" applyProtection="0"/>
    <xf numFmtId="43" fontId="19" fillId="0" borderId="0" applyFont="0" applyFill="0" applyBorder="0" applyAlignment="0" applyProtection="0"/>
    <xf numFmtId="0" fontId="9" fillId="0" borderId="0"/>
    <xf numFmtId="0" fontId="12" fillId="0" borderId="0"/>
    <xf numFmtId="0" fontId="9" fillId="0" borderId="0"/>
    <xf numFmtId="0" fontId="9" fillId="0" borderId="0"/>
    <xf numFmtId="0" fontId="19" fillId="0" borderId="0"/>
    <xf numFmtId="0" fontId="4" fillId="0" borderId="0"/>
    <xf numFmtId="43" fontId="9" fillId="0" borderId="0" applyFont="0" applyFill="0" applyBorder="0" applyAlignment="0" applyProtection="0">
      <alignment vertical="center"/>
    </xf>
    <xf numFmtId="0" fontId="10" fillId="0" borderId="0"/>
    <xf numFmtId="0" fontId="9" fillId="0" borderId="0"/>
    <xf numFmtId="0" fontId="10" fillId="0" borderId="0"/>
    <xf numFmtId="0" fontId="9" fillId="0" borderId="0"/>
    <xf numFmtId="0" fontId="12" fillId="0" borderId="0"/>
    <xf numFmtId="168"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8" fontId="10" fillId="0" borderId="0" applyFont="0" applyFill="0" applyBorder="0" applyAlignment="0" applyProtection="0"/>
    <xf numFmtId="168" fontId="12" fillId="0" borderId="0" applyFont="0" applyFill="0" applyBorder="0" applyAlignment="0" applyProtection="0"/>
    <xf numFmtId="0" fontId="9" fillId="0" borderId="0"/>
    <xf numFmtId="0" fontId="29" fillId="0" borderId="0"/>
    <xf numFmtId="0" fontId="30" fillId="0" borderId="0"/>
    <xf numFmtId="0" fontId="9" fillId="0" borderId="0"/>
    <xf numFmtId="0" fontId="9" fillId="0" borderId="0"/>
    <xf numFmtId="0" fontId="9" fillId="0" borderId="0" applyProtection="0"/>
    <xf numFmtId="0" fontId="10" fillId="0" borderId="0"/>
    <xf numFmtId="0" fontId="31" fillId="0" borderId="0" applyNumberFormat="0" applyFill="0" applyBorder="0" applyProtection="0">
      <alignment vertical="top"/>
    </xf>
    <xf numFmtId="0" fontId="17" fillId="0" borderId="0"/>
    <xf numFmtId="0" fontId="9"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6" fillId="0" borderId="0" applyFont="0" applyFill="0" applyBorder="0" applyAlignment="0" applyProtection="0"/>
    <xf numFmtId="0" fontId="12" fillId="0" borderId="0"/>
    <xf numFmtId="43" fontId="3" fillId="0" borderId="0" applyFont="0" applyFill="0" applyBorder="0" applyAlignment="0" applyProtection="0"/>
    <xf numFmtId="181" fontId="38"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Protection="0"/>
    <xf numFmtId="0" fontId="39" fillId="0" borderId="0"/>
    <xf numFmtId="0" fontId="39" fillId="0" borderId="0"/>
    <xf numFmtId="3" fontId="40" fillId="0" borderId="1"/>
    <xf numFmtId="3" fontId="40" fillId="0" borderId="1"/>
    <xf numFmtId="170" fontId="7" fillId="0" borderId="14" applyFont="0" applyBorder="0"/>
    <xf numFmtId="170" fontId="41" fillId="0" borderId="0" applyProtection="0"/>
    <xf numFmtId="170" fontId="7" fillId="0" borderId="14" applyFont="0" applyBorder="0"/>
    <xf numFmtId="0" fontId="42" fillId="0" borderId="0"/>
    <xf numFmtId="182" fontId="43" fillId="0" borderId="0" applyFont="0" applyFill="0" applyBorder="0" applyAlignment="0" applyProtection="0"/>
    <xf numFmtId="0" fontId="44" fillId="0" borderId="0" applyFont="0" applyFill="0" applyBorder="0" applyAlignment="0" applyProtection="0"/>
    <xf numFmtId="183" fontId="10" fillId="0" borderId="0" applyFont="0" applyFill="0" applyBorder="0" applyAlignment="0" applyProtection="0"/>
    <xf numFmtId="184" fontId="45" fillId="0" borderId="0" applyFont="0" applyFill="0" applyBorder="0" applyAlignment="0" applyProtection="0"/>
    <xf numFmtId="185" fontId="45" fillId="0" borderId="0" applyFont="0" applyFill="0" applyBorder="0" applyAlignment="0" applyProtection="0"/>
    <xf numFmtId="185" fontId="45" fillId="0" borderId="0" applyFont="0" applyFill="0" applyBorder="0" applyAlignment="0" applyProtection="0"/>
    <xf numFmtId="185" fontId="45" fillId="0" borderId="0" applyFont="0" applyFill="0" applyBorder="0" applyAlignment="0" applyProtection="0"/>
    <xf numFmtId="185" fontId="45" fillId="0" borderId="0" applyFont="0" applyFill="0" applyBorder="0" applyAlignment="0" applyProtection="0"/>
    <xf numFmtId="185" fontId="45" fillId="0" borderId="0" applyFont="0" applyFill="0" applyBorder="0" applyAlignment="0" applyProtection="0"/>
    <xf numFmtId="185" fontId="45"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46" fillId="0" borderId="0" applyFont="0" applyFill="0" applyBorder="0" applyAlignment="0" applyProtection="0"/>
    <xf numFmtId="0" fontId="47" fillId="0" borderId="15"/>
    <xf numFmtId="186" fontId="42" fillId="0" borderId="0" applyFont="0" applyFill="0" applyBorder="0" applyAlignment="0" applyProtection="0"/>
    <xf numFmtId="187" fontId="48" fillId="0" borderId="0" applyFont="0" applyFill="0" applyBorder="0" applyAlignment="0" applyProtection="0"/>
    <xf numFmtId="169" fontId="48" fillId="0" borderId="0" applyFont="0" applyFill="0" applyBorder="0" applyAlignment="0" applyProtection="0"/>
    <xf numFmtId="188" fontId="49" fillId="0" borderId="0" applyFont="0" applyFill="0" applyBorder="0" applyAlignment="0" applyProtection="0"/>
    <xf numFmtId="0" fontId="5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Protection="0"/>
    <xf numFmtId="0" fontId="51" fillId="0" borderId="0"/>
    <xf numFmtId="0" fontId="10" fillId="0" borderId="0" applyProtection="0"/>
    <xf numFmtId="0" fontId="52"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Protection="0"/>
    <xf numFmtId="0" fontId="35" fillId="0" borderId="0" applyNumberFormat="0" applyFill="0" applyBorder="0" applyProtection="0">
      <alignment vertical="center"/>
    </xf>
    <xf numFmtId="187" fontId="17" fillId="0" borderId="0" applyFont="0" applyFill="0" applyBorder="0" applyAlignment="0" applyProtection="0"/>
    <xf numFmtId="189" fontId="43" fillId="0" borderId="0" applyFont="0" applyFill="0" applyBorder="0" applyAlignment="0" applyProtection="0"/>
    <xf numFmtId="190" fontId="38" fillId="0" borderId="0" applyFont="0" applyFill="0" applyBorder="0" applyAlignment="0" applyProtection="0"/>
    <xf numFmtId="42"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1" fontId="17" fillId="0" borderId="0" applyFont="0" applyFill="0" applyBorder="0" applyAlignment="0" applyProtection="0"/>
    <xf numFmtId="42"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42" fontId="43" fillId="0" borderId="0" applyFont="0" applyFill="0" applyBorder="0" applyAlignment="0" applyProtection="0"/>
    <xf numFmtId="189" fontId="43" fillId="0" borderId="0" applyFont="0" applyFill="0" applyBorder="0" applyAlignment="0" applyProtection="0"/>
    <xf numFmtId="0" fontId="53" fillId="0" borderId="0"/>
    <xf numFmtId="42" fontId="43" fillId="0" borderId="0" applyFont="0" applyFill="0" applyBorder="0" applyAlignment="0" applyProtection="0"/>
    <xf numFmtId="0" fontId="54" fillId="0" borderId="0">
      <alignment vertical="top"/>
    </xf>
    <xf numFmtId="0" fontId="55" fillId="0" borderId="0">
      <alignment vertical="top"/>
    </xf>
    <xf numFmtId="0" fontId="55" fillId="0" borderId="0">
      <alignment vertical="top"/>
    </xf>
    <xf numFmtId="0" fontId="42" fillId="0" borderId="0" applyNumberFormat="0" applyFill="0" applyBorder="0" applyAlignment="0" applyProtection="0"/>
    <xf numFmtId="182" fontId="38" fillId="0" borderId="0" applyFont="0" applyFill="0" applyBorder="0" applyAlignment="0" applyProtection="0"/>
    <xf numFmtId="0" fontId="42" fillId="0" borderId="0" applyNumberFormat="0" applyFill="0" applyBorder="0" applyAlignment="0" applyProtection="0"/>
    <xf numFmtId="42" fontId="43" fillId="0" borderId="0" applyFont="0" applyFill="0" applyBorder="0" applyAlignment="0" applyProtection="0"/>
    <xf numFmtId="165" fontId="43" fillId="0" borderId="0" applyFont="0" applyFill="0" applyBorder="0" applyAlignment="0" applyProtection="0"/>
    <xf numFmtId="192" fontId="43" fillId="0" borderId="0" applyFont="0" applyFill="0" applyBorder="0" applyAlignment="0" applyProtection="0"/>
    <xf numFmtId="192" fontId="43" fillId="0" borderId="0" applyFont="0" applyFill="0" applyBorder="0" applyAlignment="0" applyProtection="0"/>
    <xf numFmtId="192" fontId="43" fillId="0" borderId="0" applyFont="0" applyFill="0" applyBorder="0" applyAlignment="0" applyProtection="0"/>
    <xf numFmtId="193"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2" fontId="43" fillId="0" borderId="0" applyFont="0" applyFill="0" applyBorder="0" applyAlignment="0" applyProtection="0"/>
    <xf numFmtId="0" fontId="53" fillId="0" borderId="0"/>
    <xf numFmtId="189" fontId="43" fillId="0" borderId="0" applyFont="0" applyFill="0" applyBorder="0" applyAlignment="0" applyProtection="0"/>
    <xf numFmtId="0" fontId="53" fillId="0" borderId="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42" fontId="43" fillId="0" borderId="0" applyFont="0" applyFill="0" applyBorder="0" applyAlignment="0" applyProtection="0"/>
    <xf numFmtId="42"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42" fontId="43" fillId="0" borderId="0" applyFont="0" applyFill="0" applyBorder="0" applyAlignment="0" applyProtection="0"/>
    <xf numFmtId="0" fontId="53" fillId="0" borderId="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0" fontId="53" fillId="0" borderId="0"/>
    <xf numFmtId="0" fontId="53" fillId="0" borderId="0"/>
    <xf numFmtId="193" fontId="43" fillId="0" borderId="0" applyFont="0" applyFill="0" applyBorder="0" applyAlignment="0" applyProtection="0"/>
    <xf numFmtId="165"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2" fontId="43" fillId="0" borderId="0" applyFont="0" applyFill="0" applyBorder="0" applyAlignment="0" applyProtection="0"/>
    <xf numFmtId="0" fontId="53" fillId="0" borderId="0"/>
    <xf numFmtId="0" fontId="53" fillId="0" borderId="0"/>
    <xf numFmtId="189" fontId="43" fillId="0" borderId="0" applyFont="0" applyFill="0" applyBorder="0" applyAlignment="0" applyProtection="0"/>
    <xf numFmtId="0" fontId="53" fillId="0" borderId="0"/>
    <xf numFmtId="0" fontId="53" fillId="0" borderId="0"/>
    <xf numFmtId="0" fontId="53" fillId="0" borderId="0"/>
    <xf numFmtId="190" fontId="38" fillId="0" borderId="0" applyFont="0" applyFill="0" applyBorder="0" applyAlignment="0" applyProtection="0"/>
    <xf numFmtId="42" fontId="43" fillId="0" borderId="0" applyFont="0" applyFill="0" applyBorder="0" applyAlignment="0" applyProtection="0"/>
    <xf numFmtId="165" fontId="43" fillId="0" borderId="0" applyFont="0" applyFill="0" applyBorder="0" applyAlignment="0" applyProtection="0"/>
    <xf numFmtId="42" fontId="43"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81" fontId="38" fillId="0" borderId="0" applyFont="0" applyFill="0" applyBorder="0" applyAlignment="0" applyProtection="0"/>
    <xf numFmtId="169" fontId="38" fillId="0" borderId="0" applyFont="0" applyFill="0" applyBorder="0" applyAlignment="0" applyProtection="0"/>
    <xf numFmtId="195" fontId="43" fillId="0" borderId="0" applyFont="0" applyFill="0" applyBorder="0" applyAlignment="0" applyProtection="0"/>
    <xf numFmtId="16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7"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6" fontId="43" fillId="0" borderId="0" applyFont="0" applyFill="0" applyBorder="0" applyAlignment="0" applyProtection="0"/>
    <xf numFmtId="19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97"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5" fontId="43" fillId="0" borderId="0" applyFont="0" applyFill="0" applyBorder="0" applyAlignment="0" applyProtection="0"/>
    <xf numFmtId="0"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6"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96"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200" fontId="43" fillId="0" borderId="0" applyFont="0" applyFill="0" applyBorder="0" applyAlignment="0" applyProtection="0"/>
    <xf numFmtId="201"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87" fontId="38" fillId="0" borderId="0" applyFont="0" applyFill="0" applyBorder="0" applyAlignment="0" applyProtection="0"/>
    <xf numFmtId="42" fontId="43" fillId="0" borderId="0" applyFont="0" applyFill="0" applyBorder="0" applyAlignment="0" applyProtection="0"/>
    <xf numFmtId="165" fontId="43" fillId="0" borderId="0" applyFont="0" applyFill="0" applyBorder="0" applyAlignment="0" applyProtection="0"/>
    <xf numFmtId="42"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82" fontId="38" fillId="0" borderId="0" applyFont="0" applyFill="0" applyBorder="0" applyAlignment="0" applyProtection="0"/>
    <xf numFmtId="165" fontId="43" fillId="0" borderId="0" applyFont="0" applyFill="0" applyBorder="0" applyAlignment="0" applyProtection="0"/>
    <xf numFmtId="192" fontId="43" fillId="0" borderId="0" applyFont="0" applyFill="0" applyBorder="0" applyAlignment="0" applyProtection="0"/>
    <xf numFmtId="192" fontId="43" fillId="0" borderId="0" applyFont="0" applyFill="0" applyBorder="0" applyAlignment="0" applyProtection="0"/>
    <xf numFmtId="192" fontId="43" fillId="0" borderId="0" applyFont="0" applyFill="0" applyBorder="0" applyAlignment="0" applyProtection="0"/>
    <xf numFmtId="189"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165"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8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38" fillId="0" borderId="0" applyFont="0" applyFill="0" applyBorder="0" applyAlignment="0" applyProtection="0"/>
    <xf numFmtId="203" fontId="56" fillId="0" borderId="0" applyFont="0" applyFill="0" applyBorder="0" applyAlignment="0" applyProtection="0"/>
    <xf numFmtId="204"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43" fillId="0" borderId="0" applyFont="0" applyFill="0" applyBorder="0" applyAlignment="0" applyProtection="0"/>
    <xf numFmtId="205"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195" fontId="43" fillId="0" borderId="0" applyFont="0" applyFill="0" applyBorder="0" applyAlignment="0" applyProtection="0"/>
    <xf numFmtId="16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7"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6" fontId="43" fillId="0" borderId="0" applyFont="0" applyFill="0" applyBorder="0" applyAlignment="0" applyProtection="0"/>
    <xf numFmtId="19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97"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5" fontId="43" fillId="0" borderId="0" applyFont="0" applyFill="0" applyBorder="0" applyAlignment="0" applyProtection="0"/>
    <xf numFmtId="0"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6"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96"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200" fontId="43" fillId="0" borderId="0" applyFont="0" applyFill="0" applyBorder="0" applyAlignment="0" applyProtection="0"/>
    <xf numFmtId="201" fontId="43" fillId="0" borderId="0" applyFont="0" applyFill="0" applyBorder="0" applyAlignment="0" applyProtection="0"/>
    <xf numFmtId="169" fontId="38"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91" fontId="43" fillId="0" borderId="0" applyFont="0" applyFill="0" applyBorder="0" applyAlignment="0" applyProtection="0"/>
    <xf numFmtId="16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207"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08" fontId="43" fillId="0" borderId="0" applyFont="0" applyFill="0" applyBorder="0" applyAlignment="0" applyProtection="0"/>
    <xf numFmtId="206" fontId="43" fillId="0" borderId="0" applyFont="0" applyFill="0" applyBorder="0" applyAlignment="0" applyProtection="0"/>
    <xf numFmtId="209"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207"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191" fontId="43" fillId="0" borderId="0" applyFont="0" applyFill="0" applyBorder="0" applyAlignment="0" applyProtection="0"/>
    <xf numFmtId="191" fontId="38"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21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20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6"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12" fontId="43" fillId="0" borderId="0" applyFont="0" applyFill="0" applyBorder="0" applyAlignment="0" applyProtection="0"/>
    <xf numFmtId="213"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82" fontId="38" fillId="0" borderId="0" applyFont="0" applyFill="0" applyBorder="0" applyAlignment="0" applyProtection="0"/>
    <xf numFmtId="165" fontId="43" fillId="0" borderId="0" applyFont="0" applyFill="0" applyBorder="0" applyAlignment="0" applyProtection="0"/>
    <xf numFmtId="192" fontId="43" fillId="0" borderId="0" applyFont="0" applyFill="0" applyBorder="0" applyAlignment="0" applyProtection="0"/>
    <xf numFmtId="192" fontId="43" fillId="0" borderId="0" applyFont="0" applyFill="0" applyBorder="0" applyAlignment="0" applyProtection="0"/>
    <xf numFmtId="192" fontId="43" fillId="0" borderId="0" applyFont="0" applyFill="0" applyBorder="0" applyAlignment="0" applyProtection="0"/>
    <xf numFmtId="189"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165"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8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38" fillId="0" borderId="0" applyFont="0" applyFill="0" applyBorder="0" applyAlignment="0" applyProtection="0"/>
    <xf numFmtId="203" fontId="56" fillId="0" borderId="0" applyFont="0" applyFill="0" applyBorder="0" applyAlignment="0" applyProtection="0"/>
    <xf numFmtId="204"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43" fillId="0" borderId="0" applyFont="0" applyFill="0" applyBorder="0" applyAlignment="0" applyProtection="0"/>
    <xf numFmtId="205" fontId="43" fillId="0" borderId="0" applyFont="0" applyFill="0" applyBorder="0" applyAlignment="0" applyProtection="0"/>
    <xf numFmtId="187" fontId="38"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169" fontId="38" fillId="0" borderId="0" applyFont="0" applyFill="0" applyBorder="0" applyAlignment="0" applyProtection="0"/>
    <xf numFmtId="191" fontId="43" fillId="0" borderId="0" applyFont="0" applyFill="0" applyBorder="0" applyAlignment="0" applyProtection="0"/>
    <xf numFmtId="16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207"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08" fontId="43" fillId="0" borderId="0" applyFont="0" applyFill="0" applyBorder="0" applyAlignment="0" applyProtection="0"/>
    <xf numFmtId="206" fontId="43" fillId="0" borderId="0" applyFont="0" applyFill="0" applyBorder="0" applyAlignment="0" applyProtection="0"/>
    <xf numFmtId="209"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207"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191" fontId="43" fillId="0" borderId="0" applyFont="0" applyFill="0" applyBorder="0" applyAlignment="0" applyProtection="0"/>
    <xf numFmtId="191" fontId="38"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21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20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6"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12" fontId="43" fillId="0" borderId="0" applyFont="0" applyFill="0" applyBorder="0" applyAlignment="0" applyProtection="0"/>
    <xf numFmtId="213"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195" fontId="43" fillId="0" borderId="0" applyFont="0" applyFill="0" applyBorder="0" applyAlignment="0" applyProtection="0"/>
    <xf numFmtId="16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7"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6" fontId="43" fillId="0" borderId="0" applyFont="0" applyFill="0" applyBorder="0" applyAlignment="0" applyProtection="0"/>
    <xf numFmtId="19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97"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5" fontId="43" fillId="0" borderId="0" applyFont="0" applyFill="0" applyBorder="0" applyAlignment="0" applyProtection="0"/>
    <xf numFmtId="0"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6"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96"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200" fontId="43" fillId="0" borderId="0" applyFont="0" applyFill="0" applyBorder="0" applyAlignment="0" applyProtection="0"/>
    <xf numFmtId="201"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87" fontId="38"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81" fontId="38" fillId="0" borderId="0" applyFont="0" applyFill="0" applyBorder="0" applyAlignment="0" applyProtection="0"/>
    <xf numFmtId="42" fontId="43" fillId="0" borderId="0" applyFont="0" applyFill="0" applyBorder="0" applyAlignment="0" applyProtection="0"/>
    <xf numFmtId="165"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93" fontId="43" fillId="0" borderId="0" applyFont="0" applyFill="0" applyBorder="0" applyAlignment="0" applyProtection="0"/>
    <xf numFmtId="18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38" fillId="0" borderId="0" applyFont="0" applyFill="0" applyBorder="0" applyAlignment="0" applyProtection="0"/>
    <xf numFmtId="203" fontId="56" fillId="0" borderId="0" applyFont="0" applyFill="0" applyBorder="0" applyAlignment="0" applyProtection="0"/>
    <xf numFmtId="204"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43" fillId="0" borderId="0" applyFont="0" applyFill="0" applyBorder="0" applyAlignment="0" applyProtection="0"/>
    <xf numFmtId="0" fontId="53" fillId="0" borderId="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0" fontId="53" fillId="0" borderId="0"/>
    <xf numFmtId="165"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0" fontId="53" fillId="0" borderId="0"/>
    <xf numFmtId="205"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87" fontId="38" fillId="0" borderId="0" applyFont="0" applyFill="0" applyBorder="0" applyAlignment="0" applyProtection="0"/>
    <xf numFmtId="191" fontId="43" fillId="0" borderId="0" applyFont="0" applyFill="0" applyBorder="0" applyAlignment="0" applyProtection="0"/>
    <xf numFmtId="16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207"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08" fontId="43" fillId="0" borderId="0" applyFont="0" applyFill="0" applyBorder="0" applyAlignment="0" applyProtection="0"/>
    <xf numFmtId="206" fontId="43" fillId="0" borderId="0" applyFont="0" applyFill="0" applyBorder="0" applyAlignment="0" applyProtection="0"/>
    <xf numFmtId="209"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207"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206"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191" fontId="43" fillId="0" borderId="0" applyFont="0" applyFill="0" applyBorder="0" applyAlignment="0" applyProtection="0"/>
    <xf numFmtId="191" fontId="38"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21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20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6"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212" fontId="43" fillId="0" borderId="0" applyFont="0" applyFill="0" applyBorder="0" applyAlignment="0" applyProtection="0"/>
    <xf numFmtId="213"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209" fontId="43" fillId="0" borderId="0" applyFont="0" applyFill="0" applyBorder="0" applyAlignment="0" applyProtection="0"/>
    <xf numFmtId="191" fontId="43" fillId="0" borderId="0" applyFont="0" applyFill="0" applyBorder="0" applyAlignment="0" applyProtection="0"/>
    <xf numFmtId="195" fontId="43" fillId="0" borderId="0" applyFont="0" applyFill="0" applyBorder="0" applyAlignment="0" applyProtection="0"/>
    <xf numFmtId="16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7"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6" fontId="43" fillId="0" borderId="0" applyFont="0" applyFill="0" applyBorder="0" applyAlignment="0" applyProtection="0"/>
    <xf numFmtId="198"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97"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96" fontId="43" fillId="0" borderId="0" applyFont="0" applyFill="0" applyBorder="0" applyAlignment="0" applyProtection="0"/>
    <xf numFmtId="169" fontId="43" fillId="0" borderId="0" applyFont="0" applyFill="0" applyBorder="0" applyAlignment="0" applyProtection="0"/>
    <xf numFmtId="196" fontId="43" fillId="0" borderId="0" applyFont="0" applyFill="0" applyBorder="0" applyAlignment="0" applyProtection="0"/>
    <xf numFmtId="195" fontId="43" fillId="0" borderId="0" applyFont="0" applyFill="0" applyBorder="0" applyAlignment="0" applyProtection="0"/>
    <xf numFmtId="0"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69"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9"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5" fontId="43" fillId="0" borderId="0" applyFont="0" applyFill="0" applyBorder="0" applyAlignment="0" applyProtection="0"/>
    <xf numFmtId="196"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6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96"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195"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43" fontId="43" fillId="0" borderId="0" applyFont="0" applyFill="0" applyBorder="0" applyAlignment="0" applyProtection="0"/>
    <xf numFmtId="169" fontId="43" fillId="0" borderId="0" applyFont="0" applyFill="0" applyBorder="0" applyAlignment="0" applyProtection="0"/>
    <xf numFmtId="199" fontId="43" fillId="0" borderId="0" applyFont="0" applyFill="0" applyBorder="0" applyAlignment="0" applyProtection="0"/>
    <xf numFmtId="174" fontId="43" fillId="0" borderId="0" applyFont="0" applyFill="0" applyBorder="0" applyAlignment="0" applyProtection="0"/>
    <xf numFmtId="43"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174" fontId="43" fillId="0" borderId="0" applyFont="0" applyFill="0" applyBorder="0" applyAlignment="0" applyProtection="0"/>
    <xf numFmtId="195" fontId="43" fillId="0" borderId="0" applyFont="0" applyFill="0" applyBorder="0" applyAlignment="0" applyProtection="0"/>
    <xf numFmtId="200" fontId="43" fillId="0" borderId="0" applyFont="0" applyFill="0" applyBorder="0" applyAlignment="0" applyProtection="0"/>
    <xf numFmtId="201" fontId="43" fillId="0" borderId="0" applyFont="0" applyFill="0" applyBorder="0" applyAlignment="0" applyProtection="0"/>
    <xf numFmtId="199"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198" fontId="43" fillId="0" borderId="0" applyFont="0" applyFill="0" applyBorder="0" applyAlignment="0" applyProtection="0"/>
    <xf numFmtId="195" fontId="43"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90" fontId="38" fillId="0" borderId="0" applyFont="0" applyFill="0" applyBorder="0" applyAlignment="0" applyProtection="0"/>
    <xf numFmtId="181" fontId="38" fillId="0" borderId="0" applyFont="0" applyFill="0" applyBorder="0" applyAlignment="0" applyProtection="0"/>
    <xf numFmtId="169" fontId="38" fillId="0" borderId="0" applyFont="0" applyFill="0" applyBorder="0" applyAlignment="0" applyProtection="0"/>
    <xf numFmtId="0" fontId="53" fillId="0" borderId="0"/>
    <xf numFmtId="193" fontId="43" fillId="0" borderId="0" applyFont="0" applyFill="0" applyBorder="0" applyAlignment="0" applyProtection="0"/>
    <xf numFmtId="42"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42" fontId="43" fillId="0" borderId="0" applyFont="0" applyFill="0" applyBorder="0" applyAlignment="0" applyProtection="0"/>
    <xf numFmtId="0" fontId="55" fillId="0" borderId="0">
      <alignment vertical="top"/>
    </xf>
    <xf numFmtId="0" fontId="55" fillId="0" borderId="0">
      <alignment vertical="top"/>
    </xf>
    <xf numFmtId="0" fontId="54" fillId="0" borderId="0">
      <alignment vertical="top"/>
    </xf>
    <xf numFmtId="0" fontId="54" fillId="0" borderId="0">
      <alignment vertical="top"/>
    </xf>
    <xf numFmtId="0" fontId="54" fillId="0" borderId="0">
      <alignment vertical="top"/>
    </xf>
    <xf numFmtId="0" fontId="10" fillId="0" borderId="0"/>
    <xf numFmtId="0" fontId="55" fillId="0" borderId="0">
      <alignment vertical="top"/>
    </xf>
    <xf numFmtId="0" fontId="55" fillId="0" borderId="0">
      <alignment vertical="top"/>
    </xf>
    <xf numFmtId="0" fontId="54" fillId="0" borderId="0">
      <alignment vertical="top"/>
    </xf>
    <xf numFmtId="0" fontId="54" fillId="0" borderId="0">
      <alignment vertical="top"/>
    </xf>
    <xf numFmtId="0" fontId="54" fillId="0" borderId="0">
      <alignment vertical="top"/>
    </xf>
    <xf numFmtId="0" fontId="55" fillId="0" borderId="0">
      <alignment vertical="top"/>
    </xf>
    <xf numFmtId="0" fontId="55" fillId="0" borderId="0">
      <alignment vertical="top"/>
    </xf>
    <xf numFmtId="0" fontId="55" fillId="0" borderId="0">
      <alignment vertical="top"/>
    </xf>
    <xf numFmtId="0" fontId="55" fillId="0" borderId="0">
      <alignment vertical="top"/>
    </xf>
    <xf numFmtId="0" fontId="54" fillId="0" borderId="0">
      <alignment vertical="top"/>
    </xf>
    <xf numFmtId="0" fontId="54" fillId="0" borderId="0">
      <alignment vertical="top"/>
    </xf>
    <xf numFmtId="0" fontId="54" fillId="0" borderId="0">
      <alignment vertical="top"/>
    </xf>
    <xf numFmtId="0" fontId="55" fillId="0" borderId="0">
      <alignment vertical="top"/>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181" fontId="41" fillId="0" borderId="0" applyProtection="0"/>
    <xf numFmtId="190" fontId="41" fillId="0" borderId="0" applyProtection="0"/>
    <xf numFmtId="190" fontId="41" fillId="0" borderId="0" applyProtection="0"/>
    <xf numFmtId="0" fontId="39" fillId="0" borderId="0" applyProtection="0"/>
    <xf numFmtId="181" fontId="41" fillId="0" borderId="0" applyProtection="0"/>
    <xf numFmtId="190" fontId="41" fillId="0" borderId="0" applyProtection="0"/>
    <xf numFmtId="190" fontId="41" fillId="0" borderId="0" applyProtection="0"/>
    <xf numFmtId="0" fontId="39" fillId="0" borderId="0" applyProtection="0"/>
    <xf numFmtId="193" fontId="43" fillId="0" borderId="0" applyFon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3" fillId="0" borderId="0"/>
    <xf numFmtId="189" fontId="43" fillId="0" borderId="0" applyFont="0" applyFill="0" applyBorder="0" applyAlignment="0" applyProtection="0"/>
    <xf numFmtId="0" fontId="53" fillId="0" borderId="0"/>
    <xf numFmtId="42" fontId="43" fillId="0" borderId="0" applyFont="0" applyFill="0" applyBorder="0" applyAlignment="0" applyProtection="0"/>
    <xf numFmtId="214" fontId="57" fillId="0" borderId="0" applyFont="0" applyFill="0" applyBorder="0" applyAlignment="0" applyProtection="0"/>
    <xf numFmtId="215" fontId="58" fillId="0" borderId="0" applyFont="0" applyFill="0" applyBorder="0" applyAlignment="0" applyProtection="0"/>
    <xf numFmtId="216" fontId="58" fillId="0" borderId="0" applyFont="0" applyFill="0" applyBorder="0" applyAlignment="0" applyProtection="0"/>
    <xf numFmtId="0" fontId="59" fillId="0" borderId="0"/>
    <xf numFmtId="0" fontId="60" fillId="0" borderId="0"/>
    <xf numFmtId="0" fontId="60" fillId="0" borderId="0"/>
    <xf numFmtId="0" fontId="60" fillId="0" borderId="0"/>
    <xf numFmtId="0" fontId="11" fillId="0" borderId="0"/>
    <xf numFmtId="1" fontId="61" fillId="0" borderId="1" applyBorder="0" applyAlignment="0">
      <alignment horizontal="center"/>
    </xf>
    <xf numFmtId="1" fontId="61" fillId="0" borderId="1" applyBorder="0" applyAlignment="0">
      <alignment horizontal="center"/>
    </xf>
    <xf numFmtId="0" fontId="62" fillId="0" borderId="0"/>
    <xf numFmtId="0" fontId="62" fillId="0" borderId="0"/>
    <xf numFmtId="0" fontId="10" fillId="0" borderId="0"/>
    <xf numFmtId="0" fontId="63" fillId="0" borderId="0"/>
    <xf numFmtId="0" fontId="62" fillId="0" borderId="0" applyProtection="0"/>
    <xf numFmtId="3" fontId="40" fillId="0" borderId="1"/>
    <xf numFmtId="3" fontId="40" fillId="0" borderId="1"/>
    <xf numFmtId="3" fontId="40" fillId="0" borderId="1"/>
    <xf numFmtId="3" fontId="40" fillId="0" borderId="1"/>
    <xf numFmtId="214" fontId="57" fillId="0" borderId="0" applyFont="0" applyFill="0" applyBorder="0" applyAlignment="0" applyProtection="0"/>
    <xf numFmtId="0" fontId="64" fillId="4" borderId="0"/>
    <xf numFmtId="0" fontId="64" fillId="4" borderId="0"/>
    <xf numFmtId="0" fontId="64" fillId="4" borderId="0"/>
    <xf numFmtId="214" fontId="57" fillId="0" borderId="0" applyFont="0" applyFill="0" applyBorder="0" applyAlignment="0" applyProtection="0"/>
    <xf numFmtId="0" fontId="64"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214" fontId="57" fillId="0" borderId="0" applyFont="0" applyFill="0" applyBorder="0" applyAlignment="0" applyProtection="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6" fillId="0" borderId="0" applyFont="0" applyFill="0" applyBorder="0" applyAlignment="0">
      <alignment horizontal="left"/>
    </xf>
    <xf numFmtId="0" fontId="64" fillId="4" borderId="0"/>
    <xf numFmtId="0" fontId="66" fillId="0" borderId="0" applyFont="0" applyFill="0" applyBorder="0" applyAlignment="0">
      <alignment horizontal="left"/>
    </xf>
    <xf numFmtId="0" fontId="65" fillId="4" borderId="0"/>
    <xf numFmtId="0" fontId="65" fillId="4" borderId="0"/>
    <xf numFmtId="0" fontId="65" fillId="4" borderId="0"/>
    <xf numFmtId="0" fontId="65" fillId="4" borderId="0"/>
    <xf numFmtId="0" fontId="65" fillId="4" borderId="0"/>
    <xf numFmtId="0" fontId="65" fillId="4" borderId="0"/>
    <xf numFmtId="214" fontId="57" fillId="0" borderId="0" applyFont="0" applyFill="0" applyBorder="0" applyAlignment="0" applyProtection="0"/>
    <xf numFmtId="0" fontId="64" fillId="4" borderId="0"/>
    <xf numFmtId="0" fontId="64" fillId="4" borderId="0"/>
    <xf numFmtId="0" fontId="67" fillId="0" borderId="1" applyNumberFormat="0" applyFont="0" applyBorder="0">
      <alignment horizontal="left" indent="2"/>
    </xf>
    <xf numFmtId="0" fontId="67" fillId="0" borderId="1" applyNumberFormat="0" applyFont="0" applyBorder="0">
      <alignment horizontal="left" indent="2"/>
    </xf>
    <xf numFmtId="0" fontId="66" fillId="0" borderId="0" applyFont="0" applyFill="0" applyBorder="0" applyAlignment="0">
      <alignment horizontal="left"/>
    </xf>
    <xf numFmtId="0" fontId="66" fillId="0" borderId="0" applyFont="0" applyFill="0" applyBorder="0" applyAlignment="0">
      <alignment horizontal="left"/>
    </xf>
    <xf numFmtId="0" fontId="68" fillId="0" borderId="0"/>
    <xf numFmtId="0" fontId="69" fillId="5" borderId="16" applyFont="0" applyFill="0" applyAlignment="0">
      <alignment vertical="center" wrapText="1"/>
    </xf>
    <xf numFmtId="9" fontId="70" fillId="0" borderId="0" applyBorder="0" applyAlignment="0" applyProtection="0"/>
    <xf numFmtId="0" fontId="71" fillId="4" borderId="0"/>
    <xf numFmtId="0" fontId="71"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71" fillId="4" borderId="0"/>
    <xf numFmtId="0" fontId="71" fillId="4" borderId="0"/>
    <xf numFmtId="0" fontId="67" fillId="0" borderId="1" applyNumberFormat="0" applyFont="0" applyBorder="0" applyAlignment="0">
      <alignment horizontal="center"/>
    </xf>
    <xf numFmtId="0" fontId="67" fillId="0" borderId="1" applyNumberFormat="0" applyFont="0" applyBorder="0" applyAlignment="0">
      <alignment horizontal="center"/>
    </xf>
    <xf numFmtId="0" fontId="72" fillId="6" borderId="0" applyNumberFormat="0" applyBorder="0" applyAlignment="0" applyProtection="0"/>
    <xf numFmtId="0" fontId="72" fillId="7" borderId="0" applyNumberFormat="0" applyBorder="0" applyAlignment="0" applyProtection="0"/>
    <xf numFmtId="0" fontId="72" fillId="8" borderId="0" applyNumberFormat="0" applyBorder="0" applyAlignment="0" applyProtection="0"/>
    <xf numFmtId="0" fontId="72" fillId="9" borderId="0" applyNumberFormat="0" applyBorder="0" applyAlignment="0" applyProtection="0"/>
    <xf numFmtId="0" fontId="72" fillId="10" borderId="0" applyNumberFormat="0" applyBorder="0" applyAlignment="0" applyProtection="0"/>
    <xf numFmtId="0" fontId="72" fillId="11" borderId="0" applyNumberFormat="0" applyBorder="0" applyAlignment="0" applyProtection="0"/>
    <xf numFmtId="0" fontId="73" fillId="0" borderId="0"/>
    <xf numFmtId="0" fontId="74" fillId="4" borderId="0"/>
    <xf numFmtId="0" fontId="74"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65" fillId="4" borderId="0"/>
    <xf numFmtId="0" fontId="74" fillId="4" borderId="0"/>
    <xf numFmtId="0" fontId="75" fillId="0" borderId="0">
      <alignment wrapText="1"/>
    </xf>
    <xf numFmtId="0" fontId="7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65" fillId="0" borderId="0">
      <alignment wrapText="1"/>
    </xf>
    <xf numFmtId="0" fontId="75" fillId="0" borderId="0">
      <alignment wrapText="1"/>
    </xf>
    <xf numFmtId="0" fontId="72" fillId="12" borderId="0" applyNumberFormat="0" applyBorder="0" applyAlignment="0" applyProtection="0"/>
    <xf numFmtId="0" fontId="72" fillId="13" borderId="0" applyNumberFormat="0" applyBorder="0" applyAlignment="0" applyProtection="0"/>
    <xf numFmtId="0" fontId="72" fillId="14" borderId="0" applyNumberFormat="0" applyBorder="0" applyAlignment="0" applyProtection="0"/>
    <xf numFmtId="0" fontId="72" fillId="9" borderId="0" applyNumberFormat="0" applyBorder="0" applyAlignment="0" applyProtection="0"/>
    <xf numFmtId="0" fontId="72" fillId="12" borderId="0" applyNumberFormat="0" applyBorder="0" applyAlignment="0" applyProtection="0"/>
    <xf numFmtId="0" fontId="72" fillId="15" borderId="0" applyNumberFormat="0" applyBorder="0" applyAlignment="0" applyProtection="0"/>
    <xf numFmtId="170" fontId="76" fillId="0" borderId="8" applyNumberFormat="0" applyFont="0" applyBorder="0" applyAlignment="0">
      <alignment horizontal="center" vertical="center"/>
    </xf>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77" fillId="16" borderId="0" applyNumberFormat="0" applyBorder="0" applyAlignment="0" applyProtection="0"/>
    <xf numFmtId="0" fontId="77" fillId="13" borderId="0" applyNumberFormat="0" applyBorder="0" applyAlignment="0" applyProtection="0"/>
    <xf numFmtId="0" fontId="77" fillId="14"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19" borderId="0" applyNumberFormat="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77" fillId="20"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17" borderId="0" applyNumberFormat="0" applyBorder="0" applyAlignment="0" applyProtection="0"/>
    <xf numFmtId="0" fontId="77" fillId="18" borderId="0" applyNumberFormat="0" applyBorder="0" applyAlignment="0" applyProtection="0"/>
    <xf numFmtId="0" fontId="77" fillId="23" borderId="0" applyNumberFormat="0" applyBorder="0" applyAlignment="0" applyProtection="0"/>
    <xf numFmtId="217" fontId="78" fillId="0" borderId="0" applyFont="0" applyFill="0" applyBorder="0" applyAlignment="0" applyProtection="0"/>
    <xf numFmtId="0" fontId="79" fillId="0" borderId="0" applyFont="0" applyFill="0" applyBorder="0" applyAlignment="0" applyProtection="0"/>
    <xf numFmtId="218" fontId="80" fillId="0" borderId="0" applyFont="0" applyFill="0" applyBorder="0" applyAlignment="0" applyProtection="0"/>
    <xf numFmtId="209" fontId="78" fillId="0" borderId="0" applyFont="0" applyFill="0" applyBorder="0" applyAlignment="0" applyProtection="0"/>
    <xf numFmtId="0" fontId="79" fillId="0" borderId="0" applyFont="0" applyFill="0" applyBorder="0" applyAlignment="0" applyProtection="0"/>
    <xf numFmtId="219" fontId="78" fillId="0" borderId="0" applyFont="0" applyFill="0" applyBorder="0" applyAlignment="0" applyProtection="0"/>
    <xf numFmtId="0" fontId="81" fillId="0" borderId="0">
      <alignment horizontal="center" wrapText="1"/>
      <protection locked="0"/>
    </xf>
    <xf numFmtId="0" fontId="82" fillId="0" borderId="0">
      <alignment horizontal="center" wrapText="1"/>
      <protection locked="0"/>
    </xf>
    <xf numFmtId="0" fontId="83" fillId="0" borderId="0" applyNumberFormat="0" applyBorder="0" applyAlignment="0">
      <alignment horizontal="center"/>
    </xf>
    <xf numFmtId="207" fontId="84" fillId="0" borderId="0" applyFont="0" applyFill="0" applyBorder="0" applyAlignment="0" applyProtection="0"/>
    <xf numFmtId="0" fontId="85" fillId="0" borderId="0" applyFont="0" applyFill="0" applyBorder="0" applyAlignment="0" applyProtection="0"/>
    <xf numFmtId="220" fontId="43" fillId="0" borderId="0" applyFont="0" applyFill="0" applyBorder="0" applyAlignment="0" applyProtection="0"/>
    <xf numFmtId="197" fontId="84" fillId="0" borderId="0" applyFont="0" applyFill="0" applyBorder="0" applyAlignment="0" applyProtection="0"/>
    <xf numFmtId="0" fontId="85" fillId="0" borderId="0" applyFont="0" applyFill="0" applyBorder="0" applyAlignment="0" applyProtection="0"/>
    <xf numFmtId="221" fontId="43" fillId="0" borderId="0" applyFont="0" applyFill="0" applyBorder="0" applyAlignment="0" applyProtection="0"/>
    <xf numFmtId="190" fontId="38" fillId="0" borderId="0" applyFont="0" applyFill="0" applyBorder="0" applyAlignment="0" applyProtection="0"/>
    <xf numFmtId="194" fontId="38" fillId="0" borderId="0" applyFont="0" applyFill="0" applyBorder="0" applyAlignment="0" applyProtection="0"/>
    <xf numFmtId="0" fontId="86" fillId="7" borderId="0" applyNumberFormat="0" applyBorder="0" applyAlignment="0" applyProtection="0"/>
    <xf numFmtId="0" fontId="87" fillId="0" borderId="0" applyNumberFormat="0" applyFill="0" applyBorder="0" applyAlignment="0" applyProtection="0"/>
    <xf numFmtId="0" fontId="85" fillId="0" borderId="0"/>
    <xf numFmtId="0" fontId="88" fillId="0" borderId="0"/>
    <xf numFmtId="0" fontId="8" fillId="0" borderId="0"/>
    <xf numFmtId="0" fontId="85" fillId="0" borderId="0"/>
    <xf numFmtId="0" fontId="89" fillId="0" borderId="0"/>
    <xf numFmtId="0" fontId="90" fillId="0" borderId="0"/>
    <xf numFmtId="0" fontId="91" fillId="0" borderId="0"/>
    <xf numFmtId="222" fontId="30" fillId="0" borderId="0" applyFill="0" applyBorder="0" applyAlignment="0"/>
    <xf numFmtId="223" fontId="17"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6"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7" fontId="10" fillId="0" borderId="0" applyFill="0" applyBorder="0" applyAlignment="0"/>
    <xf numFmtId="228"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29" fontId="10" fillId="0" borderId="0" applyFill="0" applyBorder="0" applyAlignment="0"/>
    <xf numFmtId="230" fontId="73"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1" fontId="10" fillId="0" borderId="0" applyFill="0" applyBorder="0" applyAlignment="0"/>
    <xf numFmtId="232" fontId="92"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4" fontId="92"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0" fontId="93" fillId="24" borderId="17" applyNumberFormat="0" applyAlignment="0" applyProtection="0"/>
    <xf numFmtId="0" fontId="94" fillId="0" borderId="0"/>
    <xf numFmtId="0" fontId="95" fillId="0" borderId="0"/>
    <xf numFmtId="0" fontId="96" fillId="0" borderId="0" applyFill="0" applyBorder="0" applyProtection="0">
      <alignment horizontal="center"/>
      <protection locked="0"/>
    </xf>
    <xf numFmtId="236" fontId="43" fillId="0" borderId="0" applyFont="0" applyFill="0" applyBorder="0" applyAlignment="0" applyProtection="0"/>
    <xf numFmtId="0" fontId="97" fillId="25" borderId="18" applyNumberFormat="0" applyAlignment="0" applyProtection="0"/>
    <xf numFmtId="170" fontId="62" fillId="0" borderId="0" applyFont="0" applyFill="0" applyBorder="0" applyAlignment="0" applyProtection="0"/>
    <xf numFmtId="1" fontId="98" fillId="0" borderId="4" applyBorder="0"/>
    <xf numFmtId="0" fontId="99" fillId="0" borderId="2">
      <alignment horizontal="center"/>
    </xf>
    <xf numFmtId="237" fontId="100" fillId="0" borderId="0"/>
    <xf numFmtId="237" fontId="100" fillId="0" borderId="0"/>
    <xf numFmtId="237" fontId="100" fillId="0" borderId="0"/>
    <xf numFmtId="237" fontId="100" fillId="0" borderId="0"/>
    <xf numFmtId="237" fontId="100" fillId="0" borderId="0"/>
    <xf numFmtId="237" fontId="100" fillId="0" borderId="0"/>
    <xf numFmtId="237" fontId="100" fillId="0" borderId="0"/>
    <xf numFmtId="237" fontId="100" fillId="0" borderId="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238" fontId="10" fillId="0" borderId="0" applyFont="0" applyFill="0" applyBorder="0" applyAlignment="0" applyProtection="0"/>
    <xf numFmtId="41" fontId="10" fillId="0" borderId="0" applyFont="0" applyFill="0" applyBorder="0" applyAlignment="0" applyProtection="0"/>
    <xf numFmtId="41" fontId="101" fillId="0" borderId="0" applyFont="0" applyFill="0" applyBorder="0" applyAlignment="0" applyProtection="0"/>
    <xf numFmtId="187" fontId="16"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166"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239" fontId="41" fillId="0" borderId="0" applyProtection="0"/>
    <xf numFmtId="239" fontId="41" fillId="0" borderId="0" applyProtection="0"/>
    <xf numFmtId="166"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41" fontId="9" fillId="0" borderId="0" applyFont="0" applyFill="0" applyBorder="0" applyAlignment="0" applyProtection="0"/>
    <xf numFmtId="6" fontId="41" fillId="0" borderId="0" applyFont="0" applyFill="0" applyBorder="0" applyAlignment="0" applyProtection="0"/>
    <xf numFmtId="169" fontId="41" fillId="0" borderId="0" applyFont="0" applyFill="0" applyBorder="0" applyAlignment="0" applyProtection="0"/>
    <xf numFmtId="41" fontId="9" fillId="0" borderId="0" applyFont="0" applyFill="0" applyBorder="0" applyAlignment="0" applyProtection="0"/>
    <xf numFmtId="187" fontId="41"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41" fontId="10" fillId="0" borderId="0" applyFont="0" applyFill="0" applyBorder="0" applyAlignment="0" applyProtection="0"/>
    <xf numFmtId="232" fontId="92"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33" fontId="10" fillId="0" borderId="0" applyFont="0" applyFill="0" applyBorder="0" applyAlignment="0" applyProtection="0"/>
    <xf numFmtId="240" fontId="22" fillId="0" borderId="0" applyFont="0" applyFill="0" applyBorder="0" applyAlignment="0" applyProtection="0"/>
    <xf numFmtId="241" fontId="41" fillId="0" borderId="0" applyFont="0" applyFill="0" applyBorder="0" applyAlignment="0" applyProtection="0"/>
    <xf numFmtId="242" fontId="102" fillId="0" borderId="0" applyFont="0" applyFill="0" applyBorder="0" applyAlignment="0" applyProtection="0"/>
    <xf numFmtId="243" fontId="41" fillId="0" borderId="0" applyFont="0" applyFill="0" applyBorder="0" applyAlignment="0" applyProtection="0"/>
    <xf numFmtId="244" fontId="102" fillId="0" borderId="0" applyFont="0" applyFill="0" applyBorder="0" applyAlignment="0" applyProtection="0"/>
    <xf numFmtId="245" fontId="41"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196" fontId="9" fillId="0" borderId="0" applyFont="0" applyFill="0" applyBorder="0" applyAlignment="0" applyProtection="0"/>
    <xf numFmtId="246" fontId="9" fillId="0" borderId="0" applyFont="0" applyFill="0" applyBorder="0" applyAlignment="0" applyProtection="0"/>
    <xf numFmtId="43" fontId="9" fillId="0" borderId="0" applyFont="0" applyFill="0" applyBorder="0" applyAlignment="0" applyProtection="0"/>
    <xf numFmtId="181"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87"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1" fontId="9" fillId="0" borderId="0" applyFont="0" applyFill="0" applyBorder="0" applyAlignment="0" applyProtection="0"/>
    <xf numFmtId="175" fontId="9" fillId="0" borderId="0" applyFont="0" applyFill="0" applyBorder="0" applyAlignment="0" applyProtection="0"/>
    <xf numFmtId="43" fontId="9" fillId="0" borderId="0" applyFont="0" applyFill="0" applyBorder="0" applyAlignment="0" applyProtection="0"/>
    <xf numFmtId="247" fontId="9" fillId="0" borderId="0" applyFont="0" applyFill="0" applyBorder="0" applyAlignment="0" applyProtection="0"/>
    <xf numFmtId="187"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247" fontId="9" fillId="0" borderId="0" applyFont="0" applyFill="0" applyBorder="0" applyAlignment="0" applyProtection="0"/>
    <xf numFmtId="248" fontId="9" fillId="0" borderId="0" applyFont="0" applyFill="0" applyBorder="0" applyAlignment="0" applyProtection="0"/>
    <xf numFmtId="248" fontId="9"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248" fontId="9" fillId="0" borderId="0" applyFont="0" applyFill="0" applyBorder="0" applyAlignment="0" applyProtection="0"/>
    <xf numFmtId="248"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2" fillId="0" borderId="0" applyFont="0" applyFill="0" applyBorder="0" applyAlignment="0" applyProtection="0"/>
    <xf numFmtId="43" fontId="103"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4" fillId="0" borderId="0" applyFont="0" applyFill="0" applyBorder="0" applyAlignment="0" applyProtection="0"/>
    <xf numFmtId="43" fontId="9" fillId="0" borderId="0" applyFont="0" applyFill="0" applyBorder="0" applyAlignment="0" applyProtection="0"/>
    <xf numFmtId="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169" fontId="9" fillId="0" borderId="0" applyFont="0" applyFill="0" applyBorder="0" applyAlignment="0" applyProtection="0"/>
    <xf numFmtId="43" fontId="3" fillId="0" borderId="0" applyFont="0" applyFill="0" applyBorder="0" applyAlignment="0" applyProtection="0"/>
    <xf numFmtId="216" fontId="10" fillId="0" borderId="0" applyFont="0" applyFill="0" applyBorder="0" applyAlignment="0" applyProtection="0"/>
    <xf numFmtId="43" fontId="9" fillId="0" borderId="0" applyFont="0" applyFill="0" applyBorder="0" applyAlignment="0" applyProtection="0"/>
    <xf numFmtId="249" fontId="9" fillId="0" borderId="0" applyFont="0" applyFill="0" applyBorder="0" applyAlignment="0" applyProtection="0"/>
    <xf numFmtId="250" fontId="9" fillId="0" borderId="0" applyFont="0" applyFill="0" applyBorder="0" applyAlignment="0" applyProtection="0"/>
    <xf numFmtId="249" fontId="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251" fontId="10" fillId="0" borderId="0" applyFont="0" applyFill="0" applyBorder="0" applyAlignment="0" applyProtection="0"/>
    <xf numFmtId="43" fontId="9" fillId="0" borderId="0" applyFont="0" applyFill="0" applyBorder="0" applyAlignment="0" applyProtection="0"/>
    <xf numFmtId="43" fontId="1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4" fontId="10" fillId="0" borderId="0" applyFont="0" applyFill="0" applyBorder="0" applyAlignment="0" applyProtection="0"/>
    <xf numFmtId="44" fontId="41" fillId="0" borderId="0" applyFont="0" applyFill="0" applyBorder="0" applyAlignment="0" applyProtection="0"/>
    <xf numFmtId="43" fontId="103" fillId="0" borderId="0" applyFont="0" applyFill="0" applyBorder="0" applyAlignment="0" applyProtection="0"/>
    <xf numFmtId="0" fontId="9" fillId="0" borderId="0" applyFont="0" applyFill="0" applyBorder="0" applyAlignment="0" applyProtection="0"/>
    <xf numFmtId="252" fontId="4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2" fontId="41" fillId="0" borderId="0" applyFont="0" applyFill="0" applyBorder="0" applyAlignment="0" applyProtection="0"/>
    <xf numFmtId="253" fontId="59" fillId="0" borderId="0" applyFont="0" applyFill="0" applyBorder="0" applyAlignment="0" applyProtection="0"/>
    <xf numFmtId="43" fontId="9" fillId="0" borderId="0" applyFont="0" applyFill="0" applyBorder="0" applyAlignment="0" applyProtection="0"/>
    <xf numFmtId="252" fontId="4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9" fillId="0" borderId="0" applyFont="0" applyFill="0" applyBorder="0" applyAlignment="0" applyProtection="0"/>
    <xf numFmtId="253" fontId="59" fillId="0" borderId="0" applyFont="0" applyFill="0" applyBorder="0" applyAlignment="0" applyProtection="0"/>
    <xf numFmtId="254" fontId="41" fillId="0" borderId="0" applyProtection="0"/>
    <xf numFmtId="253" fontId="59" fillId="0" borderId="0" applyFont="0" applyFill="0" applyBorder="0" applyAlignment="0" applyProtection="0"/>
    <xf numFmtId="196" fontId="41" fillId="0" borderId="0" applyFont="0" applyFill="0" applyBorder="0" applyAlignment="0" applyProtection="0"/>
    <xf numFmtId="196"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55"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169" fontId="16" fillId="0" borderId="0" applyFont="0" applyFill="0" applyBorder="0" applyAlignment="0" applyProtection="0"/>
    <xf numFmtId="179" fontId="41"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79" fontId="41" fillId="0" borderId="0" applyProtection="0"/>
    <xf numFmtId="43" fontId="2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9" fontId="41" fillId="0" borderId="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40" fontId="30" fillId="0" borderId="0" applyFont="0" applyFill="0" applyBorder="0" applyAlignment="0" applyProtection="0"/>
    <xf numFmtId="196" fontId="9" fillId="0" borderId="0" applyFont="0" applyFill="0" applyBorder="0" applyAlignment="0" applyProtection="0"/>
    <xf numFmtId="196" fontId="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0" fillId="0" borderId="0" applyFont="0" applyFill="0" applyBorder="0" applyAlignment="0" applyProtection="0"/>
    <xf numFmtId="256" fontId="12" fillId="0" borderId="0" applyFont="0" applyFill="0" applyBorder="0" applyAlignment="0" applyProtection="0"/>
    <xf numFmtId="43" fontId="10" fillId="0" borderId="0" applyFont="0" applyFill="0" applyBorder="0" applyAlignment="0" applyProtection="0"/>
    <xf numFmtId="168" fontId="9" fillId="0" borderId="0" applyFont="0" applyFill="0" applyBorder="0" applyAlignment="0" applyProtection="0"/>
    <xf numFmtId="168" fontId="9" fillId="0" borderId="0" applyFont="0" applyFill="0" applyBorder="0" applyAlignment="0" applyProtection="0"/>
    <xf numFmtId="169" fontId="9" fillId="0" borderId="0" applyFont="0" applyFill="0" applyBorder="0" applyAlignment="0" applyProtection="0"/>
    <xf numFmtId="179" fontId="41" fillId="0" borderId="0" applyProtection="0"/>
    <xf numFmtId="179" fontId="41" fillId="0" borderId="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3" fillId="0" borderId="0" applyFont="0" applyFill="0" applyBorder="0" applyAlignment="0" applyProtection="0"/>
    <xf numFmtId="43" fontId="103"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0" fontId="10"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9" fillId="0" borderId="0" applyFont="0" applyFill="0" applyBorder="0" applyAlignment="0" applyProtection="0"/>
    <xf numFmtId="43" fontId="10" fillId="0" borderId="0" applyFont="0" applyFill="0" applyBorder="0" applyAlignment="0" applyProtection="0"/>
    <xf numFmtId="43" fontId="9" fillId="0" borderId="0" applyFont="0" applyFill="0" applyBorder="0" applyAlignment="0" applyProtection="0"/>
    <xf numFmtId="168" fontId="9"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168" fontId="10" fillId="0" borderId="0" applyFont="0" applyFill="0" applyBorder="0" applyAlignment="0" applyProtection="0"/>
    <xf numFmtId="169" fontId="10" fillId="0" borderId="0" applyFont="0" applyFill="0" applyBorder="0" applyAlignment="0" applyProtection="0"/>
    <xf numFmtId="169" fontId="41" fillId="0" borderId="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168" fontId="10"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169" fontId="41" fillId="0" borderId="0" applyFont="0" applyFill="0" applyBorder="0" applyAlignment="0" applyProtection="0"/>
    <xf numFmtId="43" fontId="29" fillId="0" borderId="0" applyFont="0" applyFill="0" applyBorder="0" applyAlignment="0" applyProtection="0"/>
    <xf numFmtId="43" fontId="11" fillId="0" borderId="0" applyFont="0" applyFill="0" applyBorder="0" applyAlignment="0" applyProtection="0"/>
    <xf numFmtId="43" fontId="10" fillId="0" borderId="0" applyFont="0" applyFill="0" applyBorder="0" applyAlignment="0" applyProtection="0"/>
    <xf numFmtId="168" fontId="1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9"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232" fontId="9" fillId="0" borderId="0" applyFont="0" applyFill="0" applyBorder="0" applyAlignment="0" applyProtection="0"/>
    <xf numFmtId="232" fontId="9" fillId="0" borderId="0" applyFont="0" applyFill="0" applyBorder="0" applyAlignment="0" applyProtection="0"/>
    <xf numFmtId="43" fontId="29" fillId="0" borderId="0" applyFont="0" applyFill="0" applyBorder="0" applyAlignment="0" applyProtection="0"/>
    <xf numFmtId="170" fontId="9" fillId="0" borderId="0" applyFont="0" applyFill="0" applyBorder="0" applyAlignment="0" applyProtection="0"/>
    <xf numFmtId="43" fontId="9" fillId="0" borderId="0" applyFont="0" applyFill="0" applyBorder="0" applyAlignment="0" applyProtection="0"/>
    <xf numFmtId="169" fontId="9" fillId="0" borderId="0" applyFont="0" applyFill="0" applyBorder="0" applyAlignment="0" applyProtection="0"/>
    <xf numFmtId="43" fontId="9" fillId="0" borderId="0" applyFont="0" applyFill="0" applyBorder="0" applyAlignment="0" applyProtection="0"/>
    <xf numFmtId="257" fontId="11" fillId="0" borderId="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41" fillId="0" borderId="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3" fontId="10" fillId="0" borderId="0" applyFont="0" applyFill="0" applyBorder="0" applyAlignment="0" applyProtection="0"/>
    <xf numFmtId="0" fontId="105" fillId="0" borderId="0" applyNumberFormat="0" applyFill="0" applyBorder="0" applyAlignment="0" applyProtection="0"/>
    <xf numFmtId="0" fontId="106" fillId="0" borderId="0">
      <alignment horizontal="center"/>
    </xf>
    <xf numFmtId="0" fontId="107" fillId="0" borderId="0" applyNumberFormat="0" applyAlignment="0">
      <alignment horizontal="left"/>
    </xf>
    <xf numFmtId="195" fontId="108" fillId="0" borderId="0" applyFont="0" applyFill="0" applyBorder="0" applyAlignment="0" applyProtection="0"/>
    <xf numFmtId="258" fontId="109" fillId="0" borderId="0" applyFill="0" applyBorder="0" applyProtection="0"/>
    <xf numFmtId="259" fontId="22" fillId="0" borderId="0" applyFont="0" applyFill="0" applyBorder="0" applyAlignment="0" applyProtection="0"/>
    <xf numFmtId="260" fontId="11" fillId="0" borderId="0" applyFill="0" applyBorder="0" applyProtection="0"/>
    <xf numFmtId="260" fontId="11" fillId="0" borderId="10" applyFill="0" applyProtection="0"/>
    <xf numFmtId="260" fontId="11" fillId="0" borderId="19" applyFill="0" applyProtection="0"/>
    <xf numFmtId="261" fontId="88" fillId="0" borderId="0" applyFont="0" applyFill="0" applyBorder="0" applyAlignment="0" applyProtection="0"/>
    <xf numFmtId="262" fontId="110" fillId="0" borderId="0" applyFont="0" applyFill="0" applyBorder="0" applyAlignment="0" applyProtection="0"/>
    <xf numFmtId="263"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4" fontId="10" fillId="0" borderId="0" applyFont="0" applyFill="0" applyBorder="0" applyAlignment="0" applyProtection="0"/>
    <xf numFmtId="265" fontId="110" fillId="0" borderId="0" applyFont="0" applyFill="0" applyBorder="0" applyAlignment="0" applyProtection="0"/>
    <xf numFmtId="224" fontId="92"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25" fontId="10" fillId="0" borderId="0" applyFont="0" applyFill="0" applyBorder="0" applyAlignment="0" applyProtection="0"/>
    <xf numFmtId="266" fontId="102" fillId="0" borderId="0" applyFont="0" applyFill="0" applyBorder="0" applyAlignment="0" applyProtection="0"/>
    <xf numFmtId="267" fontId="41" fillId="0" borderId="0" applyFont="0" applyFill="0" applyBorder="0" applyAlignment="0" applyProtection="0"/>
    <xf numFmtId="268" fontId="102" fillId="0" borderId="0" applyFont="0" applyFill="0" applyBorder="0" applyAlignment="0" applyProtection="0"/>
    <xf numFmtId="269" fontId="102" fillId="0" borderId="0" applyFont="0" applyFill="0" applyBorder="0" applyAlignment="0" applyProtection="0"/>
    <xf numFmtId="270" fontId="41" fillId="0" borderId="0" applyFont="0" applyFill="0" applyBorder="0" applyAlignment="0" applyProtection="0"/>
    <xf numFmtId="271" fontId="102" fillId="0" borderId="0" applyFont="0" applyFill="0" applyBorder="0" applyAlignment="0" applyProtection="0"/>
    <xf numFmtId="272" fontId="102" fillId="0" borderId="0" applyFont="0" applyFill="0" applyBorder="0" applyAlignment="0" applyProtection="0"/>
    <xf numFmtId="273" fontId="41" fillId="0" borderId="0" applyFont="0" applyFill="0" applyBorder="0" applyAlignment="0" applyProtection="0"/>
    <xf numFmtId="274" fontId="102" fillId="0" borderId="0" applyFont="0" applyFill="0" applyBorder="0" applyAlignment="0" applyProtection="0"/>
    <xf numFmtId="44" fontId="9"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275"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7" fontId="41" fillId="0" borderId="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6" fontId="10" fillId="0" borderId="0" applyFont="0" applyFill="0" applyBorder="0" applyAlignment="0" applyProtection="0"/>
    <xf numFmtId="278" fontId="10" fillId="0" borderId="0"/>
    <xf numFmtId="278" fontId="10" fillId="0" borderId="0"/>
    <xf numFmtId="278" fontId="10" fillId="0" borderId="0"/>
    <xf numFmtId="278" fontId="10" fillId="0" borderId="0"/>
    <xf numFmtId="278" fontId="10" fillId="0" borderId="0"/>
    <xf numFmtId="278" fontId="10" fillId="0" borderId="0"/>
    <xf numFmtId="278" fontId="10" fillId="0" borderId="0"/>
    <xf numFmtId="278" fontId="10" fillId="0" borderId="0"/>
    <xf numFmtId="278" fontId="10" fillId="0" borderId="0"/>
    <xf numFmtId="278" fontId="10" fillId="0" borderId="0" applyProtection="0"/>
    <xf numFmtId="278" fontId="10" fillId="0" borderId="0"/>
    <xf numFmtId="278" fontId="10" fillId="0" borderId="0"/>
    <xf numFmtId="278" fontId="10" fillId="0" borderId="0"/>
    <xf numFmtId="278" fontId="10" fillId="0" borderId="0"/>
    <xf numFmtId="278" fontId="10" fillId="0" borderId="0"/>
    <xf numFmtId="278" fontId="10" fillId="0" borderId="0"/>
    <xf numFmtId="278" fontId="10" fillId="0" borderId="0"/>
    <xf numFmtId="180" fontId="17" fillId="0" borderId="2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41" fillId="0" borderId="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4" fontId="55" fillId="0" borderId="0" applyFill="0" applyBorder="0" applyAlignment="0"/>
    <xf numFmtId="14" fontId="54" fillId="0" borderId="0" applyFill="0" applyBorder="0" applyAlignment="0"/>
    <xf numFmtId="0" fontId="59" fillId="0" borderId="0" applyProtection="0"/>
    <xf numFmtId="43" fontId="29" fillId="0" borderId="0" applyFont="0" applyFill="0" applyBorder="0" applyAlignment="0" applyProtection="0"/>
    <xf numFmtId="3" fontId="111" fillId="0" borderId="3">
      <alignment horizontal="left" vertical="top" wrapText="1"/>
    </xf>
    <xf numFmtId="279" fontId="11" fillId="0" borderId="0" applyFill="0" applyBorder="0" applyProtection="0"/>
    <xf numFmtId="279" fontId="11" fillId="0" borderId="10" applyFill="0" applyProtection="0"/>
    <xf numFmtId="279" fontId="11" fillId="0" borderId="19" applyFill="0" applyProtection="0"/>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280" fontId="10" fillId="0" borderId="21">
      <alignment vertical="center"/>
    </xf>
    <xf numFmtId="0" fontId="10" fillId="0" borderId="0" applyFont="0" applyFill="0" applyBorder="0" applyAlignment="0" applyProtection="0"/>
    <xf numFmtId="0" fontId="10" fillId="0" borderId="0" applyFont="0" applyFill="0" applyBorder="0" applyAlignment="0" applyProtection="0"/>
    <xf numFmtId="281" fontId="17" fillId="0" borderId="0"/>
    <xf numFmtId="282" fontId="42" fillId="0" borderId="1"/>
    <xf numFmtId="282" fontId="42" fillId="0" borderId="1"/>
    <xf numFmtId="251" fontId="10" fillId="0" borderId="0"/>
    <xf numFmtId="251" fontId="10" fillId="0" borderId="0"/>
    <xf numFmtId="251" fontId="10" fillId="0" borderId="0"/>
    <xf numFmtId="251" fontId="10" fillId="0" borderId="0"/>
    <xf numFmtId="251" fontId="10" fillId="0" borderId="0"/>
    <xf numFmtId="251" fontId="10" fillId="0" borderId="0"/>
    <xf numFmtId="251" fontId="10" fillId="0" borderId="0"/>
    <xf numFmtId="251" fontId="10" fillId="0" borderId="0"/>
    <xf numFmtId="251" fontId="10" fillId="0" borderId="0"/>
    <xf numFmtId="251" fontId="10" fillId="0" borderId="0" applyProtection="0"/>
    <xf numFmtId="251" fontId="10" fillId="0" borderId="0"/>
    <xf numFmtId="251" fontId="10" fillId="0" borderId="0"/>
    <xf numFmtId="251" fontId="10" fillId="0" borderId="0"/>
    <xf numFmtId="251" fontId="10" fillId="0" borderId="0"/>
    <xf numFmtId="251" fontId="10" fillId="0" borderId="0"/>
    <xf numFmtId="251" fontId="10" fillId="0" borderId="0"/>
    <xf numFmtId="251" fontId="10" fillId="0" borderId="0"/>
    <xf numFmtId="283" fontId="42" fillId="0" borderId="0"/>
    <xf numFmtId="187" fontId="112" fillId="0" borderId="0" applyFont="0" applyFill="0" applyBorder="0" applyAlignment="0" applyProtection="0"/>
    <xf numFmtId="169" fontId="112" fillId="0" borderId="0" applyFont="0" applyFill="0" applyBorder="0" applyAlignment="0" applyProtection="0"/>
    <xf numFmtId="187" fontId="112" fillId="0" borderId="0" applyFont="0" applyFill="0" applyBorder="0" applyAlignment="0" applyProtection="0"/>
    <xf numFmtId="41"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166" fontId="112" fillId="0" borderId="0" applyFont="0" applyFill="0" applyBorder="0" applyAlignment="0" applyProtection="0"/>
    <xf numFmtId="284" fontId="73" fillId="0" borderId="0" applyFont="0" applyFill="0" applyBorder="0" applyAlignment="0" applyProtection="0"/>
    <xf numFmtId="284" fontId="73"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284" fontId="73" fillId="0" borderId="0" applyFont="0" applyFill="0" applyBorder="0" applyAlignment="0" applyProtection="0"/>
    <xf numFmtId="284" fontId="73" fillId="0" borderId="0" applyFont="0" applyFill="0" applyBorder="0" applyAlignment="0" applyProtection="0"/>
    <xf numFmtId="187" fontId="112" fillId="0" borderId="0" applyFont="0" applyFill="0" applyBorder="0" applyAlignment="0" applyProtection="0"/>
    <xf numFmtId="187" fontId="112" fillId="0" borderId="0" applyFont="0" applyFill="0" applyBorder="0" applyAlignment="0" applyProtection="0"/>
    <xf numFmtId="284" fontId="73" fillId="0" borderId="0" applyFont="0" applyFill="0" applyBorder="0" applyAlignment="0" applyProtection="0"/>
    <xf numFmtId="284" fontId="73" fillId="0" borderId="0" applyFont="0" applyFill="0" applyBorder="0" applyAlignment="0" applyProtection="0"/>
    <xf numFmtId="285" fontId="17" fillId="0" borderId="0" applyFont="0" applyFill="0" applyBorder="0" applyAlignment="0" applyProtection="0"/>
    <xf numFmtId="285" fontId="17" fillId="0" borderId="0" applyFont="0" applyFill="0" applyBorder="0" applyAlignment="0" applyProtection="0"/>
    <xf numFmtId="286" fontId="17" fillId="0" borderId="0" applyFont="0" applyFill="0" applyBorder="0" applyAlignment="0" applyProtection="0"/>
    <xf numFmtId="286" fontId="17" fillId="0" borderId="0" applyFont="0" applyFill="0" applyBorder="0" applyAlignment="0" applyProtection="0"/>
    <xf numFmtId="41" fontId="112" fillId="0" borderId="0" applyFont="0" applyFill="0" applyBorder="0" applyAlignment="0" applyProtection="0"/>
    <xf numFmtId="41" fontId="112" fillId="0" borderId="0" applyFont="0" applyFill="0" applyBorder="0" applyAlignment="0" applyProtection="0"/>
    <xf numFmtId="41" fontId="112" fillId="0" borderId="0" applyFont="0" applyFill="0" applyBorder="0" applyAlignment="0" applyProtection="0"/>
    <xf numFmtId="41" fontId="112" fillId="0" borderId="0" applyFont="0" applyFill="0" applyBorder="0" applyAlignment="0" applyProtection="0"/>
    <xf numFmtId="41" fontId="112" fillId="0" borderId="0" applyFont="0" applyFill="0" applyBorder="0" applyAlignment="0" applyProtection="0"/>
    <xf numFmtId="41" fontId="112" fillId="0" borderId="0" applyFont="0" applyFill="0" applyBorder="0" applyAlignment="0" applyProtection="0"/>
    <xf numFmtId="41" fontId="113" fillId="0" borderId="0" applyFont="0" applyFill="0" applyBorder="0" applyAlignment="0" applyProtection="0"/>
    <xf numFmtId="41" fontId="113" fillId="0" borderId="0" applyFont="0" applyFill="0" applyBorder="0" applyAlignment="0" applyProtection="0"/>
    <xf numFmtId="206" fontId="112" fillId="0" borderId="0" applyFont="0" applyFill="0" applyBorder="0" applyAlignment="0" applyProtection="0"/>
    <xf numFmtId="41" fontId="112" fillId="0" borderId="0" applyFont="0" applyFill="0" applyBorder="0" applyAlignment="0" applyProtection="0"/>
    <xf numFmtId="206" fontId="112" fillId="0" borderId="0" applyFont="0" applyFill="0" applyBorder="0" applyAlignment="0" applyProtection="0"/>
    <xf numFmtId="206" fontId="112" fillId="0" borderId="0" applyFont="0" applyFill="0" applyBorder="0" applyAlignment="0" applyProtection="0"/>
    <xf numFmtId="206" fontId="112" fillId="0" borderId="0" applyFont="0" applyFill="0" applyBorder="0" applyAlignment="0" applyProtection="0"/>
    <xf numFmtId="206" fontId="112" fillId="0" borderId="0" applyFont="0" applyFill="0" applyBorder="0" applyAlignment="0" applyProtection="0"/>
    <xf numFmtId="41" fontId="112" fillId="0" borderId="0" applyFont="0" applyFill="0" applyBorder="0" applyAlignment="0" applyProtection="0"/>
    <xf numFmtId="187" fontId="112" fillId="0" borderId="0" applyFont="0" applyFill="0" applyBorder="0" applyAlignment="0" applyProtection="0"/>
    <xf numFmtId="41" fontId="112" fillId="0" borderId="0" applyFont="0" applyFill="0" applyBorder="0" applyAlignment="0" applyProtection="0"/>
    <xf numFmtId="187" fontId="112" fillId="0" borderId="0" applyFont="0" applyFill="0" applyBorder="0" applyAlignment="0" applyProtection="0"/>
    <xf numFmtId="41" fontId="112" fillId="0" borderId="0" applyFont="0" applyFill="0" applyBorder="0" applyAlignment="0" applyProtection="0"/>
    <xf numFmtId="41" fontId="112" fillId="0" borderId="0" applyFont="0" applyFill="0" applyBorder="0" applyAlignment="0" applyProtection="0"/>
    <xf numFmtId="206" fontId="112" fillId="0" borderId="0" applyFont="0" applyFill="0" applyBorder="0" applyAlignment="0" applyProtection="0"/>
    <xf numFmtId="206" fontId="112" fillId="0" borderId="0" applyFont="0" applyFill="0" applyBorder="0" applyAlignment="0" applyProtection="0"/>
    <xf numFmtId="41" fontId="112" fillId="0" borderId="0" applyFont="0" applyFill="0" applyBorder="0" applyAlignment="0" applyProtection="0"/>
    <xf numFmtId="169" fontId="112" fillId="0" borderId="0" applyFont="0" applyFill="0" applyBorder="0" applyAlignment="0" applyProtection="0"/>
    <xf numFmtId="43"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168" fontId="112" fillId="0" borderId="0" applyFont="0" applyFill="0" applyBorder="0" applyAlignment="0" applyProtection="0"/>
    <xf numFmtId="287" fontId="73" fillId="0" borderId="0" applyFont="0" applyFill="0" applyBorder="0" applyAlignment="0" applyProtection="0"/>
    <xf numFmtId="287" fontId="7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287" fontId="73" fillId="0" borderId="0" applyFont="0" applyFill="0" applyBorder="0" applyAlignment="0" applyProtection="0"/>
    <xf numFmtId="287" fontId="73" fillId="0" borderId="0" applyFont="0" applyFill="0" applyBorder="0" applyAlignment="0" applyProtection="0"/>
    <xf numFmtId="169" fontId="112" fillId="0" borderId="0" applyFont="0" applyFill="0" applyBorder="0" applyAlignment="0" applyProtection="0"/>
    <xf numFmtId="169" fontId="112" fillId="0" borderId="0" applyFont="0" applyFill="0" applyBorder="0" applyAlignment="0" applyProtection="0"/>
    <xf numFmtId="287" fontId="73" fillId="0" borderId="0" applyFont="0" applyFill="0" applyBorder="0" applyAlignment="0" applyProtection="0"/>
    <xf numFmtId="287" fontId="73" fillId="0" borderId="0" applyFont="0" applyFill="0" applyBorder="0" applyAlignment="0" applyProtection="0"/>
    <xf numFmtId="254" fontId="17" fillId="0" borderId="0" applyFont="0" applyFill="0" applyBorder="0" applyAlignment="0" applyProtection="0"/>
    <xf numFmtId="254" fontId="17" fillId="0" borderId="0" applyFont="0" applyFill="0" applyBorder="0" applyAlignment="0" applyProtection="0"/>
    <xf numFmtId="288" fontId="17" fillId="0" borderId="0" applyFont="0" applyFill="0" applyBorder="0" applyAlignment="0" applyProtection="0"/>
    <xf numFmtId="288" fontId="17"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196" fontId="112" fillId="0" borderId="0" applyFont="0" applyFill="0" applyBorder="0" applyAlignment="0" applyProtection="0"/>
    <xf numFmtId="43" fontId="112" fillId="0" borderId="0" applyFont="0" applyFill="0" applyBorder="0" applyAlignment="0" applyProtection="0"/>
    <xf numFmtId="196" fontId="112" fillId="0" borderId="0" applyFont="0" applyFill="0" applyBorder="0" applyAlignment="0" applyProtection="0"/>
    <xf numFmtId="196" fontId="112" fillId="0" borderId="0" applyFont="0" applyFill="0" applyBorder="0" applyAlignment="0" applyProtection="0"/>
    <xf numFmtId="196" fontId="112" fillId="0" borderId="0" applyFont="0" applyFill="0" applyBorder="0" applyAlignment="0" applyProtection="0"/>
    <xf numFmtId="196" fontId="112" fillId="0" borderId="0" applyFont="0" applyFill="0" applyBorder="0" applyAlignment="0" applyProtection="0"/>
    <xf numFmtId="43" fontId="112" fillId="0" borderId="0" applyFont="0" applyFill="0" applyBorder="0" applyAlignment="0" applyProtection="0"/>
    <xf numFmtId="169" fontId="112" fillId="0" borderId="0" applyFont="0" applyFill="0" applyBorder="0" applyAlignment="0" applyProtection="0"/>
    <xf numFmtId="43" fontId="112" fillId="0" borderId="0" applyFont="0" applyFill="0" applyBorder="0" applyAlignment="0" applyProtection="0"/>
    <xf numFmtId="169" fontId="112" fillId="0" borderId="0" applyFont="0" applyFill="0" applyBorder="0" applyAlignment="0" applyProtection="0"/>
    <xf numFmtId="43" fontId="112" fillId="0" borderId="0" applyFont="0" applyFill="0" applyBorder="0" applyAlignment="0" applyProtection="0"/>
    <xf numFmtId="43" fontId="112" fillId="0" borderId="0" applyFont="0" applyFill="0" applyBorder="0" applyAlignment="0" applyProtection="0"/>
    <xf numFmtId="196" fontId="112" fillId="0" borderId="0" applyFont="0" applyFill="0" applyBorder="0" applyAlignment="0" applyProtection="0"/>
    <xf numFmtId="196" fontId="112" fillId="0" borderId="0" applyFont="0" applyFill="0" applyBorder="0" applyAlignment="0" applyProtection="0"/>
    <xf numFmtId="43" fontId="112" fillId="0" borderId="0" applyFont="0" applyFill="0" applyBorder="0" applyAlignment="0" applyProtection="0"/>
    <xf numFmtId="3" fontId="17" fillId="0" borderId="0" applyFont="0" applyBorder="0" applyAlignment="0"/>
    <xf numFmtId="0" fontId="73"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32" fontId="92"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4" fontId="92"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0" fontId="114" fillId="0" borderId="0" applyNumberFormat="0" applyAlignment="0">
      <alignment horizontal="left"/>
    </xf>
    <xf numFmtId="0" fontId="115" fillId="0" borderId="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289" fontId="10" fillId="0" borderId="0" applyFont="0" applyFill="0" applyBorder="0" applyAlignment="0" applyProtection="0"/>
    <xf numFmtId="0" fontId="116" fillId="0" borderId="0"/>
    <xf numFmtId="0" fontId="117" fillId="0" borderId="0" applyNumberFormat="0" applyFill="0" applyBorder="0" applyAlignment="0" applyProtection="0"/>
    <xf numFmtId="3" fontId="17" fillId="0" borderId="0" applyFont="0" applyBorder="0" applyAlignment="0"/>
    <xf numFmtId="0" fontId="10" fillId="0" borderId="0"/>
    <xf numFmtId="0" fontId="10" fillId="0" borderId="0"/>
    <xf numFmtId="0" fontId="10" fillId="0" borderId="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41" fillId="0" borderId="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2" fontId="10" fillId="0" borderId="0" applyFont="0" applyFill="0" applyBorder="0" applyAlignment="0" applyProtection="0"/>
    <xf numFmtId="0" fontId="118" fillId="0" borderId="0" applyNumberFormat="0" applyFill="0" applyBorder="0" applyAlignment="0" applyProtection="0"/>
    <xf numFmtId="0" fontId="119" fillId="0" borderId="0" applyNumberFormat="0" applyFill="0" applyBorder="0" applyProtection="0">
      <alignment vertical="center"/>
    </xf>
    <xf numFmtId="0" fontId="120" fillId="0" borderId="0" applyNumberFormat="0" applyFill="0" applyBorder="0" applyAlignment="0" applyProtection="0"/>
    <xf numFmtId="0" fontId="121" fillId="0" borderId="0" applyNumberFormat="0" applyFill="0" applyBorder="0" applyProtection="0">
      <alignment vertical="center"/>
    </xf>
    <xf numFmtId="0" fontId="122" fillId="0" borderId="0" applyNumberFormat="0" applyFill="0" applyBorder="0" applyAlignment="0" applyProtection="0"/>
    <xf numFmtId="0" fontId="123" fillId="0" borderId="0" applyNumberFormat="0" applyFill="0" applyBorder="0" applyAlignment="0" applyProtection="0"/>
    <xf numFmtId="290" fontId="124" fillId="0" borderId="22" applyNumberFormat="0" applyFill="0" applyBorder="0" applyAlignment="0" applyProtection="0"/>
    <xf numFmtId="0" fontId="125" fillId="0" borderId="0" applyNumberFormat="0" applyFill="0" applyBorder="0" applyAlignment="0" applyProtection="0"/>
    <xf numFmtId="0" fontId="126" fillId="0" borderId="0">
      <alignment vertical="top" wrapText="1"/>
    </xf>
    <xf numFmtId="0" fontId="127" fillId="8" borderId="0" applyNumberFormat="0" applyBorder="0" applyAlignment="0" applyProtection="0"/>
    <xf numFmtId="38" fontId="128" fillId="4"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4"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38" fontId="128" fillId="26" borderId="0" applyNumberFormat="0" applyBorder="0" applyAlignment="0" applyProtection="0"/>
    <xf numFmtId="291" fontId="129" fillId="4" borderId="0" applyBorder="0" applyProtection="0"/>
    <xf numFmtId="0" fontId="130" fillId="0" borderId="23" applyNumberFormat="0" applyFill="0" applyBorder="0" applyAlignment="0" applyProtection="0">
      <alignment horizontal="center" vertical="center"/>
    </xf>
    <xf numFmtId="0" fontId="131" fillId="0" borderId="0" applyNumberFormat="0" applyFont="0" applyBorder="0" applyAlignment="0">
      <alignment horizontal="left" vertical="center"/>
    </xf>
    <xf numFmtId="292" fontId="88" fillId="0" borderId="0" applyFont="0" applyFill="0" applyBorder="0" applyAlignment="0" applyProtection="0"/>
    <xf numFmtId="0" fontId="132" fillId="27" borderId="0"/>
    <xf numFmtId="0" fontId="133" fillId="0" borderId="0">
      <alignment horizontal="left"/>
    </xf>
    <xf numFmtId="0" fontId="134" fillId="0" borderId="0">
      <alignment horizontal="left"/>
    </xf>
    <xf numFmtId="0" fontId="35" fillId="0" borderId="24" applyNumberFormat="0" applyAlignment="0" applyProtection="0">
      <alignment horizontal="left" vertical="center"/>
    </xf>
    <xf numFmtId="0" fontId="35" fillId="0" borderId="24" applyNumberFormat="0" applyAlignment="0" applyProtection="0">
      <alignment horizontal="left" vertical="center"/>
    </xf>
    <xf numFmtId="0" fontId="35" fillId="0" borderId="6">
      <alignment horizontal="left" vertical="center"/>
    </xf>
    <xf numFmtId="0" fontId="35" fillId="0" borderId="6">
      <alignment horizontal="left" vertical="center"/>
    </xf>
    <xf numFmtId="14" fontId="15" fillId="28" borderId="25">
      <alignment horizontal="center" vertical="center" wrapText="1"/>
    </xf>
    <xf numFmtId="0" fontId="135" fillId="0" borderId="26" applyNumberFormat="0" applyFill="0" applyAlignment="0" applyProtection="0"/>
    <xf numFmtId="0" fontId="136" fillId="0" borderId="27" applyNumberFormat="0" applyFill="0" applyAlignment="0" applyProtection="0"/>
    <xf numFmtId="0" fontId="137" fillId="0" borderId="28" applyNumberFormat="0" applyFill="0" applyAlignment="0" applyProtection="0"/>
    <xf numFmtId="0" fontId="137" fillId="0" borderId="0" applyNumberFormat="0" applyFill="0" applyBorder="0" applyAlignment="0" applyProtection="0"/>
    <xf numFmtId="0" fontId="96" fillId="0" borderId="0" applyFill="0" applyAlignment="0" applyProtection="0">
      <protection locked="0"/>
    </xf>
    <xf numFmtId="0" fontId="96" fillId="0" borderId="8" applyFill="0" applyAlignment="0" applyProtection="0">
      <protection locked="0"/>
    </xf>
    <xf numFmtId="0" fontId="138" fillId="0" borderId="0" applyProtection="0"/>
    <xf numFmtId="0" fontId="35" fillId="0" borderId="0" applyProtection="0"/>
    <xf numFmtId="0" fontId="139" fillId="0" borderId="25">
      <alignment horizontal="center"/>
    </xf>
    <xf numFmtId="0" fontId="139" fillId="0" borderId="0">
      <alignment horizontal="center"/>
    </xf>
    <xf numFmtId="5" fontId="140" fillId="29" borderId="1" applyNumberFormat="0" applyAlignment="0">
      <alignment horizontal="left" vertical="top"/>
    </xf>
    <xf numFmtId="5" fontId="140" fillId="29" borderId="1" applyNumberFormat="0" applyAlignment="0">
      <alignment horizontal="left" vertical="top"/>
    </xf>
    <xf numFmtId="293" fontId="140" fillId="29" borderId="1" applyNumberFormat="0" applyAlignment="0">
      <alignment horizontal="left" vertical="top"/>
    </xf>
    <xf numFmtId="49" fontId="141" fillId="0" borderId="1">
      <alignment vertical="center"/>
    </xf>
    <xf numFmtId="49" fontId="141" fillId="0" borderId="1">
      <alignment vertical="center"/>
    </xf>
    <xf numFmtId="0" fontId="11" fillId="0" borderId="0"/>
    <xf numFmtId="187" fontId="17" fillId="0" borderId="0" applyFont="0" applyFill="0" applyBorder="0" applyAlignment="0" applyProtection="0"/>
    <xf numFmtId="38" fontId="30" fillId="0" borderId="0" applyFont="0" applyFill="0" applyBorder="0" applyAlignment="0" applyProtection="0"/>
    <xf numFmtId="41" fontId="43" fillId="0" borderId="0" applyFont="0" applyFill="0" applyBorder="0" applyAlignment="0" applyProtection="0"/>
    <xf numFmtId="212" fontId="43" fillId="0" borderId="0" applyFont="0" applyFill="0" applyBorder="0" applyAlignment="0" applyProtection="0"/>
    <xf numFmtId="294" fontId="142" fillId="0" borderId="0" applyFont="0" applyFill="0" applyBorder="0" applyAlignment="0" applyProtection="0"/>
    <xf numFmtId="10" fontId="128" fillId="30"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30" borderId="1" applyNumberFormat="0" applyBorder="0" applyAlignment="0" applyProtection="0"/>
    <xf numFmtId="10" fontId="128" fillId="30"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10" fontId="128" fillId="26" borderId="1" applyNumberFormat="0" applyBorder="0" applyAlignment="0" applyProtection="0"/>
    <xf numFmtId="0" fontId="143" fillId="11" borderId="17" applyNumberFormat="0" applyAlignment="0" applyProtection="0"/>
    <xf numFmtId="0" fontId="143" fillId="11" borderId="17" applyNumberFormat="0" applyAlignment="0" applyProtection="0"/>
    <xf numFmtId="0" fontId="143" fillId="11" borderId="17" applyNumberFormat="0" applyAlignment="0" applyProtection="0"/>
    <xf numFmtId="0" fontId="143" fillId="11" borderId="17" applyNumberFormat="0" applyAlignment="0" applyProtection="0"/>
    <xf numFmtId="0" fontId="143" fillId="11" borderId="17" applyNumberFormat="0" applyAlignment="0" applyProtection="0"/>
    <xf numFmtId="0" fontId="143" fillId="11" borderId="17" applyNumberFormat="0" applyAlignment="0" applyProtection="0"/>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6"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4"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0" fontId="145" fillId="0" borderId="0" applyNumberFormat="0" applyFill="0" applyBorder="0" applyAlignment="0" applyProtection="0">
      <alignment vertical="top"/>
      <protection locked="0"/>
    </xf>
    <xf numFmtId="187" fontId="17" fillId="0" borderId="0" applyFont="0" applyFill="0" applyBorder="0" applyAlignment="0" applyProtection="0"/>
    <xf numFmtId="0" fontId="17" fillId="0" borderId="0"/>
    <xf numFmtId="0" fontId="81" fillId="0" borderId="29">
      <alignment horizontal="centerContinuous"/>
    </xf>
    <xf numFmtId="0" fontId="11" fillId="0" borderId="0" applyNumberFormat="0" applyFont="0" applyFill="0" applyBorder="0" applyProtection="0">
      <alignment horizontal="left" vertical="center"/>
    </xf>
    <xf numFmtId="0" fontId="30" fillId="0" borderId="0"/>
    <xf numFmtId="0" fontId="73"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32" fontId="92"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4" fontId="92"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0" fontId="147" fillId="0" borderId="30" applyNumberFormat="0" applyFill="0" applyAlignment="0" applyProtection="0"/>
    <xf numFmtId="3" fontId="148" fillId="0" borderId="3" applyNumberFormat="0" applyAlignment="0">
      <alignment horizontal="center" vertical="center"/>
    </xf>
    <xf numFmtId="3" fontId="67" fillId="0" borderId="3" applyNumberFormat="0" applyAlignment="0">
      <alignment horizontal="center" vertical="center"/>
    </xf>
    <xf numFmtId="3" fontId="140" fillId="0" borderId="3" applyNumberFormat="0" applyAlignment="0">
      <alignment horizontal="center" vertical="center"/>
    </xf>
    <xf numFmtId="180" fontId="149" fillId="0" borderId="31" applyNumberFormat="0" applyFont="0" applyFill="0" applyBorder="0">
      <alignment horizontal="center"/>
    </xf>
    <xf numFmtId="180" fontId="149" fillId="0" borderId="31" applyNumberFormat="0" applyFont="0" applyFill="0" applyBorder="0">
      <alignment horizontal="center"/>
    </xf>
    <xf numFmtId="38" fontId="30" fillId="0" borderId="0" applyFont="0" applyFill="0" applyBorder="0" applyAlignment="0" applyProtection="0"/>
    <xf numFmtId="40" fontId="30" fillId="0" borderId="0" applyFont="0" applyFill="0" applyBorder="0" applyAlignment="0" applyProtection="0"/>
    <xf numFmtId="187" fontId="73" fillId="0" borderId="0" applyFont="0" applyFill="0" applyBorder="0" applyAlignment="0" applyProtection="0"/>
    <xf numFmtId="169" fontId="73" fillId="0" borderId="0" applyFont="0" applyFill="0" applyBorder="0" applyAlignment="0" applyProtection="0"/>
    <xf numFmtId="0" fontId="150" fillId="0" borderId="25"/>
    <xf numFmtId="0" fontId="151" fillId="0" borderId="25"/>
    <xf numFmtId="295" fontId="73" fillId="0" borderId="31"/>
    <xf numFmtId="295" fontId="73" fillId="0" borderId="31"/>
    <xf numFmtId="296" fontId="152" fillId="0" borderId="31"/>
    <xf numFmtId="297" fontId="16" fillId="0" borderId="0" applyFont="0" applyFill="0" applyBorder="0" applyAlignment="0" applyProtection="0"/>
    <xf numFmtId="298" fontId="16" fillId="0" borderId="0" applyFont="0" applyFill="0" applyBorder="0" applyAlignment="0" applyProtection="0"/>
    <xf numFmtId="299" fontId="73" fillId="0" borderId="0" applyFont="0" applyFill="0" applyBorder="0" applyAlignment="0" applyProtection="0"/>
    <xf numFmtId="300" fontId="73" fillId="0" borderId="0" applyFont="0" applyFill="0" applyBorder="0" applyAlignment="0" applyProtection="0"/>
    <xf numFmtId="0" fontId="59" fillId="0" borderId="0" applyNumberFormat="0" applyFont="0" applyFill="0" applyAlignment="0"/>
    <xf numFmtId="0" fontId="153" fillId="31" borderId="0" applyNumberFormat="0" applyBorder="0" applyAlignment="0" applyProtection="0"/>
    <xf numFmtId="0" fontId="88" fillId="0" borderId="1"/>
    <xf numFmtId="0" fontId="11" fillId="0" borderId="0"/>
    <xf numFmtId="0" fontId="42" fillId="0" borderId="32" applyNumberFormat="0" applyAlignment="0">
      <alignment horizontal="center"/>
    </xf>
    <xf numFmtId="37" fontId="154" fillId="0" borderId="0"/>
    <xf numFmtId="37" fontId="154" fillId="0" borderId="0"/>
    <xf numFmtId="37" fontId="154" fillId="0" borderId="0"/>
    <xf numFmtId="0" fontId="155" fillId="0" borderId="1" applyNumberFormat="0" applyFont="0" applyFill="0" applyBorder="0" applyAlignment="0">
      <alignment horizontal="center"/>
    </xf>
    <xf numFmtId="0" fontId="155" fillId="0" borderId="1" applyNumberFormat="0" applyFont="0" applyFill="0" applyBorder="0" applyAlignment="0">
      <alignment horizontal="center"/>
    </xf>
    <xf numFmtId="301" fontId="156" fillId="0" borderId="0"/>
    <xf numFmtId="0" fontId="157" fillId="0" borderId="0"/>
    <xf numFmtId="0" fontId="10" fillId="0" borderId="0"/>
    <xf numFmtId="0" fontId="158" fillId="0" borderId="0"/>
    <xf numFmtId="0" fontId="159" fillId="0" borderId="0"/>
    <xf numFmtId="0" fontId="9" fillId="0" borderId="0"/>
    <xf numFmtId="0" fontId="14" fillId="0" borderId="0"/>
    <xf numFmtId="0" fontId="10" fillId="0" borderId="0"/>
    <xf numFmtId="0" fontId="160" fillId="0" borderId="0"/>
    <xf numFmtId="0" fontId="73" fillId="0" borderId="0"/>
    <xf numFmtId="0" fontId="12" fillId="0" borderId="0"/>
    <xf numFmtId="0" fontId="3" fillId="0" borderId="0"/>
    <xf numFmtId="0" fontId="3" fillId="0" borderId="0"/>
    <xf numFmtId="0" fontId="3" fillId="0" borderId="0"/>
    <xf numFmtId="0" fontId="3" fillId="0" borderId="0"/>
    <xf numFmtId="0" fontId="62" fillId="0" borderId="0"/>
    <xf numFmtId="0" fontId="9" fillId="0" borderId="0"/>
    <xf numFmtId="0" fontId="14" fillId="0" borderId="0"/>
    <xf numFmtId="0" fontId="10" fillId="0" borderId="0"/>
    <xf numFmtId="0" fontId="9" fillId="0" borderId="0"/>
    <xf numFmtId="0" fontId="161" fillId="0" borderId="0"/>
    <xf numFmtId="0" fontId="73" fillId="0" borderId="0"/>
    <xf numFmtId="0" fontId="9" fillId="0" borderId="0"/>
    <xf numFmtId="0" fontId="10" fillId="0" borderId="0"/>
    <xf numFmtId="0" fontId="12" fillId="0" borderId="0"/>
    <xf numFmtId="0" fontId="59" fillId="0" borderId="0"/>
    <xf numFmtId="0" fontId="41" fillId="0" borderId="0"/>
    <xf numFmtId="0" fontId="10" fillId="0" borderId="0"/>
    <xf numFmtId="0" fontId="3" fillId="0" borderId="0"/>
    <xf numFmtId="0" fontId="3" fillId="0" borderId="0"/>
    <xf numFmtId="0" fontId="3" fillId="0" borderId="0"/>
    <xf numFmtId="0" fontId="3" fillId="0" borderId="0"/>
    <xf numFmtId="0" fontId="41" fillId="0" borderId="0" applyProtection="0"/>
    <xf numFmtId="0" fontId="10" fillId="0" borderId="0"/>
    <xf numFmtId="0" fontId="3" fillId="0" borderId="0"/>
    <xf numFmtId="0" fontId="3" fillId="0" borderId="0"/>
    <xf numFmtId="0" fontId="3" fillId="0" borderId="0"/>
    <xf numFmtId="0" fontId="3" fillId="0" borderId="0"/>
    <xf numFmtId="0" fontId="10"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xf numFmtId="0" fontId="41" fillId="0" borderId="0"/>
    <xf numFmtId="0" fontId="10" fillId="0" borderId="0"/>
    <xf numFmtId="0" fontId="10" fillId="0" borderId="0"/>
    <xf numFmtId="0" fontId="9" fillId="0" borderId="0"/>
    <xf numFmtId="0" fontId="10" fillId="0" borderId="0"/>
    <xf numFmtId="0" fontId="10" fillId="0" borderId="0"/>
    <xf numFmtId="0" fontId="9" fillId="0" borderId="0"/>
    <xf numFmtId="0" fontId="12" fillId="0" borderId="0"/>
    <xf numFmtId="0" fontId="9" fillId="0" borderId="0"/>
    <xf numFmtId="0" fontId="12" fillId="0" borderId="0"/>
    <xf numFmtId="0" fontId="42" fillId="0" borderId="0"/>
    <xf numFmtId="0" fontId="12" fillId="0" borderId="0"/>
    <xf numFmtId="0" fontId="9" fillId="0" borderId="0"/>
    <xf numFmtId="0" fontId="9" fillId="0" borderId="0"/>
    <xf numFmtId="0" fontId="9" fillId="0" borderId="0"/>
    <xf numFmtId="0" fontId="9" fillId="0" borderId="0"/>
    <xf numFmtId="0" fontId="12" fillId="0" borderId="0"/>
    <xf numFmtId="0" fontId="12" fillId="0" borderId="0"/>
    <xf numFmtId="0" fontId="12" fillId="0" borderId="0"/>
    <xf numFmtId="0" fontId="12" fillId="0" borderId="0"/>
    <xf numFmtId="0" fontId="12"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12" fillId="0" borderId="0"/>
    <xf numFmtId="0" fontId="12" fillId="0" borderId="0"/>
    <xf numFmtId="0" fontId="9" fillId="0" borderId="0"/>
    <xf numFmtId="0" fontId="162" fillId="0" borderId="0"/>
    <xf numFmtId="0" fontId="162" fillId="0" borderId="0"/>
    <xf numFmtId="0" fontId="162" fillId="0" borderId="0"/>
    <xf numFmtId="0" fontId="160" fillId="0" borderId="0"/>
    <xf numFmtId="0" fontId="41" fillId="0" borderId="0" applyProtection="0"/>
    <xf numFmtId="0" fontId="3" fillId="0" borderId="0"/>
    <xf numFmtId="0" fontId="11" fillId="0" borderId="0"/>
    <xf numFmtId="0" fontId="9" fillId="0" borderId="0"/>
    <xf numFmtId="0" fontId="9" fillId="0" borderId="0"/>
    <xf numFmtId="0" fontId="163" fillId="0" borderId="0"/>
    <xf numFmtId="0" fontId="9" fillId="0" borderId="0"/>
    <xf numFmtId="0" fontId="17" fillId="0" borderId="0"/>
    <xf numFmtId="0" fontId="12" fillId="0" borderId="0"/>
    <xf numFmtId="0" fontId="9" fillId="0" borderId="0"/>
    <xf numFmtId="0" fontId="12" fillId="0" borderId="0"/>
    <xf numFmtId="0" fontId="13" fillId="0" borderId="0"/>
    <xf numFmtId="0" fontId="12" fillId="0" borderId="0"/>
    <xf numFmtId="0" fontId="13" fillId="0" borderId="0"/>
    <xf numFmtId="0" fontId="12" fillId="0" borderId="0"/>
    <xf numFmtId="0" fontId="13" fillId="0" borderId="0"/>
    <xf numFmtId="0" fontId="12" fillId="0" borderId="0"/>
    <xf numFmtId="0" fontId="13" fillId="0" borderId="0"/>
    <xf numFmtId="0" fontId="12" fillId="0" borderId="0"/>
    <xf numFmtId="0" fontId="42" fillId="0" borderId="0"/>
    <xf numFmtId="0" fontId="9" fillId="0" borderId="0"/>
    <xf numFmtId="0" fontId="162" fillId="0" borderId="0"/>
    <xf numFmtId="0" fontId="10" fillId="0" borderId="0"/>
    <xf numFmtId="0" fontId="162" fillId="0" borderId="0"/>
    <xf numFmtId="0" fontId="10" fillId="0" borderId="0"/>
    <xf numFmtId="0" fontId="41" fillId="0" borderId="0"/>
    <xf numFmtId="0" fontId="41" fillId="0" borderId="0" applyProtection="0"/>
    <xf numFmtId="0" fontId="41" fillId="0" borderId="0"/>
    <xf numFmtId="0" fontId="41" fillId="0" borderId="0" applyProtection="0"/>
    <xf numFmtId="0" fontId="10" fillId="0" borderId="0"/>
    <xf numFmtId="0" fontId="41" fillId="0" borderId="0" applyProtection="0"/>
    <xf numFmtId="0" fontId="59" fillId="0" borderId="0"/>
    <xf numFmtId="0" fontId="10" fillId="0" borderId="0"/>
    <xf numFmtId="0" fontId="41" fillId="0" borderId="0" applyProtection="0"/>
    <xf numFmtId="0" fontId="41" fillId="0" borderId="0"/>
    <xf numFmtId="0" fontId="59" fillId="0" borderId="0"/>
    <xf numFmtId="0" fontId="41" fillId="0" borderId="0" applyProtection="0"/>
    <xf numFmtId="0" fontId="59" fillId="0" borderId="0"/>
    <xf numFmtId="0" fontId="41" fillId="0" borderId="0" applyProtection="0"/>
    <xf numFmtId="0" fontId="9" fillId="0" borderId="0"/>
    <xf numFmtId="0" fontId="41" fillId="0" borderId="0" applyProtection="0"/>
    <xf numFmtId="0" fontId="10" fillId="0" borderId="0"/>
    <xf numFmtId="0" fontId="164" fillId="0" borderId="0"/>
    <xf numFmtId="0" fontId="9" fillId="0" borderId="0"/>
    <xf numFmtId="0" fontId="10" fillId="0" borderId="0"/>
    <xf numFmtId="0" fontId="14"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3" fillId="0" borderId="0"/>
    <xf numFmtId="0" fontId="162" fillId="0" borderId="0"/>
    <xf numFmtId="0" fontId="10" fillId="0" borderId="0"/>
    <xf numFmtId="0" fontId="16" fillId="0" borderId="0"/>
    <xf numFmtId="0" fontId="16" fillId="0" borderId="0" applyProtection="0"/>
    <xf numFmtId="0" fontId="9" fillId="0" borderId="0" applyProtection="0"/>
    <xf numFmtId="0" fontId="3" fillId="0" borderId="0"/>
    <xf numFmtId="0" fontId="3" fillId="0" borderId="0"/>
    <xf numFmtId="0" fontId="3" fillId="0" borderId="0"/>
    <xf numFmtId="0" fontId="3" fillId="0" borderId="0"/>
    <xf numFmtId="0" fontId="3" fillId="0" borderId="0"/>
    <xf numFmtId="0" fontId="73" fillId="0" borderId="0"/>
    <xf numFmtId="0" fontId="10" fillId="0" borderId="0"/>
    <xf numFmtId="0" fontId="16" fillId="0" borderId="0" applyProtection="0"/>
    <xf numFmtId="0" fontId="10" fillId="0" borderId="0"/>
    <xf numFmtId="0" fontId="10" fillId="0" borderId="0"/>
    <xf numFmtId="0" fontId="10" fillId="0" borderId="0"/>
    <xf numFmtId="0" fontId="10" fillId="0" borderId="0"/>
    <xf numFmtId="0" fontId="10" fillId="0" borderId="0"/>
    <xf numFmtId="0" fontId="10" fillId="0" borderId="0"/>
    <xf numFmtId="0" fontId="4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1" fillId="0" borderId="0"/>
    <xf numFmtId="0" fontId="3" fillId="0" borderId="0"/>
    <xf numFmtId="0" fontId="3" fillId="0" borderId="0"/>
    <xf numFmtId="0" fontId="41" fillId="0" borderId="0"/>
    <xf numFmtId="0" fontId="20" fillId="0" borderId="0"/>
    <xf numFmtId="0" fontId="41" fillId="0" borderId="0"/>
    <xf numFmtId="0" fontId="41" fillId="0" borderId="0"/>
    <xf numFmtId="0" fontId="41" fillId="0" borderId="0"/>
    <xf numFmtId="0" fontId="165" fillId="0" borderId="0"/>
    <xf numFmtId="0" fontId="165" fillId="0" borderId="0"/>
    <xf numFmtId="0" fontId="9" fillId="0" borderId="0" applyProtection="0"/>
    <xf numFmtId="0" fontId="165" fillId="0" borderId="0"/>
    <xf numFmtId="0" fontId="165" fillId="0" borderId="0"/>
    <xf numFmtId="0" fontId="165" fillId="0" borderId="0"/>
    <xf numFmtId="0" fontId="165" fillId="0" borderId="0"/>
    <xf numFmtId="0" fontId="41" fillId="0" borderId="0"/>
    <xf numFmtId="0" fontId="165" fillId="0" borderId="0"/>
    <xf numFmtId="0" fontId="165" fillId="0" borderId="0"/>
    <xf numFmtId="0" fontId="41" fillId="0" borderId="0"/>
    <xf numFmtId="0" fontId="3" fillId="0" borderId="0"/>
    <xf numFmtId="0" fontId="3" fillId="0" borderId="0"/>
    <xf numFmtId="0" fontId="3" fillId="0" borderId="0"/>
    <xf numFmtId="0" fontId="3" fillId="0" borderId="0"/>
    <xf numFmtId="0" fontId="12" fillId="0" borderId="0"/>
    <xf numFmtId="0" fontId="46" fillId="0" borderId="0"/>
    <xf numFmtId="0" fontId="12" fillId="0" borderId="0"/>
    <xf numFmtId="0" fontId="12" fillId="0" borderId="0"/>
    <xf numFmtId="0" fontId="12" fillId="0" borderId="0"/>
    <xf numFmtId="0" fontId="12" fillId="0" borderId="0"/>
    <xf numFmtId="0" fontId="12" fillId="0" borderId="0"/>
    <xf numFmtId="0" fontId="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41" fillId="0" borderId="0"/>
    <xf numFmtId="0" fontId="10" fillId="0" borderId="0"/>
    <xf numFmtId="0" fontId="10" fillId="0" borderId="0"/>
    <xf numFmtId="0" fontId="10" fillId="0" borderId="0"/>
    <xf numFmtId="0" fontId="10" fillId="0" borderId="0"/>
    <xf numFmtId="0" fontId="10" fillId="0" borderId="0"/>
    <xf numFmtId="0" fontId="3" fillId="0" borderId="0"/>
    <xf numFmtId="0" fontId="3" fillId="0" borderId="0"/>
    <xf numFmtId="0" fontId="101" fillId="0" borderId="0"/>
    <xf numFmtId="0" fontId="10" fillId="0" borderId="0"/>
    <xf numFmtId="0" fontId="41" fillId="0" borderId="0"/>
    <xf numFmtId="0" fontId="10" fillId="0" borderId="0"/>
    <xf numFmtId="0" fontId="10" fillId="0" borderId="0" applyProtection="0"/>
    <xf numFmtId="0" fontId="41" fillId="0" borderId="0"/>
    <xf numFmtId="0" fontId="41" fillId="0" borderId="0"/>
    <xf numFmtId="0" fontId="3" fillId="0" borderId="0"/>
    <xf numFmtId="0" fontId="3" fillId="0" borderId="0"/>
    <xf numFmtId="0" fontId="4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3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63" fillId="0" borderId="0"/>
    <xf numFmtId="0" fontId="17" fillId="0" borderId="0"/>
    <xf numFmtId="0" fontId="9" fillId="0" borderId="0"/>
    <xf numFmtId="0" fontId="11" fillId="0" borderId="0"/>
    <xf numFmtId="0" fontId="11" fillId="0" borderId="0"/>
    <xf numFmtId="0" fontId="17" fillId="0" borderId="0"/>
    <xf numFmtId="0" fontId="9" fillId="0" borderId="0"/>
    <xf numFmtId="0" fontId="9" fillId="0" borderId="0"/>
    <xf numFmtId="0" fontId="10" fillId="0" borderId="0"/>
    <xf numFmtId="0" fontId="10" fillId="0" borderId="0"/>
    <xf numFmtId="0" fontId="9" fillId="0" borderId="0"/>
    <xf numFmtId="0" fontId="9" fillId="0" borderId="0"/>
    <xf numFmtId="0" fontId="10" fillId="0" borderId="0"/>
    <xf numFmtId="0" fontId="3" fillId="0" borderId="0"/>
    <xf numFmtId="0" fontId="3" fillId="0" borderId="0"/>
    <xf numFmtId="0" fontId="3" fillId="0" borderId="0"/>
    <xf numFmtId="0" fontId="3" fillId="0" borderId="0"/>
    <xf numFmtId="0" fontId="3" fillId="0" borderId="0"/>
    <xf numFmtId="0" fontId="1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61" fillId="0" borderId="0" applyFont="0"/>
    <xf numFmtId="0" fontId="112" fillId="0" borderId="0"/>
    <xf numFmtId="0" fontId="9" fillId="31" borderId="33" applyNumberFormat="0" applyFont="0" applyAlignment="0" applyProtection="0"/>
    <xf numFmtId="0" fontId="9" fillId="31" borderId="33" applyNumberFormat="0" applyFont="0" applyAlignment="0" applyProtection="0"/>
    <xf numFmtId="0" fontId="9" fillId="31" borderId="33" applyNumberFormat="0" applyFont="0" applyAlignment="0" applyProtection="0"/>
    <xf numFmtId="0" fontId="9" fillId="31" borderId="33" applyNumberFormat="0" applyFont="0" applyAlignment="0" applyProtection="0"/>
    <xf numFmtId="0" fontId="9" fillId="31" borderId="33" applyNumberFormat="0" applyFont="0" applyAlignment="0" applyProtection="0"/>
    <xf numFmtId="0" fontId="9" fillId="31" borderId="33" applyNumberFormat="0" applyFont="0" applyAlignment="0" applyProtection="0"/>
    <xf numFmtId="0" fontId="73" fillId="32" borderId="33" applyNumberFormat="0" applyFont="0" applyAlignment="0" applyProtection="0"/>
    <xf numFmtId="302" fontId="166" fillId="0" borderId="0" applyFont="0" applyFill="0" applyBorder="0" applyProtection="0">
      <alignment vertical="top" wrapText="1"/>
    </xf>
    <xf numFmtId="0" fontId="42" fillId="0" borderId="0"/>
    <xf numFmtId="0" fontId="42" fillId="0" borderId="0"/>
    <xf numFmtId="0" fontId="42" fillId="0" borderId="0" applyProtection="0"/>
    <xf numFmtId="0" fontId="42" fillId="0" borderId="0" applyProtection="0"/>
    <xf numFmtId="3" fontId="167" fillId="0" borderId="0" applyFont="0" applyFill="0" applyBorder="0" applyAlignment="0" applyProtection="0"/>
    <xf numFmtId="187" fontId="60" fillId="0" borderId="0" applyFon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88" fillId="0" borderId="0" applyNumberFormat="0" applyFill="0" applyBorder="0" applyAlignment="0" applyProtection="0"/>
    <xf numFmtId="0" fontId="17" fillId="0" borderId="0" applyNumberFormat="0" applyFill="0" applyBorder="0" applyAlignment="0" applyProtection="0"/>
    <xf numFmtId="0" fontId="96" fillId="0" borderId="0" applyNumberFormat="0" applyFill="0" applyBorder="0" applyAlignment="0" applyProtection="0"/>
    <xf numFmtId="0" fontId="168" fillId="0" borderId="0" applyNumberFormat="0" applyFill="0" applyBorder="0" applyAlignment="0" applyProtection="0"/>
    <xf numFmtId="0" fontId="88" fillId="0" borderId="0" applyNumberFormat="0" applyFill="0" applyBorder="0" applyAlignment="0" applyProtection="0"/>
    <xf numFmtId="0" fontId="17" fillId="0" borderId="0" applyNumberFormat="0" applyFill="0" applyBorder="0" applyAlignment="0" applyProtection="0"/>
    <xf numFmtId="0" fontId="96" fillId="0" borderId="0" applyProtection="0"/>
    <xf numFmtId="0" fontId="10" fillId="0" borderId="0" applyFont="0" applyFill="0" applyBorder="0" applyAlignment="0" applyProtection="0"/>
    <xf numFmtId="0" fontId="11" fillId="0" borderId="0"/>
    <xf numFmtId="0" fontId="169" fillId="24" borderId="34" applyNumberFormat="0" applyAlignment="0" applyProtection="0"/>
    <xf numFmtId="170" fontId="170" fillId="0" borderId="32" applyFont="0" applyBorder="0" applyAlignment="0"/>
    <xf numFmtId="0" fontId="33" fillId="26" borderId="0"/>
    <xf numFmtId="0" fontId="13" fillId="26" borderId="0"/>
    <xf numFmtId="0" fontId="13" fillId="26" borderId="0"/>
    <xf numFmtId="41" fontId="73"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288" fontId="10" fillId="0" borderId="0" applyFont="0" applyFill="0" applyBorder="0" applyAlignment="0" applyProtection="0"/>
    <xf numFmtId="14" fontId="81" fillId="0" borderId="0">
      <alignment horizontal="center" wrapText="1"/>
      <protection locked="0"/>
    </xf>
    <xf numFmtId="14" fontId="82" fillId="0" borderId="0">
      <alignment horizontal="center" wrapText="1"/>
      <protection locked="0"/>
    </xf>
    <xf numFmtId="303" fontId="96" fillId="0" borderId="0" applyFont="0" applyFill="0" applyBorder="0" applyAlignment="0" applyProtection="0"/>
    <xf numFmtId="304" fontId="22" fillId="0" borderId="0" applyFont="0" applyFill="0" applyBorder="0" applyAlignment="0" applyProtection="0"/>
    <xf numFmtId="305" fontId="102"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306" fontId="10" fillId="0" borderId="0" applyFont="0" applyFill="0" applyBorder="0" applyAlignment="0" applyProtection="0"/>
    <xf numFmtId="230" fontId="73"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231" fontId="10" fillId="0" borderId="0" applyFont="0" applyFill="0" applyBorder="0" applyAlignment="0" applyProtection="0"/>
    <xf numFmtId="307" fontId="73"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308"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41" fillId="0" borderId="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10" fontId="10" fillId="0" borderId="0" applyFont="0" applyFill="0" applyBorder="0" applyAlignment="0" applyProtection="0"/>
    <xf numFmtId="309" fontId="102" fillId="0" borderId="0" applyFont="0" applyFill="0" applyBorder="0" applyAlignment="0" applyProtection="0"/>
    <xf numFmtId="310" fontId="22" fillId="0" borderId="0" applyFont="0" applyFill="0" applyBorder="0" applyAlignment="0" applyProtection="0"/>
    <xf numFmtId="311" fontId="102" fillId="0" borderId="0" applyFont="0" applyFill="0" applyBorder="0" applyAlignment="0" applyProtection="0"/>
    <xf numFmtId="312" fontId="22" fillId="0" borderId="0" applyFont="0" applyFill="0" applyBorder="0" applyAlignment="0" applyProtection="0"/>
    <xf numFmtId="313" fontId="102" fillId="0" borderId="0" applyFont="0" applyFill="0" applyBorder="0" applyAlignment="0" applyProtection="0"/>
    <xf numFmtId="314" fontId="2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9" fontId="10" fillId="0" borderId="0" applyFont="0" applyFill="0" applyBorder="0" applyAlignment="0" applyProtection="0"/>
    <xf numFmtId="9" fontId="9" fillId="0" borderId="0" applyFont="0" applyFill="0" applyBorder="0" applyAlignment="0" applyProtection="0"/>
    <xf numFmtId="9" fontId="4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0" fillId="0" borderId="35" applyNumberFormat="0" applyBorder="0"/>
    <xf numFmtId="9" fontId="30" fillId="0" borderId="35" applyNumberFormat="0" applyBorder="0"/>
    <xf numFmtId="0" fontId="73"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32" fontId="92"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3" fontId="10" fillId="0" borderId="0" applyFill="0" applyBorder="0" applyAlignment="0"/>
    <xf numFmtId="234" fontId="92"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35" fontId="10" fillId="0" borderId="0" applyFill="0" applyBorder="0" applyAlignment="0"/>
    <xf numFmtId="224" fontId="92"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225" fontId="10" fillId="0" borderId="0" applyFill="0" applyBorder="0" applyAlignment="0"/>
    <xf numFmtId="0" fontId="171" fillId="0" borderId="0"/>
    <xf numFmtId="0" fontId="172" fillId="0" borderId="0"/>
    <xf numFmtId="0" fontId="30" fillId="0" borderId="0" applyNumberFormat="0" applyFont="0" applyFill="0" applyBorder="0" applyAlignment="0" applyProtection="0">
      <alignment horizontal="left"/>
    </xf>
    <xf numFmtId="0" fontId="173" fillId="0" borderId="25">
      <alignment horizontal="center"/>
    </xf>
    <xf numFmtId="1" fontId="73" fillId="0" borderId="3" applyNumberFormat="0" applyFill="0" applyAlignment="0" applyProtection="0">
      <alignment horizontal="center" vertical="center"/>
    </xf>
    <xf numFmtId="0" fontId="174" fillId="33" borderId="0" applyNumberFormat="0" applyFont="0" applyBorder="0" applyAlignment="0">
      <alignment horizontal="center"/>
    </xf>
    <xf numFmtId="0" fontId="174" fillId="33" borderId="0" applyNumberFormat="0" applyFont="0" applyBorder="0" applyAlignment="0">
      <alignment horizontal="center"/>
    </xf>
    <xf numFmtId="14" fontId="175" fillId="0" borderId="0" applyNumberFormat="0" applyFill="0" applyBorder="0" applyAlignment="0" applyProtection="0">
      <alignment horizontal="left"/>
    </xf>
    <xf numFmtId="0" fontId="145" fillId="0" borderId="0"/>
    <xf numFmtId="0" fontId="42" fillId="0" borderId="0"/>
    <xf numFmtId="41" fontId="43" fillId="0" borderId="0" applyFont="0" applyFill="0" applyBorder="0" applyAlignment="0" applyProtection="0"/>
    <xf numFmtId="212" fontId="43"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Protection="0"/>
    <xf numFmtId="209" fontId="43" fillId="0" borderId="0" applyFont="0" applyFill="0" applyBorder="0" applyAlignment="0" applyProtection="0"/>
    <xf numFmtId="41" fontId="41" fillId="0" borderId="0" applyProtection="0"/>
    <xf numFmtId="4" fontId="176" fillId="34" borderId="36" applyNumberFormat="0" applyProtection="0">
      <alignment vertical="center"/>
    </xf>
    <xf numFmtId="4" fontId="177" fillId="34" borderId="36" applyNumberFormat="0" applyProtection="0">
      <alignment vertical="center"/>
    </xf>
    <xf numFmtId="4" fontId="178" fillId="34" borderId="36" applyNumberFormat="0" applyProtection="0">
      <alignment vertical="center"/>
    </xf>
    <xf numFmtId="4" fontId="179" fillId="34" borderId="36" applyNumberFormat="0" applyProtection="0">
      <alignment vertical="center"/>
    </xf>
    <xf numFmtId="4" fontId="180" fillId="34" borderId="36" applyNumberFormat="0" applyProtection="0">
      <alignment horizontal="left" vertical="center" indent="1"/>
    </xf>
    <xf numFmtId="4" fontId="181" fillId="34" borderId="36" applyNumberFormat="0" applyProtection="0">
      <alignment horizontal="left" vertical="center" indent="1"/>
    </xf>
    <xf numFmtId="4" fontId="180" fillId="35" borderId="0" applyNumberFormat="0" applyProtection="0">
      <alignment horizontal="left" vertical="center" indent="1"/>
    </xf>
    <xf numFmtId="4" fontId="181" fillId="35" borderId="0" applyNumberFormat="0" applyProtection="0">
      <alignment horizontal="left" vertical="center" indent="1"/>
    </xf>
    <xf numFmtId="4" fontId="180" fillId="36" borderId="36" applyNumberFormat="0" applyProtection="0">
      <alignment horizontal="right" vertical="center"/>
    </xf>
    <xf numFmtId="4" fontId="181" fillId="36" borderId="36" applyNumberFormat="0" applyProtection="0">
      <alignment horizontal="right" vertical="center"/>
    </xf>
    <xf numFmtId="4" fontId="180" fillId="37" borderId="36" applyNumberFormat="0" applyProtection="0">
      <alignment horizontal="right" vertical="center"/>
    </xf>
    <xf numFmtId="4" fontId="181" fillId="37" borderId="36" applyNumberFormat="0" applyProtection="0">
      <alignment horizontal="right" vertical="center"/>
    </xf>
    <xf numFmtId="4" fontId="180" fillId="38" borderId="36" applyNumberFormat="0" applyProtection="0">
      <alignment horizontal="right" vertical="center"/>
    </xf>
    <xf numFmtId="4" fontId="181" fillId="38" borderId="36" applyNumberFormat="0" applyProtection="0">
      <alignment horizontal="right" vertical="center"/>
    </xf>
    <xf numFmtId="4" fontId="180" fillId="39" borderId="36" applyNumberFormat="0" applyProtection="0">
      <alignment horizontal="right" vertical="center"/>
    </xf>
    <xf numFmtId="4" fontId="181" fillId="39" borderId="36" applyNumberFormat="0" applyProtection="0">
      <alignment horizontal="right" vertical="center"/>
    </xf>
    <xf numFmtId="4" fontId="180" fillId="40" borderId="36" applyNumberFormat="0" applyProtection="0">
      <alignment horizontal="right" vertical="center"/>
    </xf>
    <xf numFmtId="4" fontId="181" fillId="40" borderId="36" applyNumberFormat="0" applyProtection="0">
      <alignment horizontal="right" vertical="center"/>
    </xf>
    <xf numFmtId="4" fontId="180" fillId="41" borderId="36" applyNumberFormat="0" applyProtection="0">
      <alignment horizontal="right" vertical="center"/>
    </xf>
    <xf numFmtId="4" fontId="181" fillId="41" borderId="36" applyNumberFormat="0" applyProtection="0">
      <alignment horizontal="right" vertical="center"/>
    </xf>
    <xf numFmtId="4" fontId="180" fillId="42" borderId="36" applyNumberFormat="0" applyProtection="0">
      <alignment horizontal="right" vertical="center"/>
    </xf>
    <xf numFmtId="4" fontId="181" fillId="42" borderId="36" applyNumberFormat="0" applyProtection="0">
      <alignment horizontal="right" vertical="center"/>
    </xf>
    <xf numFmtId="4" fontId="180" fillId="43" borderId="36" applyNumberFormat="0" applyProtection="0">
      <alignment horizontal="right" vertical="center"/>
    </xf>
    <xf numFmtId="4" fontId="181" fillId="43" borderId="36" applyNumberFormat="0" applyProtection="0">
      <alignment horizontal="right" vertical="center"/>
    </xf>
    <xf numFmtId="4" fontId="180" fillId="44" borderId="36" applyNumberFormat="0" applyProtection="0">
      <alignment horizontal="right" vertical="center"/>
    </xf>
    <xf numFmtId="4" fontId="181" fillId="44" borderId="36" applyNumberFormat="0" applyProtection="0">
      <alignment horizontal="right" vertical="center"/>
    </xf>
    <xf numFmtId="4" fontId="176" fillId="45" borderId="37" applyNumberFormat="0" applyProtection="0">
      <alignment horizontal="left" vertical="center" indent="1"/>
    </xf>
    <xf numFmtId="4" fontId="177" fillId="45" borderId="37" applyNumberFormat="0" applyProtection="0">
      <alignment horizontal="left" vertical="center" indent="1"/>
    </xf>
    <xf numFmtId="4" fontId="176" fillId="46" borderId="0" applyNumberFormat="0" applyProtection="0">
      <alignment horizontal="left" vertical="center" indent="1"/>
    </xf>
    <xf numFmtId="4" fontId="177" fillId="46" borderId="0" applyNumberFormat="0" applyProtection="0">
      <alignment horizontal="left" vertical="center" indent="1"/>
    </xf>
    <xf numFmtId="4" fontId="176" fillId="35" borderId="0" applyNumberFormat="0" applyProtection="0">
      <alignment horizontal="left" vertical="center" indent="1"/>
    </xf>
    <xf numFmtId="4" fontId="177" fillId="35" borderId="0" applyNumberFormat="0" applyProtection="0">
      <alignment horizontal="left" vertical="center" indent="1"/>
    </xf>
    <xf numFmtId="4" fontId="180" fillId="46" borderId="36" applyNumberFormat="0" applyProtection="0">
      <alignment horizontal="right" vertical="center"/>
    </xf>
    <xf numFmtId="4" fontId="181" fillId="46" borderId="36" applyNumberFormat="0" applyProtection="0">
      <alignment horizontal="right" vertical="center"/>
    </xf>
    <xf numFmtId="4" fontId="55" fillId="46" borderId="0" applyNumberFormat="0" applyProtection="0">
      <alignment horizontal="left" vertical="center" indent="1"/>
    </xf>
    <xf numFmtId="4" fontId="54" fillId="46" borderId="0" applyNumberFormat="0" applyProtection="0">
      <alignment horizontal="left" vertical="center" indent="1"/>
    </xf>
    <xf numFmtId="4" fontId="55" fillId="35" borderId="0" applyNumberFormat="0" applyProtection="0">
      <alignment horizontal="left" vertical="center" indent="1"/>
    </xf>
    <xf numFmtId="4" fontId="54" fillId="35" borderId="0" applyNumberFormat="0" applyProtection="0">
      <alignment horizontal="left" vertical="center" indent="1"/>
    </xf>
    <xf numFmtId="4" fontId="180" fillId="47" borderId="36" applyNumberFormat="0" applyProtection="0">
      <alignment vertical="center"/>
    </xf>
    <xf numFmtId="4" fontId="181" fillId="47" borderId="36" applyNumberFormat="0" applyProtection="0">
      <alignment vertical="center"/>
    </xf>
    <xf numFmtId="4" fontId="182" fillId="47" borderId="36" applyNumberFormat="0" applyProtection="0">
      <alignment vertical="center"/>
    </xf>
    <xf numFmtId="4" fontId="183" fillId="47" borderId="36" applyNumberFormat="0" applyProtection="0">
      <alignment vertical="center"/>
    </xf>
    <xf numFmtId="4" fontId="176" fillId="46" borderId="38" applyNumberFormat="0" applyProtection="0">
      <alignment horizontal="left" vertical="center" indent="1"/>
    </xf>
    <xf numFmtId="4" fontId="177" fillId="46" borderId="38" applyNumberFormat="0" applyProtection="0">
      <alignment horizontal="left" vertical="center" indent="1"/>
    </xf>
    <xf numFmtId="4" fontId="180" fillId="47" borderId="36" applyNumberFormat="0" applyProtection="0">
      <alignment horizontal="right" vertical="center"/>
    </xf>
    <xf numFmtId="4" fontId="181" fillId="47" borderId="36" applyNumberFormat="0" applyProtection="0">
      <alignment horizontal="right" vertical="center"/>
    </xf>
    <xf numFmtId="4" fontId="182" fillId="47" borderId="36" applyNumberFormat="0" applyProtection="0">
      <alignment horizontal="right" vertical="center"/>
    </xf>
    <xf numFmtId="4" fontId="183" fillId="47" borderId="36" applyNumberFormat="0" applyProtection="0">
      <alignment horizontal="right" vertical="center"/>
    </xf>
    <xf numFmtId="4" fontId="176" fillId="46" borderId="36" applyNumberFormat="0" applyProtection="0">
      <alignment horizontal="left" vertical="center" indent="1"/>
    </xf>
    <xf numFmtId="4" fontId="177" fillId="46" borderId="36" applyNumberFormat="0" applyProtection="0">
      <alignment horizontal="left" vertical="center" indent="1"/>
    </xf>
    <xf numFmtId="4" fontId="184" fillId="29" borderId="38" applyNumberFormat="0" applyProtection="0">
      <alignment horizontal="left" vertical="center" indent="1"/>
    </xf>
    <xf numFmtId="4" fontId="185" fillId="29" borderId="38" applyNumberFormat="0" applyProtection="0">
      <alignment horizontal="left" vertical="center" indent="1"/>
    </xf>
    <xf numFmtId="4" fontId="186" fillId="47" borderId="36" applyNumberFormat="0" applyProtection="0">
      <alignment horizontal="right" vertical="center"/>
    </xf>
    <xf numFmtId="4" fontId="187" fillId="47" borderId="36" applyNumberFormat="0" applyProtection="0">
      <alignment horizontal="right" vertical="center"/>
    </xf>
    <xf numFmtId="315" fontId="188" fillId="0" borderId="0" applyFont="0" applyFill="0" applyBorder="0" applyAlignment="0" applyProtection="0"/>
    <xf numFmtId="0" fontId="174" fillId="1" borderId="6" applyNumberFormat="0" applyFont="0" applyAlignment="0">
      <alignment horizontal="center"/>
    </xf>
    <xf numFmtId="0" fontId="174" fillId="1" borderId="6" applyNumberFormat="0" applyFont="0" applyAlignment="0">
      <alignment horizontal="center"/>
    </xf>
    <xf numFmtId="3" fontId="38" fillId="0" borderId="0"/>
    <xf numFmtId="0" fontId="189" fillId="0" borderId="0" applyNumberFormat="0" applyFill="0" applyBorder="0" applyAlignment="0">
      <alignment horizontal="center"/>
    </xf>
    <xf numFmtId="0" fontId="73" fillId="0" borderId="0"/>
    <xf numFmtId="170" fontId="190" fillId="0" borderId="0" applyNumberFormat="0" applyBorder="0" applyAlignment="0">
      <alignment horizontal="centerContinuous"/>
    </xf>
    <xf numFmtId="0" fontId="53" fillId="0" borderId="0"/>
    <xf numFmtId="0" fontId="53" fillId="0" borderId="0"/>
    <xf numFmtId="0" fontId="42" fillId="0" borderId="0" applyNumberFormat="0" applyFill="0" applyBorder="0" applyAlignment="0" applyProtection="0"/>
    <xf numFmtId="170" fontId="62" fillId="0" borderId="0" applyFont="0" applyFill="0" applyBorder="0" applyAlignment="0" applyProtection="0"/>
    <xf numFmtId="21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41" fontId="43" fillId="0" borderId="0" applyFont="0" applyFill="0" applyBorder="0" applyAlignment="0" applyProtection="0"/>
    <xf numFmtId="212" fontId="43" fillId="0" borderId="0" applyFont="0" applyFill="0" applyBorder="0" applyAlignment="0" applyProtection="0"/>
    <xf numFmtId="213" fontId="43" fillId="0" borderId="0" applyFont="0" applyFill="0" applyBorder="0" applyAlignment="0" applyProtection="0"/>
    <xf numFmtId="210" fontId="43" fillId="0" borderId="0" applyFont="0" applyFill="0" applyBorder="0" applyAlignment="0" applyProtection="0"/>
    <xf numFmtId="210"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41" fontId="43" fillId="0" borderId="0" applyFont="0" applyFill="0" applyBorder="0" applyAlignment="0" applyProtection="0"/>
    <xf numFmtId="187" fontId="17" fillId="0" borderId="0" applyFont="0" applyFill="0" applyBorder="0" applyAlignment="0" applyProtection="0"/>
    <xf numFmtId="191" fontId="43" fillId="0" borderId="0" applyFont="0" applyFill="0" applyBorder="0" applyAlignment="0" applyProtection="0"/>
    <xf numFmtId="189"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87" fontId="17" fillId="0" borderId="0" applyFont="0" applyFill="0" applyBorder="0" applyAlignment="0" applyProtection="0"/>
    <xf numFmtId="191" fontId="43" fillId="0" borderId="0" applyFont="0" applyFill="0" applyBorder="0" applyAlignment="0" applyProtection="0"/>
    <xf numFmtId="18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38" fillId="0" borderId="0" applyFont="0" applyFill="0" applyBorder="0" applyAlignment="0" applyProtection="0"/>
    <xf numFmtId="202" fontId="43" fillId="0" borderId="0" applyFont="0" applyFill="0" applyBorder="0" applyAlignment="0" applyProtection="0"/>
    <xf numFmtId="182" fontId="43" fillId="0" borderId="0" applyFont="0" applyFill="0" applyBorder="0" applyAlignment="0" applyProtection="0"/>
    <xf numFmtId="205"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87" fontId="17" fillId="0" borderId="0" applyFont="0" applyFill="0" applyBorder="0" applyAlignment="0" applyProtection="0"/>
    <xf numFmtId="191" fontId="43" fillId="0" borderId="0" applyFont="0" applyFill="0" applyBorder="0" applyAlignment="0" applyProtection="0"/>
    <xf numFmtId="42" fontId="43" fillId="0" borderId="0" applyFont="0" applyFill="0" applyBorder="0" applyAlignment="0" applyProtection="0"/>
    <xf numFmtId="0" fontId="42" fillId="0" borderId="0"/>
    <xf numFmtId="316" fontId="88" fillId="0" borderId="0" applyFont="0" applyFill="0" applyBorder="0" applyAlignment="0" applyProtection="0"/>
    <xf numFmtId="189" fontId="43" fillId="0" borderId="0" applyFont="0" applyFill="0" applyBorder="0" applyAlignment="0" applyProtection="0"/>
    <xf numFmtId="189"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70" fontId="62" fillId="0" borderId="0" applyFont="0" applyFill="0" applyBorder="0" applyAlignment="0" applyProtection="0"/>
    <xf numFmtId="208"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193" fontId="43" fillId="0" borderId="0" applyFont="0" applyFill="0" applyBorder="0" applyAlignment="0" applyProtection="0"/>
    <xf numFmtId="18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202" fontId="43" fillId="0" borderId="0" applyFont="0" applyFill="0" applyBorder="0" applyAlignment="0" applyProtection="0"/>
    <xf numFmtId="182" fontId="38" fillId="0" borderId="0" applyFont="0" applyFill="0" applyBorder="0" applyAlignment="0" applyProtection="0"/>
    <xf numFmtId="202" fontId="43" fillId="0" borderId="0" applyFont="0" applyFill="0" applyBorder="0" applyAlignment="0" applyProtection="0"/>
    <xf numFmtId="182" fontId="43" fillId="0" borderId="0" applyFont="0" applyFill="0" applyBorder="0" applyAlignment="0" applyProtection="0"/>
    <xf numFmtId="170" fontId="62" fillId="0" borderId="0" applyFont="0" applyFill="0" applyBorder="0" applyAlignment="0" applyProtection="0"/>
    <xf numFmtId="208" fontId="43" fillId="0" borderId="0" applyFont="0" applyFill="0" applyBorder="0" applyAlignment="0" applyProtection="0"/>
    <xf numFmtId="205"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42" fontId="43" fillId="0" borderId="0" applyFont="0" applyFill="0" applyBorder="0" applyAlignment="0" applyProtection="0"/>
    <xf numFmtId="0" fontId="42" fillId="0" borderId="0"/>
    <xf numFmtId="316" fontId="88"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206" fontId="43" fillId="0" borderId="0" applyFont="0" applyFill="0" applyBorder="0" applyAlignment="0" applyProtection="0"/>
    <xf numFmtId="208" fontId="43" fillId="0" borderId="0" applyFont="0" applyFill="0" applyBorder="0" applyAlignment="0" applyProtection="0"/>
    <xf numFmtId="206"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212" fontId="43" fillId="0" borderId="0" applyFont="0" applyFill="0" applyBorder="0" applyAlignment="0" applyProtection="0"/>
    <xf numFmtId="41" fontId="43" fillId="0" borderId="0" applyFont="0" applyFill="0" applyBorder="0" applyAlignment="0" applyProtection="0"/>
    <xf numFmtId="166" fontId="43" fillId="0" borderId="0" applyFont="0" applyFill="0" applyBorder="0" applyAlignment="0" applyProtection="0"/>
    <xf numFmtId="206" fontId="43" fillId="0" borderId="0" applyFont="0" applyFill="0" applyBorder="0" applyAlignment="0" applyProtection="0"/>
    <xf numFmtId="166" fontId="43" fillId="0" borderId="0" applyFont="0" applyFill="0" applyBorder="0" applyAlignment="0" applyProtection="0"/>
    <xf numFmtId="206" fontId="43" fillId="0" borderId="0" applyFont="0" applyFill="0" applyBorder="0" applyAlignment="0" applyProtection="0"/>
    <xf numFmtId="207" fontId="43" fillId="0" borderId="0" applyFont="0" applyFill="0" applyBorder="0" applyAlignment="0" applyProtection="0"/>
    <xf numFmtId="41"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42" fontId="43" fillId="0" borderId="0" applyFont="0" applyFill="0" applyBorder="0" applyAlignment="0" applyProtection="0"/>
    <xf numFmtId="208" fontId="43" fillId="0" borderId="0" applyFont="0" applyFill="0" applyBorder="0" applyAlignment="0" applyProtection="0"/>
    <xf numFmtId="202" fontId="43" fillId="0" borderId="0" applyFont="0" applyFill="0" applyBorder="0" applyAlignment="0" applyProtection="0"/>
    <xf numFmtId="208" fontId="43" fillId="0" borderId="0" applyFont="0" applyFill="0" applyBorder="0" applyAlignment="0" applyProtection="0"/>
    <xf numFmtId="182" fontId="38" fillId="0" borderId="0" applyFont="0" applyFill="0" applyBorder="0" applyAlignment="0" applyProtection="0"/>
    <xf numFmtId="207" fontId="43" fillId="0" borderId="0" applyFont="0" applyFill="0" applyBorder="0" applyAlignment="0" applyProtection="0"/>
    <xf numFmtId="182" fontId="43" fillId="0" borderId="0" applyFont="0" applyFill="0" applyBorder="0" applyAlignment="0" applyProtection="0"/>
    <xf numFmtId="191" fontId="38" fillId="0" borderId="0" applyFont="0" applyFill="0" applyBorder="0" applyAlignment="0" applyProtection="0"/>
    <xf numFmtId="0" fontId="42" fillId="0" borderId="0"/>
    <xf numFmtId="211" fontId="43" fillId="0" borderId="0" applyFont="0" applyFill="0" applyBorder="0" applyAlignment="0" applyProtection="0"/>
    <xf numFmtId="316" fontId="88" fillId="0" borderId="0" applyFont="0" applyFill="0" applyBorder="0" applyAlignment="0" applyProtection="0"/>
    <xf numFmtId="191" fontId="43" fillId="0" borderId="0" applyFont="0" applyFill="0" applyBorder="0" applyAlignment="0" applyProtection="0"/>
    <xf numFmtId="206" fontId="43" fillId="0" borderId="0" applyFont="0" applyFill="0" applyBorder="0" applyAlignment="0" applyProtection="0"/>
    <xf numFmtId="207" fontId="43" fillId="0" borderId="0" applyFont="0" applyFill="0" applyBorder="0" applyAlignment="0" applyProtection="0"/>
    <xf numFmtId="170" fontId="62" fillId="0" borderId="0" applyFont="0" applyFill="0" applyBorder="0" applyAlignment="0" applyProtection="0"/>
    <xf numFmtId="191" fontId="43" fillId="0" borderId="0" applyFont="0" applyFill="0" applyBorder="0" applyAlignment="0" applyProtection="0"/>
    <xf numFmtId="187" fontId="17" fillId="0" borderId="0" applyFont="0" applyFill="0" applyBorder="0" applyAlignment="0" applyProtection="0"/>
    <xf numFmtId="191" fontId="43" fillId="0" borderId="0" applyFont="0" applyFill="0" applyBorder="0" applyAlignment="0" applyProtection="0"/>
    <xf numFmtId="187" fontId="17" fillId="0" borderId="0" applyFont="0" applyFill="0" applyBorder="0" applyAlignment="0" applyProtection="0"/>
    <xf numFmtId="208" fontId="43" fillId="0" borderId="0" applyFont="0" applyFill="0" applyBorder="0" applyAlignment="0" applyProtection="0"/>
    <xf numFmtId="187" fontId="17" fillId="0" borderId="0" applyFont="0" applyFill="0" applyBorder="0" applyAlignment="0" applyProtection="0"/>
    <xf numFmtId="208" fontId="43" fillId="0" borderId="0" applyFont="0" applyFill="0" applyBorder="0" applyAlignment="0" applyProtection="0"/>
    <xf numFmtId="170" fontId="62" fillId="0" borderId="0" applyFont="0" applyFill="0" applyBorder="0" applyAlignment="0" applyProtection="0"/>
    <xf numFmtId="191" fontId="43" fillId="0" borderId="0" applyFont="0" applyFill="0" applyBorder="0" applyAlignment="0" applyProtection="0"/>
    <xf numFmtId="170" fontId="62" fillId="0" borderId="0" applyFont="0" applyFill="0" applyBorder="0" applyAlignment="0" applyProtection="0"/>
    <xf numFmtId="208"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212" fontId="43" fillId="0" borderId="0" applyFont="0" applyFill="0" applyBorder="0" applyAlignment="0" applyProtection="0"/>
    <xf numFmtId="206" fontId="43" fillId="0" borderId="0" applyFont="0" applyFill="0" applyBorder="0" applyAlignment="0" applyProtection="0"/>
    <xf numFmtId="165" fontId="43" fillId="0" borderId="0" applyFont="0" applyFill="0" applyBorder="0" applyAlignment="0" applyProtection="0"/>
    <xf numFmtId="206" fontId="43" fillId="0" borderId="0" applyFont="0" applyFill="0" applyBorder="0" applyAlignment="0" applyProtection="0"/>
    <xf numFmtId="182" fontId="38" fillId="0" borderId="0" applyFont="0" applyFill="0" applyBorder="0" applyAlignment="0" applyProtection="0"/>
    <xf numFmtId="206" fontId="43" fillId="0" borderId="0" applyFont="0" applyFill="0" applyBorder="0" applyAlignment="0" applyProtection="0"/>
    <xf numFmtId="208" fontId="43" fillId="0" borderId="0" applyFont="0" applyFill="0" applyBorder="0" applyAlignment="0" applyProtection="0"/>
    <xf numFmtId="41" fontId="43" fillId="0" borderId="0" applyFont="0" applyFill="0" applyBorder="0" applyAlignment="0" applyProtection="0"/>
    <xf numFmtId="165" fontId="43" fillId="0" borderId="0" applyFont="0" applyFill="0" applyBorder="0" applyAlignment="0" applyProtection="0"/>
    <xf numFmtId="187" fontId="43" fillId="0" borderId="0" applyFont="0" applyFill="0" applyBorder="0" applyAlignment="0" applyProtection="0"/>
    <xf numFmtId="165" fontId="43" fillId="0" borderId="0" applyFont="0" applyFill="0" applyBorder="0" applyAlignment="0" applyProtection="0"/>
    <xf numFmtId="187" fontId="43" fillId="0" borderId="0" applyFont="0" applyFill="0" applyBorder="0" applyAlignment="0" applyProtection="0"/>
    <xf numFmtId="182" fontId="43" fillId="0" borderId="0" applyFont="0" applyFill="0" applyBorder="0" applyAlignment="0" applyProtection="0"/>
    <xf numFmtId="187" fontId="43" fillId="0" borderId="0" applyFont="0" applyFill="0" applyBorder="0" applyAlignment="0" applyProtection="0"/>
    <xf numFmtId="203" fontId="56" fillId="0" borderId="0" applyFont="0" applyFill="0" applyBorder="0" applyAlignment="0" applyProtection="0"/>
    <xf numFmtId="187" fontId="43" fillId="0" borderId="0" applyFont="0" applyFill="0" applyBorder="0" applyAlignment="0" applyProtection="0"/>
    <xf numFmtId="204" fontId="43" fillId="0" borderId="0" applyFont="0" applyFill="0" applyBorder="0" applyAlignment="0" applyProtection="0"/>
    <xf numFmtId="41" fontId="43" fillId="0" borderId="0" applyFont="0" applyFill="0" applyBorder="0" applyAlignment="0" applyProtection="0"/>
    <xf numFmtId="182" fontId="43" fillId="0" borderId="0" applyFont="0" applyFill="0" applyBorder="0" applyAlignment="0" applyProtection="0"/>
    <xf numFmtId="206" fontId="43" fillId="0" borderId="0" applyFont="0" applyFill="0" applyBorder="0" applyAlignment="0" applyProtection="0"/>
    <xf numFmtId="205" fontId="43" fillId="0" borderId="0" applyFont="0" applyFill="0" applyBorder="0" applyAlignment="0" applyProtection="0"/>
    <xf numFmtId="206" fontId="43" fillId="0" borderId="0" applyFont="0" applyFill="0" applyBorder="0" applyAlignment="0" applyProtection="0"/>
    <xf numFmtId="165" fontId="43" fillId="0" borderId="0" applyFont="0" applyFill="0" applyBorder="0" applyAlignment="0" applyProtection="0"/>
    <xf numFmtId="191" fontId="43" fillId="0" borderId="0" applyFont="0" applyFill="0" applyBorder="0" applyAlignment="0" applyProtection="0"/>
    <xf numFmtId="182" fontId="38" fillId="0" borderId="0" applyFont="0" applyFill="0" applyBorder="0" applyAlignment="0" applyProtection="0"/>
    <xf numFmtId="187" fontId="43" fillId="0" borderId="0" applyFont="0" applyFill="0" applyBorder="0" applyAlignment="0" applyProtection="0"/>
    <xf numFmtId="165"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165" fontId="43" fillId="0" borderId="0" applyFont="0" applyFill="0" applyBorder="0" applyAlignment="0" applyProtection="0"/>
    <xf numFmtId="191" fontId="43" fillId="0" borderId="0" applyFont="0" applyFill="0" applyBorder="0" applyAlignment="0" applyProtection="0"/>
    <xf numFmtId="182" fontId="43" fillId="0" borderId="0" applyFont="0" applyFill="0" applyBorder="0" applyAlignment="0" applyProtection="0"/>
    <xf numFmtId="191" fontId="43" fillId="0" borderId="0" applyFont="0" applyFill="0" applyBorder="0" applyAlignment="0" applyProtection="0"/>
    <xf numFmtId="203" fontId="56" fillId="0" borderId="0" applyFont="0" applyFill="0" applyBorder="0" applyAlignment="0" applyProtection="0"/>
    <xf numFmtId="206" fontId="43" fillId="0" borderId="0" applyFont="0" applyFill="0" applyBorder="0" applyAlignment="0" applyProtection="0"/>
    <xf numFmtId="204" fontId="43" fillId="0" borderId="0" applyFont="0" applyFill="0" applyBorder="0" applyAlignment="0" applyProtection="0"/>
    <xf numFmtId="41" fontId="43" fillId="0" borderId="0" applyFont="0" applyFill="0" applyBorder="0" applyAlignment="0" applyProtection="0"/>
    <xf numFmtId="182" fontId="43" fillId="0" borderId="0" applyFont="0" applyFill="0" applyBorder="0" applyAlignment="0" applyProtection="0"/>
    <xf numFmtId="187" fontId="43" fillId="0" borderId="0" applyFont="0" applyFill="0" applyBorder="0" applyAlignment="0" applyProtection="0"/>
    <xf numFmtId="205"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206" fontId="43" fillId="0" borderId="0" applyFont="0" applyFill="0" applyBorder="0" applyAlignment="0" applyProtection="0"/>
    <xf numFmtId="208"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212" fontId="43" fillId="0" borderId="0" applyFont="0" applyFill="0" applyBorder="0" applyAlignment="0" applyProtection="0"/>
    <xf numFmtId="213" fontId="43" fillId="0" borderId="0" applyFont="0" applyFill="0" applyBorder="0" applyAlignment="0" applyProtection="0"/>
    <xf numFmtId="41" fontId="43" fillId="0" borderId="0" applyFont="0" applyFill="0" applyBorder="0" applyAlignment="0" applyProtection="0"/>
    <xf numFmtId="42" fontId="43" fillId="0" borderId="0" applyFont="0" applyFill="0" applyBorder="0" applyAlignment="0" applyProtection="0"/>
    <xf numFmtId="42" fontId="43" fillId="0" borderId="0" applyFont="0" applyFill="0" applyBorder="0" applyAlignment="0" applyProtection="0"/>
    <xf numFmtId="182" fontId="43" fillId="0" borderId="0" applyFont="0" applyFill="0" applyBorder="0" applyAlignment="0" applyProtection="0"/>
    <xf numFmtId="202" fontId="43" fillId="0" borderId="0" applyFont="0" applyFill="0" applyBorder="0" applyAlignment="0" applyProtection="0"/>
    <xf numFmtId="182" fontId="38" fillId="0" borderId="0" applyFont="0" applyFill="0" applyBorder="0" applyAlignment="0" applyProtection="0"/>
    <xf numFmtId="206" fontId="43" fillId="0" borderId="0" applyFont="0" applyFill="0" applyBorder="0" applyAlignment="0" applyProtection="0"/>
    <xf numFmtId="208" fontId="43" fillId="0" borderId="0" applyFont="0" applyFill="0" applyBorder="0" applyAlignment="0" applyProtection="0"/>
    <xf numFmtId="202" fontId="43" fillId="0" borderId="0" applyFont="0" applyFill="0" applyBorder="0" applyAlignment="0" applyProtection="0"/>
    <xf numFmtId="182" fontId="43" fillId="0" borderId="0" applyFont="0" applyFill="0" applyBorder="0" applyAlignment="0" applyProtection="0"/>
    <xf numFmtId="205" fontId="43" fillId="0" borderId="0" applyFont="0" applyFill="0" applyBorder="0" applyAlignment="0" applyProtection="0"/>
    <xf numFmtId="0" fontId="42" fillId="0" borderId="0"/>
    <xf numFmtId="316" fontId="88" fillId="0" borderId="0" applyFont="0" applyFill="0" applyBorder="0" applyAlignment="0" applyProtection="0"/>
    <xf numFmtId="206" fontId="43" fillId="0" borderId="0" applyFont="0" applyFill="0" applyBorder="0" applyAlignment="0" applyProtection="0"/>
    <xf numFmtId="187" fontId="43" fillId="0" borderId="0" applyFont="0" applyFill="0" applyBorder="0" applyAlignment="0" applyProtection="0"/>
    <xf numFmtId="206"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207" fontId="43" fillId="0" borderId="0" applyFont="0" applyFill="0" applyBorder="0" applyAlignment="0" applyProtection="0"/>
    <xf numFmtId="187" fontId="43" fillId="0" borderId="0" applyFont="0" applyFill="0" applyBorder="0" applyAlignment="0" applyProtection="0"/>
    <xf numFmtId="187"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191" fontId="43" fillId="0" borderId="0" applyFont="0" applyFill="0" applyBorder="0" applyAlignment="0" applyProtection="0"/>
    <xf numFmtId="210" fontId="43" fillId="0" borderId="0" applyFont="0" applyFill="0" applyBorder="0" applyAlignment="0" applyProtection="0"/>
    <xf numFmtId="206"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91" fontId="38" fillId="0" borderId="0" applyFont="0" applyFill="0" applyBorder="0" applyAlignment="0" applyProtection="0"/>
    <xf numFmtId="187" fontId="43" fillId="0" borderId="0" applyFont="0" applyFill="0" applyBorder="0" applyAlignment="0" applyProtection="0"/>
    <xf numFmtId="191" fontId="43" fillId="0" borderId="0" applyFont="0" applyFill="0" applyBorder="0" applyAlignment="0" applyProtection="0"/>
    <xf numFmtId="187" fontId="43" fillId="0" borderId="0" applyFont="0" applyFill="0" applyBorder="0" applyAlignment="0" applyProtection="0"/>
    <xf numFmtId="41" fontId="43" fillId="0" borderId="0" applyFont="0" applyFill="0" applyBorder="0" applyAlignment="0" applyProtection="0"/>
    <xf numFmtId="187" fontId="43" fillId="0" borderId="0" applyFont="0" applyFill="0" applyBorder="0" applyAlignment="0" applyProtection="0"/>
    <xf numFmtId="210" fontId="43" fillId="0" borderId="0" applyFont="0" applyFill="0" applyBorder="0" applyAlignment="0" applyProtection="0"/>
    <xf numFmtId="206" fontId="43" fillId="0" borderId="0" applyFont="0" applyFill="0" applyBorder="0" applyAlignment="0" applyProtection="0"/>
    <xf numFmtId="210" fontId="43" fillId="0" borderId="0" applyFont="0" applyFill="0" applyBorder="0" applyAlignment="0" applyProtection="0"/>
    <xf numFmtId="191" fontId="43" fillId="0" borderId="0" applyFont="0" applyFill="0" applyBorder="0" applyAlignment="0" applyProtection="0"/>
    <xf numFmtId="41" fontId="43" fillId="0" borderId="0" applyFont="0" applyFill="0" applyBorder="0" applyAlignment="0" applyProtection="0"/>
    <xf numFmtId="14" fontId="191" fillId="0" borderId="0"/>
    <xf numFmtId="0" fontId="192" fillId="0" borderId="0"/>
    <xf numFmtId="0" fontId="150" fillId="0" borderId="0"/>
    <xf numFmtId="0" fontId="151" fillId="0" borderId="0"/>
    <xf numFmtId="40" fontId="193" fillId="0" borderId="0" applyBorder="0">
      <alignment horizontal="right"/>
    </xf>
    <xf numFmtId="0" fontId="194" fillId="0" borderId="0"/>
    <xf numFmtId="317" fontId="88" fillId="0" borderId="5">
      <alignment horizontal="right" vertical="center"/>
    </xf>
    <xf numFmtId="317" fontId="88" fillId="0" borderId="5">
      <alignment horizontal="right" vertical="center"/>
    </xf>
    <xf numFmtId="317" fontId="88" fillId="0" borderId="5">
      <alignment horizontal="right" vertical="center"/>
    </xf>
    <xf numFmtId="295" fontId="195" fillId="0" borderId="5">
      <alignment horizontal="right" vertical="center"/>
    </xf>
    <xf numFmtId="295" fontId="195" fillId="0" borderId="5">
      <alignment horizontal="right" vertical="center"/>
    </xf>
    <xf numFmtId="317" fontId="88"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9" fontId="43" fillId="0" borderId="5">
      <alignment horizontal="right" vertical="center"/>
    </xf>
    <xf numFmtId="319" fontId="43"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20" fontId="62" fillId="0" borderId="5">
      <alignment horizontal="right" vertical="center"/>
    </xf>
    <xf numFmtId="320" fontId="62" fillId="0" borderId="5">
      <alignment horizontal="right" vertical="center"/>
    </xf>
    <xf numFmtId="321" fontId="16" fillId="0" borderId="5">
      <alignment horizontal="right" vertical="center"/>
    </xf>
    <xf numFmtId="173" fontId="73" fillId="0" borderId="5">
      <alignment horizontal="right" vertical="center"/>
    </xf>
    <xf numFmtId="173" fontId="73" fillId="0" borderId="5">
      <alignment horizontal="right" vertical="center"/>
    </xf>
    <xf numFmtId="319" fontId="43" fillId="0" borderId="5">
      <alignment horizontal="right" vertical="center"/>
    </xf>
    <xf numFmtId="319" fontId="43"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173" fontId="10" fillId="0" borderId="5">
      <alignment horizontal="right" vertical="center"/>
    </xf>
    <xf numFmtId="173" fontId="10" fillId="0" borderId="5">
      <alignment horizontal="right" vertical="center"/>
    </xf>
    <xf numFmtId="173" fontId="73" fillId="0" borderId="5">
      <alignment horizontal="right" vertical="center"/>
    </xf>
    <xf numFmtId="173" fontId="73" fillId="0" borderId="5">
      <alignment horizontal="right" vertical="center"/>
    </xf>
    <xf numFmtId="173" fontId="73" fillId="0" borderId="5">
      <alignment horizontal="right" vertical="center"/>
    </xf>
    <xf numFmtId="173" fontId="73"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173" fontId="10" fillId="0" borderId="5">
      <alignment horizontal="right" vertical="center"/>
    </xf>
    <xf numFmtId="173" fontId="10" fillId="0" borderId="5">
      <alignment horizontal="right" vertical="center"/>
    </xf>
    <xf numFmtId="319" fontId="43" fillId="0" borderId="5">
      <alignment horizontal="right" vertical="center"/>
    </xf>
    <xf numFmtId="319" fontId="43" fillId="0" borderId="5">
      <alignment horizontal="right" vertical="center"/>
    </xf>
    <xf numFmtId="173" fontId="73" fillId="0" borderId="5">
      <alignment horizontal="right" vertical="center"/>
    </xf>
    <xf numFmtId="173" fontId="73" fillId="0" borderId="5">
      <alignment horizontal="right" vertical="center"/>
    </xf>
    <xf numFmtId="173" fontId="73" fillId="0" borderId="5">
      <alignment horizontal="right" vertical="center"/>
    </xf>
    <xf numFmtId="173" fontId="73" fillId="0" borderId="5">
      <alignment horizontal="right" vertical="center"/>
    </xf>
    <xf numFmtId="173" fontId="73" fillId="0" borderId="5">
      <alignment horizontal="right" vertical="center"/>
    </xf>
    <xf numFmtId="173" fontId="73"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19" fontId="43" fillId="0" borderId="5">
      <alignment horizontal="right" vertical="center"/>
    </xf>
    <xf numFmtId="319" fontId="43" fillId="0" borderId="5">
      <alignment horizontal="right" vertical="center"/>
    </xf>
    <xf numFmtId="319" fontId="43" fillId="0" borderId="5">
      <alignment horizontal="right" vertical="center"/>
    </xf>
    <xf numFmtId="319" fontId="43"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19" fontId="43" fillId="0" borderId="5">
      <alignment horizontal="right" vertical="center"/>
    </xf>
    <xf numFmtId="319" fontId="43" fillId="0" borderId="5">
      <alignment horizontal="right" vertical="center"/>
    </xf>
    <xf numFmtId="171" fontId="10" fillId="0" borderId="5">
      <alignment horizontal="right" vertical="center"/>
    </xf>
    <xf numFmtId="171" fontId="10"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171" fontId="10" fillId="0" borderId="5">
      <alignment horizontal="right" vertical="center"/>
    </xf>
    <xf numFmtId="171" fontId="10"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20" fontId="62" fillId="0" borderId="5">
      <alignment horizontal="right" vertical="center"/>
    </xf>
    <xf numFmtId="319" fontId="43" fillId="0" borderId="5">
      <alignment horizontal="right" vertical="center"/>
    </xf>
    <xf numFmtId="319" fontId="4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10" fillId="0" borderId="5">
      <alignment horizontal="right" vertical="center"/>
    </xf>
    <xf numFmtId="171" fontId="10" fillId="0" borderId="5">
      <alignment horizontal="right" vertical="center"/>
    </xf>
    <xf numFmtId="171" fontId="73" fillId="0" borderId="5">
      <alignment horizontal="right" vertical="center"/>
    </xf>
    <xf numFmtId="171" fontId="73" fillId="0" borderId="5">
      <alignment horizontal="right" vertical="center"/>
    </xf>
    <xf numFmtId="319" fontId="43" fillId="0" borderId="5">
      <alignment horizontal="right" vertical="center"/>
    </xf>
    <xf numFmtId="319" fontId="43" fillId="0" borderId="5">
      <alignment horizontal="right" vertical="center"/>
    </xf>
    <xf numFmtId="319" fontId="43" fillId="0" borderId="5">
      <alignment horizontal="right" vertical="center"/>
    </xf>
    <xf numFmtId="319" fontId="43" fillId="0" borderId="5">
      <alignment horizontal="right" vertical="center"/>
    </xf>
    <xf numFmtId="319" fontId="43" fillId="0" borderId="5">
      <alignment horizontal="right" vertical="center"/>
    </xf>
    <xf numFmtId="319" fontId="43"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9" fontId="43" fillId="0" borderId="5">
      <alignment horizontal="right" vertical="center"/>
    </xf>
    <xf numFmtId="319" fontId="43" fillId="0" borderId="5">
      <alignment horizontal="right" vertical="center"/>
    </xf>
    <xf numFmtId="323" fontId="196" fillId="4" borderId="39" applyFont="0" applyFill="0" applyBorder="0"/>
    <xf numFmtId="323" fontId="196" fillId="4" borderId="39" applyFont="0" applyFill="0" applyBorder="0"/>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9" fontId="43" fillId="0" borderId="5">
      <alignment horizontal="right" vertical="center"/>
    </xf>
    <xf numFmtId="319" fontId="43"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23" fontId="196" fillId="4" borderId="39" applyFont="0" applyFill="0" applyBorder="0"/>
    <xf numFmtId="323" fontId="196" fillId="4" borderId="39" applyFont="0" applyFill="0" applyBorder="0"/>
    <xf numFmtId="173" fontId="73" fillId="0" borderId="5">
      <alignment horizontal="right" vertical="center"/>
    </xf>
    <xf numFmtId="173"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10" fillId="0" borderId="5">
      <alignment horizontal="right" vertical="center"/>
    </xf>
    <xf numFmtId="171" fontId="10"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10" fillId="0" borderId="5">
      <alignment horizontal="right" vertical="center"/>
    </xf>
    <xf numFmtId="171" fontId="10" fillId="0" borderId="5">
      <alignment horizontal="right" vertical="center"/>
    </xf>
    <xf numFmtId="171" fontId="73" fillId="0" borderId="5">
      <alignment horizontal="right" vertical="center"/>
    </xf>
    <xf numFmtId="171" fontId="73" fillId="0" borderId="5">
      <alignment horizontal="right" vertical="center"/>
    </xf>
    <xf numFmtId="319" fontId="43" fillId="0" borderId="5">
      <alignment horizontal="right" vertical="center"/>
    </xf>
    <xf numFmtId="319" fontId="4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73" fillId="0" borderId="5">
      <alignment horizontal="right" vertical="center"/>
    </xf>
    <xf numFmtId="171" fontId="10" fillId="0" borderId="5">
      <alignment horizontal="right" vertical="center"/>
    </xf>
    <xf numFmtId="171" fontId="10" fillId="0" borderId="5">
      <alignment horizontal="right" vertical="center"/>
    </xf>
    <xf numFmtId="171" fontId="73" fillId="0" borderId="5">
      <alignment horizontal="right" vertical="center"/>
    </xf>
    <xf numFmtId="171" fontId="73"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322" fontId="17" fillId="0" borderId="5">
      <alignment horizontal="right" vertical="center"/>
    </xf>
    <xf numFmtId="173" fontId="10" fillId="0" borderId="5">
      <alignment horizontal="right" vertical="center"/>
    </xf>
    <xf numFmtId="173" fontId="10"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24" fontId="17" fillId="0" borderId="5">
      <alignment horizontal="right" vertical="center"/>
    </xf>
    <xf numFmtId="324" fontId="17" fillId="0" borderId="5">
      <alignment horizontal="right" vertical="center"/>
    </xf>
    <xf numFmtId="324" fontId="17" fillId="0" borderId="5">
      <alignment horizontal="right" vertical="center"/>
    </xf>
    <xf numFmtId="324" fontId="17" fillId="0" borderId="5">
      <alignment horizontal="right" vertical="center"/>
    </xf>
    <xf numFmtId="324" fontId="17" fillId="0" borderId="5">
      <alignment horizontal="right" vertical="center"/>
    </xf>
    <xf numFmtId="324" fontId="17"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9" fontId="43" fillId="0" borderId="5">
      <alignment horizontal="right" vertical="center"/>
    </xf>
    <xf numFmtId="319" fontId="43"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18" fontId="16" fillId="0" borderId="5">
      <alignment horizontal="right" vertical="center"/>
    </xf>
    <xf numFmtId="323" fontId="196" fillId="4" borderId="39" applyFont="0" applyFill="0" applyBorder="0"/>
    <xf numFmtId="323" fontId="196" fillId="4" borderId="39" applyFont="0" applyFill="0" applyBorder="0"/>
    <xf numFmtId="299" fontId="17" fillId="0" borderId="5">
      <alignment horizontal="right" vertical="center"/>
    </xf>
    <xf numFmtId="299" fontId="17" fillId="0" borderId="5">
      <alignment horizontal="right" vertical="center"/>
    </xf>
    <xf numFmtId="299" fontId="17" fillId="0" borderId="5">
      <alignment horizontal="right" vertical="center"/>
    </xf>
    <xf numFmtId="299" fontId="17" fillId="0" borderId="5">
      <alignment horizontal="right" vertical="center"/>
    </xf>
    <xf numFmtId="299" fontId="17" fillId="0" borderId="5">
      <alignment horizontal="right" vertical="center"/>
    </xf>
    <xf numFmtId="299" fontId="17" fillId="0" borderId="5">
      <alignment horizontal="right" vertical="center"/>
    </xf>
    <xf numFmtId="317" fontId="88"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295" fontId="195"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246" fontId="17" fillId="0" borderId="5">
      <alignment horizontal="right" vertical="center"/>
    </xf>
    <xf numFmtId="323" fontId="196" fillId="4" borderId="39" applyFont="0" applyFill="0" applyBorder="0"/>
    <xf numFmtId="323" fontId="196" fillId="4" borderId="39" applyFont="0" applyFill="0" applyBorder="0"/>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21" fontId="16"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17" fontId="88" fillId="0" borderId="5">
      <alignment horizontal="right" vertical="center"/>
    </xf>
    <xf numFmtId="325" fontId="197" fillId="0" borderId="5">
      <alignment horizontal="right" vertical="center"/>
    </xf>
    <xf numFmtId="325" fontId="197" fillId="0" borderId="5">
      <alignment horizontal="right" vertical="center"/>
    </xf>
    <xf numFmtId="317" fontId="88" fillId="0" borderId="5">
      <alignment horizontal="right" vertical="center"/>
    </xf>
    <xf numFmtId="317" fontId="88"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25" fontId="197" fillId="0" borderId="5">
      <alignment horizontal="right" vertical="center"/>
    </xf>
    <xf numFmtId="319" fontId="43" fillId="0" borderId="5">
      <alignment horizontal="right" vertical="center"/>
    </xf>
    <xf numFmtId="319" fontId="43" fillId="0" borderId="5">
      <alignment horizontal="right" vertical="center"/>
    </xf>
    <xf numFmtId="317" fontId="88" fillId="0" borderId="5">
      <alignment horizontal="right" vertical="center"/>
    </xf>
    <xf numFmtId="317" fontId="88" fillId="0" borderId="5">
      <alignment horizontal="right" vertical="center"/>
    </xf>
    <xf numFmtId="49" fontId="54" fillId="0" borderId="0" applyFill="0" applyBorder="0" applyAlignment="0"/>
    <xf numFmtId="0" fontId="73"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6" fontId="10" fillId="0" borderId="0" applyFill="0" applyBorder="0" applyAlignment="0"/>
    <xf numFmtId="324" fontId="73"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327" fontId="10" fillId="0" borderId="0" applyFill="0" applyBorder="0" applyAlignment="0"/>
    <xf numFmtId="182" fontId="88" fillId="0" borderId="5">
      <alignment horizontal="center"/>
    </xf>
    <xf numFmtId="182" fontId="88" fillId="0" borderId="5">
      <alignment horizontal="center"/>
    </xf>
    <xf numFmtId="0" fontId="198" fillId="0" borderId="40" applyProtection="0"/>
    <xf numFmtId="0" fontId="88" fillId="0" borderId="0" applyProtection="0"/>
    <xf numFmtId="0" fontId="10" fillId="0" borderId="0" applyProtection="0"/>
    <xf numFmtId="0" fontId="96" fillId="0" borderId="0" applyProtection="0"/>
    <xf numFmtId="0" fontId="198" fillId="0" borderId="40" applyProtection="0"/>
    <xf numFmtId="0" fontId="88" fillId="0" borderId="0" applyProtection="0"/>
    <xf numFmtId="0" fontId="10" fillId="0" borderId="0" applyProtection="0"/>
    <xf numFmtId="0" fontId="96" fillId="0" borderId="0" applyProtection="0"/>
    <xf numFmtId="328" fontId="199" fillId="0" borderId="0" applyNumberFormat="0" applyFont="0" applyFill="0" applyBorder="0" applyAlignment="0">
      <alignment horizontal="centerContinuous"/>
    </xf>
    <xf numFmtId="0" fontId="46" fillId="0" borderId="0">
      <alignment vertical="center" wrapText="1"/>
      <protection locked="0"/>
    </xf>
    <xf numFmtId="0" fontId="198" fillId="0" borderId="41"/>
    <xf numFmtId="0" fontId="198" fillId="0" borderId="41"/>
    <xf numFmtId="0" fontId="88" fillId="0" borderId="0" applyNumberFormat="0" applyFill="0" applyBorder="0" applyAlignment="0" applyProtection="0"/>
    <xf numFmtId="0" fontId="88" fillId="0" borderId="0" applyNumberFormat="0" applyFill="0" applyBorder="0" applyAlignment="0" applyProtection="0"/>
    <xf numFmtId="0" fontId="73" fillId="0" borderId="0" applyNumberFormat="0" applyFill="0" applyBorder="0" applyAlignment="0" applyProtection="0"/>
    <xf numFmtId="0" fontId="96" fillId="0" borderId="0" applyNumberFormat="0" applyFill="0" applyBorder="0" applyAlignment="0" applyProtection="0"/>
    <xf numFmtId="0" fontId="96" fillId="0" borderId="0" applyNumberFormat="0" applyFill="0" applyBorder="0" applyAlignment="0" applyProtection="0"/>
    <xf numFmtId="0" fontId="62" fillId="0" borderId="32" applyNumberFormat="0" applyBorder="0" applyAlignment="0"/>
    <xf numFmtId="0" fontId="200" fillId="0" borderId="31" applyNumberFormat="0" applyBorder="0" applyAlignment="0">
      <alignment horizontal="center"/>
    </xf>
    <xf numFmtId="0" fontId="200" fillId="0" borderId="31" applyNumberFormat="0" applyBorder="0" applyAlignment="0">
      <alignment horizontal="center"/>
    </xf>
    <xf numFmtId="3" fontId="201" fillId="0" borderId="23" applyNumberFormat="0" applyBorder="0" applyAlignment="0"/>
    <xf numFmtId="0" fontId="202" fillId="0" borderId="0" applyFill="0" applyBorder="0" applyProtection="0">
      <alignment horizontal="left" vertical="top"/>
    </xf>
    <xf numFmtId="0" fontId="203" fillId="0" borderId="32">
      <alignment horizontal="center" vertical="center" wrapText="1"/>
    </xf>
    <xf numFmtId="0" fontId="204" fillId="0" borderId="0">
      <alignment horizontal="center"/>
    </xf>
    <xf numFmtId="40" fontId="129" fillId="0" borderId="0"/>
    <xf numFmtId="3" fontId="205" fillId="0" borderId="0" applyNumberFormat="0" applyFill="0" applyBorder="0" applyAlignment="0" applyProtection="0">
      <alignment horizontal="center" wrapText="1"/>
    </xf>
    <xf numFmtId="0" fontId="206" fillId="0" borderId="2" applyBorder="0" applyAlignment="0">
      <alignment horizontal="center" vertical="center"/>
    </xf>
    <xf numFmtId="0" fontId="206" fillId="0" borderId="2" applyBorder="0" applyAlignment="0">
      <alignment horizontal="center" vertical="center"/>
    </xf>
    <xf numFmtId="0" fontId="207" fillId="0" borderId="0" applyNumberFormat="0" applyFill="0" applyBorder="0" applyAlignment="0" applyProtection="0">
      <alignment horizontal="centerContinuous"/>
    </xf>
    <xf numFmtId="0" fontId="130" fillId="0" borderId="42" applyNumberFormat="0" applyFill="0" applyBorder="0" applyAlignment="0" applyProtection="0">
      <alignment horizontal="center" vertical="center" wrapText="1"/>
    </xf>
    <xf numFmtId="0" fontId="208" fillId="0" borderId="0" applyNumberFormat="0" applyFill="0" applyBorder="0" applyAlignment="0" applyProtection="0"/>
    <xf numFmtId="3" fontId="209" fillId="0" borderId="3" applyNumberFormat="0" applyAlignment="0">
      <alignment horizontal="center" vertical="center"/>
    </xf>
    <xf numFmtId="3" fontId="210" fillId="0" borderId="32" applyNumberFormat="0" applyAlignment="0">
      <alignment horizontal="left" wrapText="1"/>
    </xf>
    <xf numFmtId="3" fontId="209" fillId="0" borderId="3" applyNumberFormat="0" applyAlignment="0">
      <alignment horizontal="center" vertical="center"/>
    </xf>
    <xf numFmtId="0" fontId="211" fillId="0" borderId="43" applyNumberFormat="0" applyBorder="0" applyAlignment="0">
      <alignment vertical="center"/>
    </xf>
    <xf numFmtId="0" fontId="212" fillId="0" borderId="44" applyNumberFormat="0" applyFill="0" applyAlignment="0" applyProtection="0"/>
    <xf numFmtId="0" fontId="152" fillId="0" borderId="45" applyNumberFormat="0" applyAlignment="0">
      <alignment horizontal="center"/>
    </xf>
    <xf numFmtId="0" fontId="213" fillId="0" borderId="46">
      <alignment horizontal="center"/>
    </xf>
    <xf numFmtId="187" fontId="73" fillId="0" borderId="0" applyFont="0" applyFill="0" applyBorder="0" applyAlignment="0" applyProtection="0"/>
    <xf numFmtId="329" fontId="73" fillId="0" borderId="0" applyFont="0" applyFill="0" applyBorder="0" applyAlignment="0" applyProtection="0"/>
    <xf numFmtId="254" fontId="142" fillId="0" borderId="0" applyFont="0" applyFill="0" applyBorder="0" applyAlignment="0" applyProtection="0"/>
    <xf numFmtId="190" fontId="73" fillId="0" borderId="0" applyFont="0" applyFill="0" applyBorder="0" applyAlignment="0" applyProtection="0"/>
    <xf numFmtId="330" fontId="73" fillId="0" borderId="0" applyFont="0" applyFill="0" applyBorder="0" applyAlignment="0" applyProtection="0"/>
    <xf numFmtId="0" fontId="35" fillId="0" borderId="47">
      <alignment horizontal="center"/>
    </xf>
    <xf numFmtId="0" fontId="35" fillId="0" borderId="47">
      <alignment horizontal="center"/>
    </xf>
    <xf numFmtId="324" fontId="88" fillId="0" borderId="0"/>
    <xf numFmtId="331" fontId="88" fillId="0" borderId="1"/>
    <xf numFmtId="331" fontId="88" fillId="0" borderId="1"/>
    <xf numFmtId="0" fontId="214" fillId="0" borderId="0"/>
    <xf numFmtId="0" fontId="214" fillId="0" borderId="0" applyProtection="0"/>
    <xf numFmtId="0" fontId="156" fillId="0" borderId="0"/>
    <xf numFmtId="0" fontId="214" fillId="0" borderId="0"/>
    <xf numFmtId="0" fontId="156" fillId="0" borderId="0"/>
    <xf numFmtId="3" fontId="88" fillId="0" borderId="0" applyNumberFormat="0" applyBorder="0" applyAlignment="0" applyProtection="0">
      <alignment horizontal="centerContinuous"/>
      <protection locked="0"/>
    </xf>
    <xf numFmtId="3" fontId="215" fillId="0" borderId="0">
      <protection locked="0"/>
    </xf>
    <xf numFmtId="3" fontId="61" fillId="0" borderId="0">
      <protection locked="0"/>
    </xf>
    <xf numFmtId="3" fontId="61" fillId="0" borderId="0">
      <protection locked="0"/>
    </xf>
    <xf numFmtId="0" fontId="214" fillId="0" borderId="0"/>
    <xf numFmtId="0" fontId="214" fillId="0" borderId="0" applyProtection="0"/>
    <xf numFmtId="0" fontId="156" fillId="0" borderId="0"/>
    <xf numFmtId="0" fontId="214" fillId="0" borderId="0"/>
    <xf numFmtId="0" fontId="156" fillId="0" borderId="0"/>
    <xf numFmtId="0" fontId="216" fillId="0" borderId="48" applyFill="0" applyBorder="0" applyAlignment="0">
      <alignment horizontal="center"/>
    </xf>
    <xf numFmtId="5" fontId="217" fillId="48" borderId="2">
      <alignment vertical="top"/>
    </xf>
    <xf numFmtId="5" fontId="217" fillId="48" borderId="2">
      <alignment vertical="top"/>
    </xf>
    <xf numFmtId="293" fontId="217" fillId="48" borderId="2">
      <alignment vertical="top"/>
    </xf>
    <xf numFmtId="0" fontId="218" fillId="49" borderId="1">
      <alignment horizontal="left" vertical="center"/>
    </xf>
    <xf numFmtId="0" fontId="218" fillId="49" borderId="1">
      <alignment horizontal="left" vertical="center"/>
    </xf>
    <xf numFmtId="6" fontId="219" fillId="50" borderId="2"/>
    <xf numFmtId="6" fontId="219" fillId="50" borderId="2"/>
    <xf numFmtId="332" fontId="219" fillId="50" borderId="2"/>
    <xf numFmtId="5" fontId="140" fillId="0" borderId="2">
      <alignment horizontal="left" vertical="top"/>
    </xf>
    <xf numFmtId="5" fontId="140" fillId="0" borderId="2">
      <alignment horizontal="left" vertical="top"/>
    </xf>
    <xf numFmtId="293" fontId="220" fillId="0" borderId="2">
      <alignment horizontal="left" vertical="top"/>
    </xf>
    <xf numFmtId="0" fontId="221" fillId="51" borderId="0">
      <alignment horizontal="left" vertical="center"/>
    </xf>
    <xf numFmtId="5"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93" fontId="22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254" fontId="42" fillId="0" borderId="3">
      <alignment horizontal="left" vertical="top"/>
    </xf>
    <xf numFmtId="0" fontId="223" fillId="0" borderId="3">
      <alignment horizontal="left" vertical="center"/>
    </xf>
    <xf numFmtId="0" fontId="10" fillId="0" borderId="0" applyFont="0" applyFill="0" applyBorder="0" applyAlignment="0" applyProtection="0"/>
    <xf numFmtId="0" fontId="10" fillId="0" borderId="0" applyFont="0" applyFill="0" applyBorder="0" applyAlignment="0" applyProtection="0"/>
    <xf numFmtId="333" fontId="10" fillId="0" borderId="0" applyFont="0" applyFill="0" applyBorder="0" applyAlignment="0" applyProtection="0"/>
    <xf numFmtId="334" fontId="10" fillId="0" borderId="0" applyFont="0" applyFill="0" applyBorder="0" applyAlignment="0" applyProtection="0"/>
    <xf numFmtId="42" fontId="112" fillId="0" borderId="0" applyFont="0" applyFill="0" applyBorder="0" applyAlignment="0" applyProtection="0"/>
    <xf numFmtId="44" fontId="112" fillId="0" borderId="0" applyFont="0" applyFill="0" applyBorder="0" applyAlignment="0" applyProtection="0"/>
    <xf numFmtId="0" fontId="224" fillId="0" borderId="0" applyNumberFormat="0" applyFill="0" applyBorder="0" applyAlignment="0" applyProtection="0"/>
    <xf numFmtId="0" fontId="225" fillId="0" borderId="0" applyNumberFormat="0" applyFont="0" applyFill="0" applyBorder="0" applyProtection="0">
      <alignment horizontal="center" vertical="center" wrapText="1"/>
    </xf>
    <xf numFmtId="0" fontId="10" fillId="0" borderId="0" applyFont="0" applyFill="0" applyBorder="0" applyAlignment="0" applyProtection="0"/>
    <xf numFmtId="0" fontId="10" fillId="0" borderId="0" applyFont="0" applyFill="0" applyBorder="0" applyAlignment="0" applyProtection="0"/>
    <xf numFmtId="0" fontId="226" fillId="0" borderId="49" applyNumberFormat="0" applyFont="0" applyAlignment="0">
      <alignment horizontal="center"/>
    </xf>
    <xf numFmtId="0" fontId="227" fillId="0" borderId="0" applyNumberFormat="0" applyFill="0" applyBorder="0" applyAlignment="0" applyProtection="0"/>
    <xf numFmtId="0" fontId="16" fillId="0" borderId="50" applyFont="0" applyBorder="0" applyAlignment="0">
      <alignment horizontal="center"/>
    </xf>
    <xf numFmtId="0" fontId="16" fillId="0" borderId="50" applyFont="0" applyBorder="0" applyAlignment="0">
      <alignment horizontal="center"/>
    </xf>
    <xf numFmtId="187" fontId="17" fillId="0" borderId="0" applyFont="0" applyFill="0" applyBorder="0" applyAlignment="0" applyProtection="0"/>
    <xf numFmtId="42" fontId="228" fillId="0" borderId="0" applyFont="0" applyFill="0" applyBorder="0" applyAlignment="0" applyProtection="0"/>
    <xf numFmtId="44" fontId="228" fillId="0" borderId="0" applyFont="0" applyFill="0" applyBorder="0" applyAlignment="0" applyProtection="0"/>
    <xf numFmtId="0" fontId="228" fillId="0" borderId="0"/>
    <xf numFmtId="0" fontId="229" fillId="0" borderId="0" applyFont="0" applyFill="0" applyBorder="0" applyAlignment="0" applyProtection="0"/>
    <xf numFmtId="0" fontId="229" fillId="0" borderId="0" applyFont="0" applyFill="0" applyBorder="0" applyAlignment="0" applyProtection="0"/>
    <xf numFmtId="0" fontId="12" fillId="0" borderId="0">
      <alignment vertical="center"/>
    </xf>
    <xf numFmtId="40" fontId="230" fillId="0" borderId="0" applyFont="0" applyFill="0" applyBorder="0" applyAlignment="0" applyProtection="0"/>
    <xf numFmtId="38" fontId="230" fillId="0" borderId="0" applyFont="0" applyFill="0" applyBorder="0" applyAlignment="0" applyProtection="0"/>
    <xf numFmtId="0" fontId="230" fillId="0" borderId="0" applyFont="0" applyFill="0" applyBorder="0" applyAlignment="0" applyProtection="0"/>
    <xf numFmtId="0" fontId="230" fillId="0" borderId="0" applyFont="0" applyFill="0" applyBorder="0" applyAlignment="0" applyProtection="0"/>
    <xf numFmtId="9" fontId="231" fillId="0" borderId="0" applyBorder="0" applyAlignment="0" applyProtection="0"/>
    <xf numFmtId="0" fontId="232" fillId="0" borderId="0"/>
    <xf numFmtId="0" fontId="233" fillId="0" borderId="15"/>
    <xf numFmtId="197" fontId="40" fillId="0" borderId="0" applyFont="0" applyFill="0" applyBorder="0" applyAlignment="0" applyProtection="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53" fillId="0" borderId="0"/>
    <xf numFmtId="0" fontId="159" fillId="0" borderId="0" applyFont="0" applyFill="0" applyBorder="0" applyAlignment="0" applyProtection="0"/>
    <xf numFmtId="0" fontId="159" fillId="0" borderId="0" applyFont="0" applyFill="0" applyBorder="0" applyAlignment="0" applyProtection="0"/>
    <xf numFmtId="190" fontId="10" fillId="0" borderId="0" applyFont="0" applyFill="0" applyBorder="0" applyAlignment="0" applyProtection="0"/>
    <xf numFmtId="232" fontId="10" fillId="0" borderId="0" applyFont="0" applyFill="0" applyBorder="0" applyAlignment="0" applyProtection="0"/>
    <xf numFmtId="0" fontId="159" fillId="0" borderId="0"/>
    <xf numFmtId="0" fontId="159" fillId="0" borderId="0"/>
    <xf numFmtId="0" fontId="234" fillId="0" borderId="0"/>
    <xf numFmtId="0" fontId="59" fillId="0" borderId="0"/>
    <xf numFmtId="187" fontId="41" fillId="0" borderId="0" applyFont="0" applyFill="0" applyBorder="0" applyAlignment="0" applyProtection="0"/>
    <xf numFmtId="169" fontId="41"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0" fillId="0" borderId="0"/>
    <xf numFmtId="194" fontId="41" fillId="0" borderId="0" applyFont="0" applyFill="0" applyBorder="0" applyAlignment="0" applyProtection="0"/>
    <xf numFmtId="164" fontId="49" fillId="0" borderId="0" applyFont="0" applyFill="0" applyBorder="0" applyAlignment="0" applyProtection="0"/>
    <xf numFmtId="335" fontId="41" fillId="0" borderId="0" applyFont="0" applyFill="0" applyBorder="0" applyAlignment="0" applyProtection="0"/>
    <xf numFmtId="44" fontId="10" fillId="0" borderId="0" applyFont="0" applyFill="0" applyBorder="0" applyAlignment="0" applyProtection="0"/>
    <xf numFmtId="42" fontId="10"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1009">
    <xf numFmtId="0" fontId="0" fillId="0" borderId="0" xfId="0"/>
    <xf numFmtId="0" fontId="22" fillId="0" borderId="1" xfId="5" applyNumberFormat="1" applyFont="1" applyFill="1" applyBorder="1" applyAlignment="1">
      <alignment horizontal="center" vertical="center"/>
    </xf>
    <xf numFmtId="0" fontId="22" fillId="0" borderId="1" xfId="2" applyNumberFormat="1" applyFont="1" applyFill="1" applyBorder="1" applyAlignment="1">
      <alignment horizontal="center" vertical="center" wrapText="1"/>
    </xf>
    <xf numFmtId="171" fontId="22" fillId="0" borderId="1" xfId="0" applyNumberFormat="1" applyFont="1" applyFill="1" applyBorder="1" applyAlignment="1">
      <alignment horizontal="center" vertical="center" wrapText="1"/>
    </xf>
    <xf numFmtId="0" fontId="22" fillId="0" borderId="1" xfId="5" quotePrefix="1" applyNumberFormat="1" applyFont="1" applyFill="1" applyBorder="1" applyAlignment="1">
      <alignment horizontal="center" vertical="center" wrapText="1"/>
    </xf>
    <xf numFmtId="0" fontId="22" fillId="0" borderId="1" xfId="5" applyNumberFormat="1" applyFont="1" applyFill="1" applyBorder="1" applyAlignment="1">
      <alignment horizontal="center" vertical="center" wrapText="1"/>
    </xf>
    <xf numFmtId="0" fontId="22" fillId="0" borderId="1" xfId="2" applyFont="1" applyFill="1" applyBorder="1" applyAlignment="1">
      <alignment horizontal="left" vertical="center" wrapText="1"/>
    </xf>
    <xf numFmtId="41" fontId="22" fillId="0" borderId="1" xfId="27" applyNumberFormat="1" applyFont="1" applyFill="1" applyBorder="1" applyAlignment="1">
      <alignment horizontal="left" vertical="center" wrapText="1"/>
    </xf>
    <xf numFmtId="41" fontId="22" fillId="0" borderId="1" xfId="27" applyNumberFormat="1" applyFont="1" applyFill="1" applyBorder="1" applyAlignment="1">
      <alignment horizontal="center" vertical="center" wrapText="1"/>
    </xf>
    <xf numFmtId="49" fontId="22" fillId="0" borderId="1" xfId="2" applyNumberFormat="1" applyFont="1" applyFill="1" applyBorder="1" applyAlignment="1">
      <alignment horizontal="left" vertical="center" wrapText="1"/>
    </xf>
    <xf numFmtId="41" fontId="22" fillId="0" borderId="1" xfId="24" applyNumberFormat="1" applyFont="1" applyFill="1" applyBorder="1" applyAlignment="1">
      <alignment horizontal="left" vertical="center" wrapText="1"/>
    </xf>
    <xf numFmtId="1" fontId="22" fillId="0" borderId="1" xfId="7" applyNumberFormat="1" applyFont="1" applyFill="1" applyBorder="1" applyAlignment="1">
      <alignment horizontal="center" vertical="center" wrapText="1"/>
    </xf>
    <xf numFmtId="1" fontId="22" fillId="0" borderId="1" xfId="18" applyNumberFormat="1" applyFont="1" applyFill="1" applyBorder="1" applyAlignment="1">
      <alignment horizontal="left" vertical="center" wrapText="1"/>
    </xf>
    <xf numFmtId="170" fontId="22" fillId="0" borderId="1" xfId="20" applyNumberFormat="1" applyFont="1" applyFill="1" applyBorder="1" applyAlignment="1">
      <alignment horizontal="center" vertical="center" wrapText="1"/>
    </xf>
    <xf numFmtId="0" fontId="22" fillId="0" borderId="1" xfId="2" applyFont="1" applyFill="1" applyBorder="1" applyAlignment="1">
      <alignment horizontal="center" vertical="center" wrapText="1"/>
    </xf>
    <xf numFmtId="43" fontId="22" fillId="0" borderId="1" xfId="20" applyFont="1" applyFill="1" applyBorder="1" applyAlignment="1">
      <alignment horizontal="center" vertical="center" wrapText="1"/>
    </xf>
    <xf numFmtId="1" fontId="22" fillId="0" borderId="1" xfId="7" applyNumberFormat="1" applyFont="1" applyFill="1" applyBorder="1" applyAlignment="1">
      <alignment horizontal="left" vertical="center" wrapText="1"/>
    </xf>
    <xf numFmtId="0" fontId="22" fillId="0" borderId="1" xfId="2" applyNumberFormat="1" applyFont="1" applyFill="1" applyBorder="1" applyAlignment="1">
      <alignment horizontal="left" vertical="center" wrapText="1"/>
    </xf>
    <xf numFmtId="0" fontId="12" fillId="3" borderId="1" xfId="2" applyNumberFormat="1" applyFont="1" applyFill="1" applyBorder="1" applyAlignment="1">
      <alignment horizontal="center" vertical="center" wrapText="1"/>
    </xf>
    <xf numFmtId="1" fontId="22" fillId="0" borderId="1" xfId="10" applyNumberFormat="1" applyFont="1" applyFill="1" applyBorder="1" applyAlignment="1">
      <alignment horizontal="left" vertical="center" wrapText="1"/>
    </xf>
    <xf numFmtId="1" fontId="22" fillId="0" borderId="1" xfId="10" applyNumberFormat="1" applyFont="1" applyFill="1" applyBorder="1" applyAlignment="1">
      <alignment horizontal="right" vertical="center" wrapText="1"/>
    </xf>
    <xf numFmtId="1" fontId="12" fillId="0" borderId="1" xfId="10" applyNumberFormat="1" applyFont="1" applyFill="1" applyBorder="1" applyAlignment="1">
      <alignment horizontal="left" vertical="center" wrapText="1"/>
    </xf>
    <xf numFmtId="0" fontId="12" fillId="0" borderId="1" xfId="2" applyNumberFormat="1" applyFont="1" applyFill="1" applyBorder="1" applyAlignment="1">
      <alignment horizontal="center" vertical="center" wrapText="1"/>
    </xf>
    <xf numFmtId="0" fontId="12" fillId="0" borderId="1" xfId="5" applyNumberFormat="1" applyFont="1" applyFill="1" applyBorder="1" applyAlignment="1">
      <alignment horizontal="center" vertical="center" wrapText="1"/>
    </xf>
    <xf numFmtId="0" fontId="28" fillId="0" borderId="0" xfId="0" applyFont="1" applyFill="1" applyBorder="1"/>
    <xf numFmtId="170" fontId="22" fillId="0" borderId="1" xfId="1" applyNumberFormat="1" applyFont="1" applyFill="1" applyBorder="1" applyAlignment="1">
      <alignment horizontal="center" vertical="center" wrapText="1"/>
    </xf>
    <xf numFmtId="1" fontId="22" fillId="0" borderId="1" xfId="7" applyNumberFormat="1" applyFont="1" applyFill="1" applyBorder="1" applyAlignment="1">
      <alignment horizontal="right" vertical="center" wrapText="1"/>
    </xf>
    <xf numFmtId="41" fontId="22" fillId="0" borderId="1" xfId="27" applyNumberFormat="1" applyFont="1" applyFill="1" applyBorder="1" applyAlignment="1">
      <alignment horizontal="right" vertical="center" wrapText="1"/>
    </xf>
    <xf numFmtId="49" fontId="22" fillId="0" borderId="1" xfId="2" applyNumberFormat="1" applyFont="1" applyFill="1" applyBorder="1" applyAlignment="1">
      <alignment horizontal="right" vertical="center" wrapText="1"/>
    </xf>
    <xf numFmtId="41" fontId="22" fillId="0" borderId="1" xfId="24" applyNumberFormat="1" applyFont="1" applyFill="1" applyBorder="1" applyAlignment="1">
      <alignment horizontal="right" vertical="center" wrapText="1"/>
    </xf>
    <xf numFmtId="1" fontId="22" fillId="0" borderId="1" xfId="18" applyNumberFormat="1" applyFont="1" applyFill="1" applyBorder="1" applyAlignment="1">
      <alignment horizontal="right" vertical="center" wrapText="1"/>
    </xf>
    <xf numFmtId="1" fontId="22" fillId="0" borderId="1" xfId="10" applyNumberFormat="1" applyFont="1" applyFill="1" applyBorder="1" applyAlignment="1">
      <alignment horizontal="center" vertical="center" wrapText="1"/>
    </xf>
    <xf numFmtId="3" fontId="22" fillId="0" borderId="1" xfId="30" applyNumberFormat="1" applyFont="1" applyFill="1" applyBorder="1" applyAlignment="1">
      <alignment horizontal="center" vertical="center" wrapText="1"/>
    </xf>
    <xf numFmtId="0" fontId="22" fillId="0" borderId="1" xfId="2" applyNumberFormat="1" applyFont="1" applyFill="1" applyBorder="1" applyAlignment="1">
      <alignment horizontal="right" vertical="center" wrapText="1"/>
    </xf>
    <xf numFmtId="0" fontId="21" fillId="0" borderId="1" xfId="2" applyNumberFormat="1" applyFont="1" applyFill="1" applyBorder="1" applyAlignment="1">
      <alignment horizontal="center" vertical="center" wrapText="1"/>
    </xf>
    <xf numFmtId="3" fontId="21" fillId="0" borderId="1" xfId="30" applyNumberFormat="1" applyFont="1" applyFill="1" applyBorder="1" applyAlignment="1">
      <alignment horizontal="left" vertical="center" wrapText="1"/>
    </xf>
    <xf numFmtId="0" fontId="21" fillId="0" borderId="1" xfId="4" applyFont="1" applyFill="1" applyBorder="1" applyAlignment="1">
      <alignment horizontal="left" vertical="center" wrapText="1"/>
    </xf>
    <xf numFmtId="3" fontId="21" fillId="0" borderId="1" xfId="32" applyNumberFormat="1" applyFont="1" applyFill="1" applyBorder="1" applyAlignment="1">
      <alignment horizontal="left" vertical="center" wrapText="1"/>
    </xf>
    <xf numFmtId="0" fontId="24" fillId="0" borderId="1" xfId="5" applyNumberFormat="1" applyFont="1" applyFill="1" applyBorder="1" applyAlignment="1">
      <alignment horizontal="center" vertical="center" wrapText="1"/>
    </xf>
    <xf numFmtId="170" fontId="25" fillId="0" borderId="1" xfId="1" applyNumberFormat="1" applyFont="1" applyFill="1" applyBorder="1" applyAlignment="1">
      <alignment horizontal="center" vertical="center" wrapText="1"/>
    </xf>
    <xf numFmtId="0" fontId="28" fillId="0" borderId="1" xfId="5" applyNumberFormat="1" applyFont="1" applyFill="1" applyBorder="1" applyAlignment="1">
      <alignment horizontal="center" vertical="center"/>
    </xf>
    <xf numFmtId="0" fontId="18" fillId="0" borderId="0" xfId="2" applyNumberFormat="1" applyFont="1" applyFill="1" applyBorder="1" applyAlignment="1">
      <alignment horizontal="center" vertical="center" wrapText="1"/>
    </xf>
    <xf numFmtId="170" fontId="18" fillId="0" borderId="1" xfId="2" applyNumberFormat="1" applyFont="1" applyFill="1" applyBorder="1" applyAlignment="1">
      <alignment horizontal="center" vertical="center" wrapText="1"/>
    </xf>
    <xf numFmtId="0" fontId="12" fillId="0" borderId="1" xfId="5" applyNumberFormat="1" applyFont="1" applyFill="1" applyBorder="1" applyAlignment="1">
      <alignment horizontal="center" vertical="center"/>
    </xf>
    <xf numFmtId="170" fontId="12" fillId="0" borderId="1" xfId="1" applyNumberFormat="1" applyFont="1" applyFill="1" applyBorder="1" applyAlignment="1">
      <alignment horizontal="center" vertical="center" wrapText="1"/>
    </xf>
    <xf numFmtId="0" fontId="26" fillId="0" borderId="0" xfId="2" applyNumberFormat="1" applyFont="1" applyFill="1" applyBorder="1" applyAlignment="1">
      <alignment horizontal="center" vertical="center" wrapText="1"/>
    </xf>
    <xf numFmtId="41" fontId="12" fillId="0" borderId="1" xfId="27" applyNumberFormat="1" applyFont="1" applyFill="1" applyBorder="1" applyAlignment="1">
      <alignment horizontal="left" vertical="center" wrapText="1"/>
    </xf>
    <xf numFmtId="0" fontId="21" fillId="0" borderId="0" xfId="2" applyNumberFormat="1" applyFont="1" applyFill="1" applyBorder="1" applyAlignment="1">
      <alignment horizontal="center" vertical="center" wrapText="1"/>
    </xf>
    <xf numFmtId="0" fontId="24" fillId="0" borderId="0" xfId="0" applyFont="1" applyFill="1" applyBorder="1"/>
    <xf numFmtId="177" fontId="24" fillId="0" borderId="0" xfId="0" applyNumberFormat="1" applyFont="1" applyFill="1" applyBorder="1"/>
    <xf numFmtId="49" fontId="24" fillId="0" borderId="0" xfId="0" applyNumberFormat="1" applyFont="1" applyFill="1" applyBorder="1"/>
    <xf numFmtId="0" fontId="24" fillId="0" borderId="0" xfId="0" applyFont="1" applyFill="1" applyBorder="1" applyAlignment="1">
      <alignment horizontal="left"/>
    </xf>
    <xf numFmtId="0" fontId="22" fillId="0" borderId="1" xfId="0" applyFont="1" applyFill="1" applyBorder="1" applyAlignment="1">
      <alignment horizontal="left" vertical="center" wrapText="1"/>
    </xf>
    <xf numFmtId="0" fontId="22" fillId="0" borderId="1" xfId="0" applyFont="1" applyFill="1" applyBorder="1" applyAlignment="1">
      <alignment horizontal="right" vertical="center" wrapText="1"/>
    </xf>
    <xf numFmtId="43" fontId="22" fillId="0" borderId="1" xfId="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18" fillId="0" borderId="1" xfId="5" applyNumberFormat="1" applyFont="1" applyFill="1" applyBorder="1" applyAlignment="1">
      <alignment horizontal="center" vertical="center"/>
    </xf>
    <xf numFmtId="170" fontId="18" fillId="0" borderId="1" xfId="1" applyNumberFormat="1" applyFont="1" applyFill="1" applyBorder="1" applyAlignment="1">
      <alignment horizontal="center" vertical="center" wrapText="1"/>
    </xf>
    <xf numFmtId="0" fontId="18" fillId="0" borderId="1" xfId="5" applyNumberFormat="1" applyFont="1" applyFill="1" applyBorder="1" applyAlignment="1">
      <alignment horizontal="center" vertical="center" wrapText="1"/>
    </xf>
    <xf numFmtId="0" fontId="12" fillId="0" borderId="1" xfId="47" applyFont="1" applyFill="1" applyBorder="1" applyAlignment="1">
      <alignment horizontal="center" vertical="center" wrapText="1"/>
    </xf>
    <xf numFmtId="1" fontId="12" fillId="0" borderId="1" xfId="7" applyNumberFormat="1" applyFont="1" applyFill="1" applyBorder="1" applyAlignment="1">
      <alignment vertical="center" wrapText="1"/>
    </xf>
    <xf numFmtId="0" fontId="12" fillId="0" borderId="1" xfId="47" applyFont="1" applyFill="1" applyBorder="1" applyAlignment="1">
      <alignment vertical="center" wrapText="1"/>
    </xf>
    <xf numFmtId="41" fontId="12" fillId="0" borderId="1" xfId="39" applyNumberFormat="1" applyFont="1" applyFill="1" applyBorder="1" applyAlignment="1">
      <alignment vertical="center" wrapText="1"/>
    </xf>
    <xf numFmtId="1" fontId="12" fillId="0" borderId="1" xfId="53" applyNumberFormat="1" applyFont="1" applyFill="1" applyBorder="1" applyAlignment="1">
      <alignment vertical="center" wrapText="1"/>
    </xf>
    <xf numFmtId="0" fontId="12" fillId="0" borderId="1" xfId="54" applyNumberFormat="1" applyFont="1" applyFill="1" applyBorder="1" applyAlignment="1">
      <alignment horizontal="left" vertical="center" wrapText="1"/>
    </xf>
    <xf numFmtId="41" fontId="12" fillId="0" borderId="1" xfId="27" applyNumberFormat="1" applyFont="1" applyFill="1" applyBorder="1" applyAlignment="1">
      <alignment vertical="center" wrapText="1"/>
    </xf>
    <xf numFmtId="41" fontId="12" fillId="0" borderId="1" xfId="56" applyNumberFormat="1" applyFont="1" applyFill="1" applyBorder="1" applyAlignment="1">
      <alignment vertical="center" wrapText="1"/>
    </xf>
    <xf numFmtId="43" fontId="22" fillId="0" borderId="1" xfId="3" quotePrefix="1" applyFont="1" applyFill="1" applyBorder="1" applyAlignment="1">
      <alignment horizontal="center" vertical="center" wrapText="1"/>
    </xf>
    <xf numFmtId="0" fontId="22" fillId="0" borderId="1" xfId="25" applyFont="1" applyFill="1" applyBorder="1" applyAlignment="1">
      <alignment horizontal="center" vertical="center" wrapText="1"/>
    </xf>
    <xf numFmtId="49" fontId="22" fillId="0" borderId="1" xfId="2" applyNumberFormat="1" applyFont="1" applyFill="1" applyBorder="1" applyAlignment="1">
      <alignment horizontal="center" vertical="center" wrapText="1"/>
    </xf>
    <xf numFmtId="170" fontId="22" fillId="0" borderId="1" xfId="20" quotePrefix="1" applyNumberFormat="1" applyFont="1" applyFill="1" applyBorder="1" applyAlignment="1">
      <alignment horizontal="center" vertical="center" wrapText="1"/>
    </xf>
    <xf numFmtId="41" fontId="22" fillId="0" borderId="1" xfId="7" quotePrefix="1" applyNumberFormat="1" applyFont="1" applyFill="1" applyBorder="1" applyAlignment="1">
      <alignment horizontal="center" vertical="center" wrapText="1"/>
    </xf>
    <xf numFmtId="0" fontId="22" fillId="0" borderId="1" xfId="2" quotePrefix="1" applyNumberFormat="1" applyFont="1" applyFill="1" applyBorder="1" applyAlignment="1">
      <alignment horizontal="center" vertical="center" wrapText="1"/>
    </xf>
    <xf numFmtId="0" fontId="22" fillId="0" borderId="1" xfId="21" applyNumberFormat="1" applyFont="1" applyFill="1" applyBorder="1" applyAlignment="1">
      <alignment horizontal="center" vertical="center" wrapText="1"/>
    </xf>
    <xf numFmtId="0" fontId="22" fillId="0" borderId="1" xfId="17" quotePrefix="1" applyNumberFormat="1" applyFont="1" applyFill="1" applyBorder="1" applyAlignment="1">
      <alignment horizontal="center" vertical="center" wrapText="1"/>
    </xf>
    <xf numFmtId="170" fontId="12" fillId="3" borderId="1" xfId="1" applyNumberFormat="1" applyFont="1" applyFill="1" applyBorder="1" applyAlignment="1">
      <alignment horizontal="center" vertical="center" wrapText="1"/>
    </xf>
    <xf numFmtId="43" fontId="18" fillId="0" borderId="1" xfId="1" applyFont="1" applyFill="1" applyBorder="1" applyAlignment="1">
      <alignment horizontal="left" vertical="center" wrapText="1"/>
    </xf>
    <xf numFmtId="175" fontId="22" fillId="0" borderId="1" xfId="1" applyNumberFormat="1" applyFont="1" applyFill="1" applyBorder="1" applyAlignment="1">
      <alignment horizontal="center" vertical="center" wrapText="1"/>
    </xf>
    <xf numFmtId="0" fontId="12" fillId="0" borderId="1" xfId="82" applyFont="1" applyFill="1" applyBorder="1" applyAlignment="1">
      <alignment horizontal="left" vertical="center" wrapText="1"/>
    </xf>
    <xf numFmtId="0" fontId="18" fillId="0" borderId="1" xfId="82" applyFont="1" applyFill="1" applyBorder="1" applyAlignment="1">
      <alignment horizontal="center" vertical="center"/>
    </xf>
    <xf numFmtId="0" fontId="18" fillId="0" borderId="1" xfId="82" applyFont="1" applyFill="1" applyBorder="1" applyAlignment="1">
      <alignment horizontal="left" vertical="center" wrapText="1"/>
    </xf>
    <xf numFmtId="0" fontId="22" fillId="0" borderId="1" xfId="5" applyNumberFormat="1" applyFont="1" applyFill="1" applyBorder="1" applyAlignment="1">
      <alignment horizontal="right" vertical="center" wrapText="1"/>
    </xf>
    <xf numFmtId="0" fontId="22" fillId="2" borderId="1" xfId="5" applyNumberFormat="1" applyFont="1" applyFill="1" applyBorder="1" applyAlignment="1">
      <alignment horizontal="center" vertical="center"/>
    </xf>
    <xf numFmtId="0" fontId="22" fillId="2" borderId="1" xfId="2" applyNumberFormat="1" applyFont="1" applyFill="1" applyBorder="1" applyAlignment="1">
      <alignment horizontal="center" vertical="center" wrapText="1"/>
    </xf>
    <xf numFmtId="171" fontId="22" fillId="2" borderId="1" xfId="0" applyNumberFormat="1" applyFont="1" applyFill="1" applyBorder="1" applyAlignment="1">
      <alignment horizontal="center" vertical="center" wrapText="1"/>
    </xf>
    <xf numFmtId="0" fontId="22" fillId="2" borderId="1" xfId="5" applyNumberFormat="1" applyFont="1" applyFill="1" applyBorder="1" applyAlignment="1">
      <alignment horizontal="center" vertical="center" wrapText="1"/>
    </xf>
    <xf numFmtId="0" fontId="22" fillId="2" borderId="1" xfId="5" applyNumberFormat="1" applyFont="1" applyFill="1" applyBorder="1" applyAlignment="1">
      <alignment horizontal="right" vertical="center" wrapText="1"/>
    </xf>
    <xf numFmtId="170" fontId="22" fillId="2" borderId="1" xfId="1" applyNumberFormat="1" applyFont="1" applyFill="1" applyBorder="1" applyAlignment="1">
      <alignment horizontal="center" vertical="center" wrapText="1"/>
    </xf>
    <xf numFmtId="41" fontId="22" fillId="2" borderId="1" xfId="27" applyNumberFormat="1" applyFont="1" applyFill="1" applyBorder="1" applyAlignment="1">
      <alignment horizontal="left" vertical="center" wrapText="1"/>
    </xf>
    <xf numFmtId="41" fontId="22" fillId="2" borderId="1" xfId="27" applyNumberFormat="1" applyFont="1" applyFill="1" applyBorder="1" applyAlignment="1">
      <alignment horizontal="center" vertical="center" wrapText="1"/>
    </xf>
    <xf numFmtId="0" fontId="18" fillId="0" borderId="0" xfId="0" applyFont="1" applyFill="1" applyBorder="1"/>
    <xf numFmtId="0" fontId="32" fillId="0" borderId="1" xfId="82" applyFont="1" applyFill="1" applyBorder="1" applyAlignment="1">
      <alignment horizontal="left" vertical="center" wrapText="1"/>
    </xf>
    <xf numFmtId="0" fontId="32" fillId="0" borderId="1" xfId="82" quotePrefix="1" applyFont="1" applyFill="1" applyBorder="1" applyAlignment="1">
      <alignment horizontal="center" vertical="center"/>
    </xf>
    <xf numFmtId="0" fontId="237" fillId="0" borderId="0" xfId="0" applyFont="1"/>
    <xf numFmtId="0" fontId="237" fillId="0" borderId="0" xfId="0" applyFont="1" applyAlignment="1">
      <alignment horizontal="center" vertical="center"/>
    </xf>
    <xf numFmtId="175" fontId="237" fillId="0" borderId="0" xfId="0" applyNumberFormat="1" applyFont="1"/>
    <xf numFmtId="0" fontId="240" fillId="3" borderId="1" xfId="2" applyNumberFormat="1" applyFont="1" applyFill="1" applyBorder="1" applyAlignment="1">
      <alignment horizontal="center" vertical="center" wrapText="1"/>
    </xf>
    <xf numFmtId="0" fontId="240" fillId="3" borderId="4" xfId="2" applyNumberFormat="1" applyFont="1" applyFill="1" applyBorder="1" applyAlignment="1">
      <alignment horizontal="center" vertical="center" wrapText="1"/>
    </xf>
    <xf numFmtId="175" fontId="240" fillId="3" borderId="1" xfId="2" applyNumberFormat="1" applyFont="1" applyFill="1" applyBorder="1" applyAlignment="1">
      <alignment horizontal="center" vertical="center" wrapText="1"/>
    </xf>
    <xf numFmtId="0" fontId="241" fillId="3" borderId="1" xfId="2" applyNumberFormat="1" applyFont="1" applyFill="1" applyBorder="1" applyAlignment="1">
      <alignment horizontal="center" vertical="center" wrapText="1"/>
    </xf>
    <xf numFmtId="0" fontId="129" fillId="0" borderId="1" xfId="2" applyNumberFormat="1" applyFont="1" applyFill="1" applyBorder="1" applyAlignment="1">
      <alignment horizontal="left" vertical="center" wrapText="1"/>
    </xf>
    <xf numFmtId="170" fontId="129" fillId="2" borderId="4" xfId="1" applyNumberFormat="1" applyFont="1" applyFill="1" applyBorder="1" applyAlignment="1">
      <alignment horizontal="center" vertical="center" wrapText="1"/>
    </xf>
    <xf numFmtId="175" fontId="129" fillId="2" borderId="4" xfId="1" applyNumberFormat="1" applyFont="1" applyFill="1" applyBorder="1" applyAlignment="1">
      <alignment horizontal="center" vertical="center" wrapText="1"/>
    </xf>
    <xf numFmtId="170" fontId="238" fillId="2" borderId="4" xfId="1" applyNumberFormat="1" applyFont="1" applyFill="1" applyBorder="1" applyAlignment="1">
      <alignment horizontal="center" vertical="center" wrapText="1"/>
    </xf>
    <xf numFmtId="170" fontId="237" fillId="0" borderId="0" xfId="0" applyNumberFormat="1" applyFont="1"/>
    <xf numFmtId="0" fontId="129" fillId="2" borderId="1" xfId="2" applyNumberFormat="1" applyFont="1" applyFill="1" applyBorder="1" applyAlignment="1">
      <alignment horizontal="center" vertical="center" wrapText="1"/>
    </xf>
    <xf numFmtId="0" fontId="129" fillId="2" borderId="1" xfId="2" applyNumberFormat="1" applyFont="1" applyFill="1" applyBorder="1" applyAlignment="1">
      <alignment horizontal="left" vertical="center" wrapText="1"/>
    </xf>
    <xf numFmtId="0" fontId="129" fillId="2" borderId="4" xfId="2" applyNumberFormat="1" applyFont="1" applyFill="1" applyBorder="1" applyAlignment="1">
      <alignment horizontal="center" vertical="center" wrapText="1"/>
    </xf>
    <xf numFmtId="170" fontId="242" fillId="2" borderId="1" xfId="1" applyNumberFormat="1" applyFont="1" applyFill="1" applyBorder="1" applyAlignment="1">
      <alignment horizontal="center" vertical="center" wrapText="1"/>
    </xf>
    <xf numFmtId="175" fontId="242" fillId="2" borderId="1" xfId="1" applyNumberFormat="1" applyFont="1" applyFill="1" applyBorder="1" applyAlignment="1">
      <alignment horizontal="center" vertical="center" wrapText="1"/>
    </xf>
    <xf numFmtId="0" fontId="243" fillId="2" borderId="1" xfId="2" applyNumberFormat="1" applyFont="1" applyFill="1" applyBorder="1" applyAlignment="1">
      <alignment horizontal="center" vertical="center" wrapText="1"/>
    </xf>
    <xf numFmtId="0" fontId="237" fillId="2" borderId="0" xfId="0" applyFont="1" applyFill="1"/>
    <xf numFmtId="0" fontId="129" fillId="3" borderId="1" xfId="5" applyNumberFormat="1" applyFont="1" applyFill="1" applyBorder="1" applyAlignment="1">
      <alignment horizontal="center" vertical="center"/>
    </xf>
    <xf numFmtId="1" fontId="129" fillId="3" borderId="1" xfId="5" applyNumberFormat="1" applyFont="1" applyFill="1" applyBorder="1" applyAlignment="1">
      <alignment horizontal="left" vertical="center" wrapText="1"/>
    </xf>
    <xf numFmtId="1" fontId="129" fillId="3" borderId="1" xfId="7" applyNumberFormat="1" applyFont="1" applyFill="1" applyBorder="1" applyAlignment="1">
      <alignment horizontal="center" vertical="center"/>
    </xf>
    <xf numFmtId="171" fontId="129" fillId="3" borderId="1" xfId="0" applyNumberFormat="1" applyFont="1" applyFill="1" applyBorder="1" applyAlignment="1">
      <alignment horizontal="center" vertical="center" wrapText="1"/>
    </xf>
    <xf numFmtId="0" fontId="129" fillId="3" borderId="1" xfId="2" applyNumberFormat="1" applyFont="1" applyFill="1" applyBorder="1" applyAlignment="1">
      <alignment horizontal="center" vertical="center" wrapText="1"/>
    </xf>
    <xf numFmtId="0" fontId="129" fillId="3" borderId="1" xfId="5" applyNumberFormat="1" applyFont="1" applyFill="1" applyBorder="1" applyAlignment="1">
      <alignment horizontal="center" vertical="center" wrapText="1"/>
    </xf>
    <xf numFmtId="1" fontId="129" fillId="3" borderId="1" xfId="5" applyNumberFormat="1" applyFont="1" applyFill="1" applyBorder="1" applyAlignment="1">
      <alignment horizontal="center" vertical="center" wrapText="1"/>
    </xf>
    <xf numFmtId="170" fontId="129" fillId="3" borderId="1" xfId="1" applyNumberFormat="1" applyFont="1" applyFill="1" applyBorder="1" applyAlignment="1">
      <alignment horizontal="right" vertical="center"/>
    </xf>
    <xf numFmtId="175" fontId="129" fillId="3" borderId="1" xfId="1" applyNumberFormat="1" applyFont="1" applyFill="1" applyBorder="1" applyAlignment="1">
      <alignment horizontal="right" vertical="center"/>
    </xf>
    <xf numFmtId="175" fontId="238" fillId="3" borderId="1" xfId="0" applyNumberFormat="1" applyFont="1" applyFill="1" applyBorder="1" applyAlignment="1">
      <alignment horizontal="left"/>
    </xf>
    <xf numFmtId="0" fontId="22" fillId="3" borderId="1" xfId="5" applyNumberFormat="1" applyFont="1" applyFill="1" applyBorder="1" applyAlignment="1">
      <alignment horizontal="center" vertical="center"/>
    </xf>
    <xf numFmtId="0" fontId="22" fillId="3" borderId="1" xfId="0" applyFont="1" applyFill="1" applyBorder="1" applyAlignment="1">
      <alignment horizontal="left" vertical="center" wrapText="1"/>
    </xf>
    <xf numFmtId="1" fontId="22" fillId="3" borderId="1" xfId="7" applyNumberFormat="1" applyFont="1" applyFill="1" applyBorder="1" applyAlignment="1">
      <alignment horizontal="center" vertical="center"/>
    </xf>
    <xf numFmtId="14" fontId="22" fillId="3" borderId="1" xfId="0" applyNumberFormat="1" applyFont="1" applyFill="1" applyBorder="1" applyAlignment="1">
      <alignment horizontal="center" vertical="center" wrapText="1"/>
    </xf>
    <xf numFmtId="0" fontId="22" fillId="3" borderId="1" xfId="2" applyNumberFormat="1" applyFont="1" applyFill="1" applyBorder="1" applyAlignment="1">
      <alignment horizontal="center" vertical="center" wrapText="1"/>
    </xf>
    <xf numFmtId="0" fontId="22" fillId="3" borderId="1" xfId="5" applyNumberFormat="1" applyFont="1" applyFill="1" applyBorder="1" applyAlignment="1">
      <alignment horizontal="center" vertical="center" wrapText="1"/>
    </xf>
    <xf numFmtId="1" fontId="22" fillId="3" borderId="1" xfId="7" quotePrefix="1" applyNumberFormat="1" applyFont="1" applyFill="1" applyBorder="1" applyAlignment="1">
      <alignment horizontal="center" vertical="center" wrapText="1"/>
    </xf>
    <xf numFmtId="170" fontId="22" fillId="3" borderId="1" xfId="1" applyNumberFormat="1" applyFont="1" applyFill="1" applyBorder="1" applyAlignment="1">
      <alignment horizontal="right" vertical="center"/>
    </xf>
    <xf numFmtId="175" fontId="22" fillId="3" borderId="1" xfId="1" applyNumberFormat="1" applyFont="1" applyFill="1" applyBorder="1" applyAlignment="1">
      <alignment horizontal="right" vertical="center"/>
    </xf>
    <xf numFmtId="170" fontId="239" fillId="3" borderId="1" xfId="0" quotePrefix="1" applyNumberFormat="1" applyFont="1" applyFill="1" applyBorder="1" applyAlignment="1">
      <alignment horizontal="left" vertical="center" wrapText="1"/>
    </xf>
    <xf numFmtId="175" fontId="22" fillId="2" borderId="1" xfId="1" applyNumberFormat="1" applyFont="1" applyFill="1" applyBorder="1" applyAlignment="1">
      <alignment horizontal="right" vertical="center"/>
    </xf>
    <xf numFmtId="43" fontId="129" fillId="3" borderId="1" xfId="1" applyFont="1" applyFill="1" applyBorder="1" applyAlignment="1">
      <alignment horizontal="left" vertical="center" wrapText="1"/>
    </xf>
    <xf numFmtId="0" fontId="129" fillId="3" borderId="1" xfId="6" applyFont="1" applyFill="1" applyBorder="1" applyAlignment="1">
      <alignment horizontal="center" vertical="center" wrapText="1"/>
    </xf>
    <xf numFmtId="170" fontId="238" fillId="3" borderId="1" xfId="0" quotePrefix="1" applyNumberFormat="1" applyFont="1" applyFill="1" applyBorder="1" applyAlignment="1">
      <alignment horizontal="left" vertical="center" wrapText="1"/>
    </xf>
    <xf numFmtId="0" fontId="22" fillId="3" borderId="1" xfId="0" applyNumberFormat="1" applyFont="1" applyFill="1" applyBorder="1" applyAlignment="1">
      <alignment horizontal="left" vertical="center" wrapText="1"/>
    </xf>
    <xf numFmtId="0" fontId="22" fillId="3" borderId="1" xfId="0" applyNumberFormat="1" applyFont="1" applyFill="1" applyBorder="1" applyAlignment="1">
      <alignment horizontal="center" vertical="center" wrapText="1"/>
    </xf>
    <xf numFmtId="1" fontId="22" fillId="3" borderId="1" xfId="7" applyNumberFormat="1" applyFont="1" applyFill="1" applyBorder="1" applyAlignment="1">
      <alignment horizontal="center" vertical="center" wrapText="1"/>
    </xf>
    <xf numFmtId="0" fontId="22" fillId="0" borderId="1" xfId="47" applyFont="1" applyFill="1" applyBorder="1" applyAlignment="1">
      <alignment horizontal="center" vertical="center" wrapText="1"/>
    </xf>
    <xf numFmtId="1" fontId="22" fillId="0" borderId="1" xfId="53" applyNumberFormat="1" applyFont="1" applyFill="1" applyBorder="1" applyAlignment="1">
      <alignment vertical="center" wrapText="1"/>
    </xf>
    <xf numFmtId="0" fontId="244" fillId="0" borderId="1" xfId="47" applyFont="1" applyFill="1" applyBorder="1" applyAlignment="1">
      <alignment horizontal="center" vertical="center"/>
    </xf>
    <xf numFmtId="0" fontId="244" fillId="0" borderId="1" xfId="16" applyNumberFormat="1" applyFont="1" applyFill="1" applyBorder="1" applyAlignment="1">
      <alignment horizontal="center" vertical="center"/>
    </xf>
    <xf numFmtId="170" fontId="22" fillId="0" borderId="1" xfId="16" applyNumberFormat="1" applyFont="1" applyFill="1" applyBorder="1" applyAlignment="1">
      <alignment horizontal="center" vertical="center" wrapText="1"/>
    </xf>
    <xf numFmtId="175" fontId="22" fillId="0" borderId="1" xfId="16" applyNumberFormat="1" applyFont="1" applyFill="1" applyBorder="1" applyAlignment="1">
      <alignment horizontal="right" vertical="center" wrapText="1"/>
    </xf>
    <xf numFmtId="175" fontId="22" fillId="0" borderId="1" xfId="16" applyNumberFormat="1" applyFont="1" applyFill="1" applyBorder="1" applyAlignment="1">
      <alignment horizontal="right" vertical="center"/>
    </xf>
    <xf numFmtId="0" fontId="245" fillId="2" borderId="1" xfId="0" applyFont="1" applyFill="1" applyBorder="1" applyAlignment="1">
      <alignment horizontal="center"/>
    </xf>
    <xf numFmtId="0" fontId="129" fillId="2" borderId="1" xfId="0" applyNumberFormat="1" applyFont="1" applyFill="1" applyBorder="1" applyAlignment="1">
      <alignment horizontal="left" vertical="center" wrapText="1"/>
    </xf>
    <xf numFmtId="0" fontId="238" fillId="2" borderId="4" xfId="2" applyNumberFormat="1" applyFont="1" applyFill="1" applyBorder="1" applyAlignment="1">
      <alignment horizontal="center" vertical="center" wrapText="1"/>
    </xf>
    <xf numFmtId="0" fontId="238" fillId="2" borderId="4" xfId="2" applyNumberFormat="1" applyFont="1" applyFill="1" applyBorder="1" applyAlignment="1">
      <alignment horizontal="left" vertical="center" wrapText="1"/>
    </xf>
    <xf numFmtId="0" fontId="238" fillId="0" borderId="1" xfId="5" applyNumberFormat="1" applyFont="1" applyFill="1" applyBorder="1" applyAlignment="1">
      <alignment horizontal="center" vertical="center"/>
    </xf>
    <xf numFmtId="172" fontId="238" fillId="0" borderId="1" xfId="0" applyNumberFormat="1" applyFont="1" applyFill="1" applyBorder="1" applyAlignment="1">
      <alignment horizontal="left" vertical="center" wrapText="1"/>
    </xf>
    <xf numFmtId="0" fontId="238" fillId="0" borderId="1" xfId="2" applyFont="1" applyFill="1" applyBorder="1" applyAlignment="1">
      <alignment horizontal="center" vertical="center" wrapText="1"/>
    </xf>
    <xf numFmtId="170" fontId="238" fillId="0" borderId="1" xfId="2" applyNumberFormat="1" applyFont="1" applyFill="1" applyBorder="1" applyAlignment="1">
      <alignment horizontal="center" vertical="center" wrapText="1"/>
    </xf>
    <xf numFmtId="170" fontId="238" fillId="0" borderId="1" xfId="1" applyNumberFormat="1" applyFont="1" applyFill="1" applyBorder="1" applyAlignment="1">
      <alignment horizontal="center" vertical="center" wrapText="1"/>
    </xf>
    <xf numFmtId="171" fontId="238" fillId="0" borderId="1" xfId="0" applyNumberFormat="1" applyFont="1" applyFill="1" applyBorder="1" applyAlignment="1">
      <alignment horizontal="center" vertical="center" wrapText="1"/>
    </xf>
    <xf numFmtId="0" fontId="238" fillId="0" borderId="1" xfId="2" applyNumberFormat="1" applyFont="1" applyFill="1" applyBorder="1" applyAlignment="1">
      <alignment horizontal="left" vertical="center" wrapText="1"/>
    </xf>
    <xf numFmtId="0" fontId="238" fillId="0" borderId="1" xfId="5" applyNumberFormat="1" applyFont="1" applyFill="1" applyBorder="1" applyAlignment="1">
      <alignment horizontal="center" vertical="center" wrapText="1"/>
    </xf>
    <xf numFmtId="172" fontId="238" fillId="0" borderId="1" xfId="0" applyNumberFormat="1" applyFont="1" applyFill="1" applyBorder="1" applyAlignment="1">
      <alignment horizontal="center" vertical="center" wrapText="1"/>
    </xf>
    <xf numFmtId="0" fontId="239" fillId="0" borderId="1" xfId="5" applyNumberFormat="1" applyFont="1" applyFill="1" applyBorder="1" applyAlignment="1">
      <alignment horizontal="center" vertical="center"/>
    </xf>
    <xf numFmtId="0" fontId="239" fillId="0" borderId="1" xfId="0" applyFont="1" applyFill="1" applyBorder="1" applyAlignment="1">
      <alignment horizontal="left" vertical="center" wrapText="1"/>
    </xf>
    <xf numFmtId="170" fontId="239" fillId="0" borderId="1" xfId="1" applyNumberFormat="1" applyFont="1" applyFill="1" applyBorder="1" applyAlignment="1">
      <alignment horizontal="center" vertical="center" wrapText="1"/>
    </xf>
    <xf numFmtId="14" fontId="239" fillId="0" borderId="1" xfId="0" applyNumberFormat="1" applyFont="1" applyFill="1" applyBorder="1" applyAlignment="1">
      <alignment horizontal="center" vertical="center" wrapText="1"/>
    </xf>
    <xf numFmtId="1" fontId="239" fillId="0" borderId="1" xfId="7" applyNumberFormat="1" applyFont="1" applyFill="1" applyBorder="1" applyAlignment="1">
      <alignment horizontal="left" vertical="center" wrapText="1"/>
    </xf>
    <xf numFmtId="0" fontId="239" fillId="0" borderId="1" xfId="5" applyNumberFormat="1" applyFont="1" applyFill="1" applyBorder="1" applyAlignment="1">
      <alignment horizontal="center" vertical="center" wrapText="1"/>
    </xf>
    <xf numFmtId="172" fontId="239" fillId="0" borderId="1" xfId="0" quotePrefix="1" applyNumberFormat="1" applyFont="1" applyFill="1" applyBorder="1" applyAlignment="1">
      <alignment horizontal="left" vertical="center" wrapText="1"/>
    </xf>
    <xf numFmtId="172" fontId="239" fillId="0" borderId="1" xfId="0" quotePrefix="1" applyNumberFormat="1" applyFont="1" applyFill="1" applyBorder="1" applyAlignment="1">
      <alignment horizontal="center" vertical="center" wrapText="1"/>
    </xf>
    <xf numFmtId="175" fontId="239" fillId="0" borderId="1" xfId="1" applyNumberFormat="1" applyFont="1" applyFill="1" applyBorder="1" applyAlignment="1">
      <alignment horizontal="center" vertical="center" wrapText="1"/>
    </xf>
    <xf numFmtId="170" fontId="239" fillId="0" borderId="1" xfId="1" quotePrefix="1" applyNumberFormat="1" applyFont="1" applyFill="1" applyBorder="1" applyAlignment="1">
      <alignment horizontal="center" vertical="center" wrapText="1"/>
    </xf>
    <xf numFmtId="0" fontId="239" fillId="0" borderId="1" xfId="2" applyNumberFormat="1" applyFont="1" applyFill="1" applyBorder="1" applyAlignment="1">
      <alignment horizontal="left" vertical="center" wrapText="1"/>
    </xf>
    <xf numFmtId="1" fontId="239" fillId="0" borderId="1" xfId="7" quotePrefix="1" applyNumberFormat="1" applyFont="1" applyFill="1" applyBorder="1" applyAlignment="1">
      <alignment horizontal="center" vertical="center" wrapText="1"/>
    </xf>
    <xf numFmtId="172" fontId="239" fillId="0" borderId="1" xfId="0" applyNumberFormat="1" applyFont="1" applyFill="1" applyBorder="1" applyAlignment="1">
      <alignment horizontal="left" vertical="center" wrapText="1"/>
    </xf>
    <xf numFmtId="43" fontId="239" fillId="0" borderId="1" xfId="1" applyFont="1" applyFill="1" applyBorder="1" applyAlignment="1">
      <alignment horizontal="left" vertical="center" wrapText="1"/>
    </xf>
    <xf numFmtId="0" fontId="239" fillId="0" borderId="1" xfId="2" applyFont="1" applyFill="1" applyBorder="1" applyAlignment="1">
      <alignment horizontal="left" vertical="center" wrapText="1"/>
    </xf>
    <xf numFmtId="175" fontId="246" fillId="0" borderId="1" xfId="1" applyNumberFormat="1" applyFont="1" applyFill="1" applyBorder="1" applyAlignment="1">
      <alignment horizontal="center" vertical="center" wrapText="1"/>
    </xf>
    <xf numFmtId="0" fontId="129" fillId="0" borderId="1" xfId="5" applyNumberFormat="1" applyFont="1" applyFill="1" applyBorder="1" applyAlignment="1">
      <alignment horizontal="center" vertical="center"/>
    </xf>
    <xf numFmtId="1" fontId="129" fillId="0" borderId="1" xfId="7" applyNumberFormat="1" applyFont="1" applyFill="1" applyBorder="1" applyAlignment="1">
      <alignment horizontal="left" vertical="center" wrapText="1"/>
    </xf>
    <xf numFmtId="170" fontId="129" fillId="0" borderId="1" xfId="1" applyNumberFormat="1" applyFont="1" applyFill="1" applyBorder="1" applyAlignment="1">
      <alignment horizontal="center" vertical="center" wrapText="1"/>
    </xf>
    <xf numFmtId="14" fontId="129" fillId="0" borderId="1" xfId="0" applyNumberFormat="1" applyFont="1" applyFill="1" applyBorder="1" applyAlignment="1">
      <alignment horizontal="center" vertical="center" wrapText="1"/>
    </xf>
    <xf numFmtId="0" fontId="129" fillId="0" borderId="1" xfId="5" applyNumberFormat="1" applyFont="1" applyFill="1" applyBorder="1" applyAlignment="1">
      <alignment horizontal="center" vertical="center" wrapText="1"/>
    </xf>
    <xf numFmtId="1" fontId="238" fillId="0" borderId="1" xfId="7" quotePrefix="1" applyNumberFormat="1" applyFont="1" applyFill="1" applyBorder="1" applyAlignment="1">
      <alignment horizontal="center" vertical="center" wrapText="1"/>
    </xf>
    <xf numFmtId="0" fontId="239" fillId="0" borderId="0" xfId="0" applyNumberFormat="1" applyFont="1" applyFill="1" applyAlignment="1">
      <alignment horizontal="center" vertical="center" wrapText="1"/>
    </xf>
    <xf numFmtId="0" fontId="238" fillId="0" borderId="0" xfId="0" applyNumberFormat="1" applyFont="1" applyFill="1" applyAlignment="1">
      <alignment horizontal="center" vertical="center" wrapText="1"/>
    </xf>
    <xf numFmtId="1" fontId="239" fillId="0" borderId="1" xfId="7" applyNumberFormat="1" applyFont="1" applyFill="1" applyBorder="1" applyAlignment="1">
      <alignment horizontal="center" vertical="center" wrapText="1"/>
    </xf>
    <xf numFmtId="1" fontId="241" fillId="0" borderId="0" xfId="7" applyNumberFormat="1" applyFont="1" applyFill="1" applyAlignment="1">
      <alignment vertical="center"/>
    </xf>
    <xf numFmtId="49" fontId="239" fillId="0" borderId="1" xfId="1" applyNumberFormat="1" applyFont="1" applyFill="1" applyBorder="1" applyAlignment="1">
      <alignment horizontal="center" vertical="center" wrapText="1"/>
    </xf>
    <xf numFmtId="49" fontId="239" fillId="0" borderId="1" xfId="1" quotePrefix="1" applyNumberFormat="1" applyFont="1" applyFill="1" applyBorder="1" applyAlignment="1">
      <alignment horizontal="center" vertical="center" wrapText="1"/>
    </xf>
    <xf numFmtId="1" fontId="238" fillId="0" borderId="1" xfId="7" applyNumberFormat="1" applyFont="1" applyFill="1" applyBorder="1" applyAlignment="1">
      <alignment horizontal="left" vertical="center" wrapText="1"/>
    </xf>
    <xf numFmtId="14" fontId="238" fillId="0" borderId="1" xfId="0" applyNumberFormat="1" applyFont="1" applyFill="1" applyBorder="1" applyAlignment="1">
      <alignment horizontal="center" vertical="center" wrapText="1"/>
    </xf>
    <xf numFmtId="179" fontId="239" fillId="0" borderId="1" xfId="0" applyNumberFormat="1" applyFont="1" applyFill="1" applyBorder="1" applyAlignment="1">
      <alignment horizontal="center" vertical="center" wrapText="1"/>
    </xf>
    <xf numFmtId="0" fontId="239" fillId="0" borderId="1" xfId="0" applyFont="1" applyFill="1" applyBorder="1"/>
    <xf numFmtId="43" fontId="239" fillId="0" borderId="1" xfId="1" applyFont="1" applyFill="1" applyBorder="1" applyAlignment="1">
      <alignment horizontal="center" vertical="center" wrapText="1"/>
    </xf>
    <xf numFmtId="0" fontId="247" fillId="2" borderId="1" xfId="2" applyNumberFormat="1" applyFont="1" applyFill="1" applyBorder="1" applyAlignment="1">
      <alignment horizontal="center" vertical="center" wrapText="1"/>
    </xf>
    <xf numFmtId="0" fontId="247" fillId="2" borderId="1" xfId="2" applyNumberFormat="1" applyFont="1" applyFill="1" applyBorder="1" applyAlignment="1">
      <alignment horizontal="left" vertical="center" wrapText="1"/>
    </xf>
    <xf numFmtId="175" fontId="247" fillId="2" borderId="1" xfId="1" applyNumberFormat="1" applyFont="1" applyFill="1" applyBorder="1" applyAlignment="1">
      <alignment horizontal="center" vertical="center" wrapText="1"/>
    </xf>
    <xf numFmtId="170" fontId="238" fillId="2" borderId="1" xfId="1" applyNumberFormat="1" applyFont="1" applyFill="1" applyBorder="1" applyAlignment="1">
      <alignment horizontal="center" vertical="center" wrapText="1"/>
    </xf>
    <xf numFmtId="1" fontId="247" fillId="2" borderId="0" xfId="7" applyNumberFormat="1" applyFont="1" applyFill="1" applyBorder="1" applyAlignment="1">
      <alignment vertical="center"/>
    </xf>
    <xf numFmtId="0" fontId="247" fillId="3" borderId="1" xfId="5" applyNumberFormat="1" applyFont="1" applyFill="1" applyBorder="1" applyAlignment="1">
      <alignment horizontal="center" vertical="center"/>
    </xf>
    <xf numFmtId="1" fontId="247" fillId="3" borderId="1" xfId="5" applyNumberFormat="1" applyFont="1" applyFill="1" applyBorder="1" applyAlignment="1">
      <alignment horizontal="left" vertical="center" wrapText="1"/>
    </xf>
    <xf numFmtId="1" fontId="247" fillId="3" borderId="1" xfId="9" applyNumberFormat="1" applyFont="1" applyFill="1" applyBorder="1" applyAlignment="1">
      <alignment horizontal="center" vertical="center" wrapText="1"/>
    </xf>
    <xf numFmtId="49" fontId="247" fillId="3" borderId="1" xfId="5" applyNumberFormat="1" applyFont="1" applyFill="1" applyBorder="1" applyAlignment="1">
      <alignment horizontal="center" vertical="center" wrapText="1"/>
    </xf>
    <xf numFmtId="1" fontId="247" fillId="3" borderId="1" xfId="7" applyNumberFormat="1" applyFont="1" applyFill="1" applyBorder="1" applyAlignment="1">
      <alignment horizontal="center" vertical="center" wrapText="1"/>
    </xf>
    <xf numFmtId="170" fontId="248" fillId="3" borderId="1" xfId="1" applyNumberFormat="1" applyFont="1" applyFill="1" applyBorder="1" applyAlignment="1">
      <alignment horizontal="center" vertical="center" wrapText="1"/>
    </xf>
    <xf numFmtId="175" fontId="248" fillId="3" borderId="1" xfId="1" applyNumberFormat="1" applyFont="1" applyFill="1" applyBorder="1" applyAlignment="1">
      <alignment horizontal="center" vertical="center" wrapText="1"/>
    </xf>
    <xf numFmtId="0" fontId="247" fillId="3" borderId="0" xfId="0" applyFont="1" applyFill="1" applyBorder="1"/>
    <xf numFmtId="0" fontId="249" fillId="0" borderId="1" xfId="5" applyNumberFormat="1" applyFont="1" applyFill="1" applyBorder="1" applyAlignment="1">
      <alignment horizontal="center" vertical="center"/>
    </xf>
    <xf numFmtId="0" fontId="249" fillId="0" borderId="1" xfId="8" applyNumberFormat="1" applyFont="1" applyFill="1" applyBorder="1" applyAlignment="1">
      <alignment horizontal="left" vertical="center" wrapText="1"/>
    </xf>
    <xf numFmtId="1" fontId="249" fillId="0" borderId="1" xfId="9" applyNumberFormat="1" applyFont="1" applyFill="1" applyBorder="1" applyAlignment="1">
      <alignment horizontal="center" vertical="center" wrapText="1"/>
    </xf>
    <xf numFmtId="0" fontId="249" fillId="0" borderId="1" xfId="5" applyNumberFormat="1" applyFont="1" applyFill="1" applyBorder="1" applyAlignment="1">
      <alignment horizontal="center" vertical="center" wrapText="1"/>
    </xf>
    <xf numFmtId="0" fontId="249" fillId="0" borderId="1" xfId="8" applyNumberFormat="1" applyFont="1" applyFill="1" applyBorder="1" applyAlignment="1">
      <alignment horizontal="center" vertical="center" wrapText="1"/>
    </xf>
    <xf numFmtId="170" fontId="249" fillId="0" borderId="1" xfId="1" applyNumberFormat="1" applyFont="1" applyFill="1" applyBorder="1" applyAlignment="1">
      <alignment horizontal="center" vertical="center" wrapText="1"/>
    </xf>
    <xf numFmtId="175" fontId="249" fillId="0" borderId="1" xfId="1" applyNumberFormat="1" applyFont="1" applyFill="1" applyBorder="1" applyAlignment="1">
      <alignment horizontal="center" vertical="center" wrapText="1"/>
    </xf>
    <xf numFmtId="0" fontId="249" fillId="0" borderId="0" xfId="0" applyFont="1" applyFill="1" applyBorder="1"/>
    <xf numFmtId="0" fontId="249" fillId="3" borderId="1" xfId="5" applyNumberFormat="1" applyFont="1" applyFill="1" applyBorder="1" applyAlignment="1">
      <alignment horizontal="center" vertical="center"/>
    </xf>
    <xf numFmtId="0" fontId="249" fillId="3" borderId="1" xfId="5" applyNumberFormat="1" applyFont="1" applyFill="1" applyBorder="1" applyAlignment="1">
      <alignment horizontal="center" vertical="center" wrapText="1"/>
    </xf>
    <xf numFmtId="0" fontId="249" fillId="3" borderId="1" xfId="8" applyNumberFormat="1" applyFont="1" applyFill="1" applyBorder="1" applyAlignment="1">
      <alignment horizontal="center" vertical="center" wrapText="1"/>
    </xf>
    <xf numFmtId="170" fontId="249" fillId="3" borderId="1" xfId="1" applyNumberFormat="1" applyFont="1" applyFill="1" applyBorder="1" applyAlignment="1">
      <alignment horizontal="center" vertical="center" wrapText="1"/>
    </xf>
    <xf numFmtId="175" fontId="249" fillId="3" borderId="1" xfId="1" applyNumberFormat="1" applyFont="1" applyFill="1" applyBorder="1" applyAlignment="1">
      <alignment horizontal="center" vertical="center" wrapText="1"/>
    </xf>
    <xf numFmtId="0" fontId="249" fillId="3" borderId="0" xfId="0" applyFont="1" applyFill="1" applyBorder="1"/>
    <xf numFmtId="43" fontId="247" fillId="3" borderId="1" xfId="1" applyFont="1" applyFill="1" applyBorder="1" applyAlignment="1">
      <alignment horizontal="left" vertical="center" wrapText="1"/>
    </xf>
    <xf numFmtId="1" fontId="249" fillId="3" borderId="1" xfId="9" applyNumberFormat="1" applyFont="1" applyFill="1" applyBorder="1" applyAlignment="1">
      <alignment horizontal="center" vertical="center" wrapText="1"/>
    </xf>
    <xf numFmtId="0" fontId="249" fillId="3" borderId="1" xfId="0" applyFont="1" applyFill="1" applyBorder="1" applyAlignment="1">
      <alignment horizontal="center" vertical="center" wrapText="1"/>
    </xf>
    <xf numFmtId="0" fontId="239" fillId="3" borderId="1" xfId="0" applyFont="1" applyFill="1" applyBorder="1"/>
    <xf numFmtId="1" fontId="249" fillId="3" borderId="1" xfId="11" applyNumberFormat="1" applyFont="1" applyFill="1" applyBorder="1" applyAlignment="1">
      <alignment horizontal="left" vertical="center" wrapText="1"/>
    </xf>
    <xf numFmtId="0" fontId="249" fillId="3" borderId="1" xfId="0" applyFont="1" applyFill="1" applyBorder="1" applyAlignment="1">
      <alignment horizontal="left" vertical="center" wrapText="1"/>
    </xf>
    <xf numFmtId="0" fontId="249" fillId="3" borderId="1" xfId="0" applyFont="1" applyFill="1" applyBorder="1" applyAlignment="1">
      <alignment horizontal="left" wrapText="1"/>
    </xf>
    <xf numFmtId="0" fontId="247" fillId="3" borderId="1" xfId="5" applyNumberFormat="1" applyFont="1" applyFill="1" applyBorder="1" applyAlignment="1">
      <alignment horizontal="center" vertical="center" wrapText="1"/>
    </xf>
    <xf numFmtId="0" fontId="247" fillId="3" borderId="1" xfId="0" applyFont="1" applyFill="1" applyBorder="1" applyAlignment="1">
      <alignment horizontal="center" vertical="center" wrapText="1"/>
    </xf>
    <xf numFmtId="0" fontId="238" fillId="3" borderId="1" xfId="0" applyFont="1" applyFill="1" applyBorder="1"/>
    <xf numFmtId="1" fontId="249" fillId="3" borderId="1" xfId="10" applyNumberFormat="1" applyFont="1" applyFill="1" applyBorder="1" applyAlignment="1">
      <alignment horizontal="left" vertical="center" wrapText="1"/>
    </xf>
    <xf numFmtId="1" fontId="249" fillId="3" borderId="1" xfId="12" applyNumberFormat="1" applyFont="1" applyFill="1" applyBorder="1" applyAlignment="1">
      <alignment horizontal="left" vertical="center" wrapText="1"/>
    </xf>
    <xf numFmtId="0" fontId="249" fillId="2" borderId="1" xfId="5" applyNumberFormat="1" applyFont="1" applyFill="1" applyBorder="1" applyAlignment="1">
      <alignment horizontal="center" vertical="center"/>
    </xf>
    <xf numFmtId="1" fontId="249" fillId="2" borderId="1" xfId="12" applyNumberFormat="1" applyFont="1" applyFill="1" applyBorder="1" applyAlignment="1">
      <alignment horizontal="left" vertical="center" wrapText="1"/>
    </xf>
    <xf numFmtId="1" fontId="249" fillId="2" borderId="1" xfId="9" applyNumberFormat="1" applyFont="1" applyFill="1" applyBorder="1" applyAlignment="1">
      <alignment horizontal="center" vertical="center" wrapText="1"/>
    </xf>
    <xf numFmtId="0" fontId="249" fillId="2" borderId="1" xfId="5" applyNumberFormat="1" applyFont="1" applyFill="1" applyBorder="1" applyAlignment="1">
      <alignment horizontal="center" vertical="center" wrapText="1"/>
    </xf>
    <xf numFmtId="1" fontId="250" fillId="2" borderId="1" xfId="7" applyNumberFormat="1" applyFont="1" applyFill="1" applyBorder="1" applyAlignment="1">
      <alignment horizontal="center" vertical="center" wrapText="1"/>
    </xf>
    <xf numFmtId="170" fontId="249" fillId="2" borderId="1" xfId="1" applyNumberFormat="1" applyFont="1" applyFill="1" applyBorder="1" applyAlignment="1">
      <alignment horizontal="center" vertical="center" wrapText="1"/>
    </xf>
    <xf numFmtId="175" fontId="249" fillId="2" borderId="1" xfId="1" applyNumberFormat="1" applyFont="1" applyFill="1" applyBorder="1" applyAlignment="1">
      <alignment horizontal="center" vertical="center" wrapText="1"/>
    </xf>
    <xf numFmtId="1" fontId="239" fillId="2" borderId="1" xfId="12" applyNumberFormat="1" applyFont="1" applyFill="1" applyBorder="1" applyAlignment="1">
      <alignment horizontal="left" vertical="center" wrapText="1"/>
    </xf>
    <xf numFmtId="0" fontId="249" fillId="2" borderId="0" xfId="0" applyFont="1" applyFill="1" applyBorder="1"/>
    <xf numFmtId="0" fontId="249" fillId="3" borderId="1" xfId="13" applyNumberFormat="1" applyFont="1" applyFill="1" applyBorder="1" applyAlignment="1">
      <alignment horizontal="left" vertical="center" wrapText="1"/>
    </xf>
    <xf numFmtId="0" fontId="22" fillId="0" borderId="1" xfId="47" applyFont="1" applyFill="1" applyBorder="1" applyAlignment="1">
      <alignment vertical="center" wrapText="1"/>
    </xf>
    <xf numFmtId="0" fontId="239" fillId="0" borderId="1" xfId="57" applyFont="1" applyFill="1" applyBorder="1" applyAlignment="1">
      <alignment horizontal="center" vertical="center" wrapText="1"/>
    </xf>
    <xf numFmtId="3" fontId="239" fillId="0" borderId="1" xfId="51" applyNumberFormat="1" applyFont="1" applyFill="1" applyBorder="1" applyAlignment="1">
      <alignment horizontal="center" vertical="center" wrapText="1"/>
    </xf>
    <xf numFmtId="0" fontId="247" fillId="2" borderId="4" xfId="2" applyNumberFormat="1" applyFont="1" applyFill="1" applyBorder="1" applyAlignment="1">
      <alignment horizontal="center" vertical="center" wrapText="1"/>
    </xf>
    <xf numFmtId="177" fontId="247" fillId="2" borderId="1" xfId="2" applyNumberFormat="1" applyFont="1" applyFill="1" applyBorder="1" applyAlignment="1">
      <alignment horizontal="center" vertical="center" wrapText="1"/>
    </xf>
    <xf numFmtId="49" fontId="247" fillId="2" borderId="1" xfId="2" applyNumberFormat="1" applyFont="1" applyFill="1" applyBorder="1" applyAlignment="1">
      <alignment horizontal="center" vertical="center" wrapText="1"/>
    </xf>
    <xf numFmtId="3" fontId="247" fillId="2" borderId="1" xfId="3" applyNumberFormat="1" applyFont="1" applyFill="1" applyBorder="1" applyAlignment="1">
      <alignment horizontal="right" vertical="center"/>
    </xf>
    <xf numFmtId="175" fontId="247" fillId="2" borderId="1" xfId="3" applyNumberFormat="1" applyFont="1" applyFill="1" applyBorder="1" applyAlignment="1">
      <alignment horizontal="right" vertical="center"/>
    </xf>
    <xf numFmtId="170" fontId="239" fillId="2" borderId="1" xfId="3" applyNumberFormat="1" applyFont="1" applyFill="1" applyBorder="1" applyAlignment="1">
      <alignment horizontal="left" vertical="center"/>
    </xf>
    <xf numFmtId="41" fontId="249" fillId="0" borderId="1" xfId="14" applyNumberFormat="1" applyFont="1" applyFill="1" applyBorder="1" applyAlignment="1">
      <alignment horizontal="left" vertical="center" wrapText="1"/>
    </xf>
    <xf numFmtId="41" fontId="249" fillId="0" borderId="1" xfId="14" applyNumberFormat="1" applyFont="1" applyFill="1" applyBorder="1" applyAlignment="1">
      <alignment horizontal="right" vertical="center" wrapText="1"/>
    </xf>
    <xf numFmtId="0" fontId="249" fillId="0" borderId="1" xfId="0" applyNumberFormat="1" applyFont="1" applyFill="1" applyBorder="1" applyAlignment="1">
      <alignment horizontal="center" vertical="center" wrapText="1"/>
    </xf>
    <xf numFmtId="171" fontId="249" fillId="0" borderId="1" xfId="0" applyNumberFormat="1" applyFont="1" applyFill="1" applyBorder="1" applyAlignment="1">
      <alignment horizontal="center" vertical="center" wrapText="1"/>
    </xf>
    <xf numFmtId="41" fontId="249" fillId="0" borderId="1" xfId="14" applyNumberFormat="1" applyFont="1" applyFill="1" applyBorder="1" applyAlignment="1">
      <alignment horizontal="center" vertical="center" wrapText="1"/>
    </xf>
    <xf numFmtId="41" fontId="249" fillId="0" borderId="1" xfId="14" quotePrefix="1" applyNumberFormat="1" applyFont="1" applyFill="1" applyBorder="1" applyAlignment="1">
      <alignment horizontal="center" vertical="center" wrapText="1"/>
    </xf>
    <xf numFmtId="170" fontId="251" fillId="3" borderId="1" xfId="1" applyNumberFormat="1" applyFont="1" applyFill="1" applyBorder="1" applyAlignment="1">
      <alignment horizontal="center" vertical="center" wrapText="1"/>
    </xf>
    <xf numFmtId="175" fontId="251" fillId="3" borderId="1" xfId="1" applyNumberFormat="1" applyFont="1" applyFill="1" applyBorder="1" applyAlignment="1">
      <alignment horizontal="center" vertical="center" wrapText="1"/>
    </xf>
    <xf numFmtId="0" fontId="247" fillId="2" borderId="1" xfId="5" applyNumberFormat="1" applyFont="1" applyFill="1" applyBorder="1" applyAlignment="1">
      <alignment horizontal="center" vertical="center"/>
    </xf>
    <xf numFmtId="1" fontId="247" fillId="2" borderId="1" xfId="7" applyNumberFormat="1" applyFont="1" applyFill="1" applyBorder="1" applyAlignment="1">
      <alignment horizontal="left" vertical="center" wrapText="1"/>
    </xf>
    <xf numFmtId="1" fontId="249" fillId="2" borderId="1" xfId="7" applyNumberFormat="1" applyFont="1" applyFill="1" applyBorder="1" applyAlignment="1">
      <alignment horizontal="left" vertical="center" wrapText="1"/>
    </xf>
    <xf numFmtId="170" fontId="249" fillId="2" borderId="1" xfId="0" applyNumberFormat="1" applyFont="1" applyFill="1" applyBorder="1" applyAlignment="1">
      <alignment horizontal="left" vertical="center" wrapText="1"/>
    </xf>
    <xf numFmtId="1" fontId="247" fillId="2" borderId="1" xfId="7" applyNumberFormat="1" applyFont="1" applyFill="1" applyBorder="1" applyAlignment="1">
      <alignment horizontal="center" vertical="center"/>
    </xf>
    <xf numFmtId="0" fontId="247" fillId="2" borderId="1" xfId="5" applyNumberFormat="1" applyFont="1" applyFill="1" applyBorder="1" applyAlignment="1">
      <alignment horizontal="center" vertical="center" wrapText="1"/>
    </xf>
    <xf numFmtId="0" fontId="249" fillId="2" borderId="1" xfId="5" quotePrefix="1" applyNumberFormat="1" applyFont="1" applyFill="1" applyBorder="1" applyAlignment="1">
      <alignment horizontal="center" vertical="center" wrapText="1"/>
    </xf>
    <xf numFmtId="170" fontId="247" fillId="2" borderId="1" xfId="3" quotePrefix="1" applyNumberFormat="1" applyFont="1" applyFill="1" applyBorder="1" applyAlignment="1">
      <alignment horizontal="center" vertical="center" wrapText="1"/>
    </xf>
    <xf numFmtId="1" fontId="238" fillId="2" borderId="1" xfId="7" applyNumberFormat="1" applyFont="1" applyFill="1" applyBorder="1" applyAlignment="1">
      <alignment horizontal="left" vertical="center" wrapText="1"/>
    </xf>
    <xf numFmtId="0" fontId="247" fillId="0" borderId="1" xfId="5" applyNumberFormat="1" applyFont="1" applyFill="1" applyBorder="1" applyAlignment="1">
      <alignment horizontal="center" vertical="center"/>
    </xf>
    <xf numFmtId="1" fontId="247" fillId="0" borderId="1" xfId="7" applyNumberFormat="1" applyFont="1" applyFill="1" applyBorder="1" applyAlignment="1">
      <alignment horizontal="left" vertical="center" wrapText="1"/>
    </xf>
    <xf numFmtId="1" fontId="249" fillId="0" borderId="1" xfId="7" applyNumberFormat="1" applyFont="1" applyFill="1" applyBorder="1" applyAlignment="1">
      <alignment horizontal="left" vertical="center" wrapText="1"/>
    </xf>
    <xf numFmtId="170" fontId="249" fillId="0" borderId="1" xfId="0" applyNumberFormat="1" applyFont="1" applyFill="1" applyBorder="1" applyAlignment="1">
      <alignment horizontal="left" vertical="center" wrapText="1"/>
    </xf>
    <xf numFmtId="0" fontId="247" fillId="0" borderId="1" xfId="2" applyNumberFormat="1" applyFont="1" applyFill="1" applyBorder="1" applyAlignment="1">
      <alignment horizontal="center" vertical="center" wrapText="1"/>
    </xf>
    <xf numFmtId="1" fontId="247" fillId="0" borderId="1" xfId="7" applyNumberFormat="1" applyFont="1" applyFill="1" applyBorder="1" applyAlignment="1">
      <alignment horizontal="center" vertical="center"/>
    </xf>
    <xf numFmtId="0" fontId="247" fillId="0" borderId="1" xfId="5" applyNumberFormat="1" applyFont="1" applyFill="1" applyBorder="1" applyAlignment="1">
      <alignment horizontal="center" vertical="center" wrapText="1"/>
    </xf>
    <xf numFmtId="0" fontId="249" fillId="0" borderId="1" xfId="5" quotePrefix="1" applyNumberFormat="1" applyFont="1" applyFill="1" applyBorder="1" applyAlignment="1">
      <alignment horizontal="center" vertical="center" wrapText="1"/>
    </xf>
    <xf numFmtId="170" fontId="247" fillId="0" borderId="1" xfId="3" quotePrefix="1" applyNumberFormat="1" applyFont="1" applyFill="1" applyBorder="1" applyAlignment="1">
      <alignment horizontal="center" vertical="center" wrapText="1"/>
    </xf>
    <xf numFmtId="3" fontId="247" fillId="0" borderId="1" xfId="3" applyNumberFormat="1" applyFont="1" applyFill="1" applyBorder="1" applyAlignment="1">
      <alignment horizontal="right" vertical="center"/>
    </xf>
    <xf numFmtId="175" fontId="247" fillId="0" borderId="1" xfId="3" applyNumberFormat="1" applyFont="1" applyFill="1" applyBorder="1" applyAlignment="1">
      <alignment horizontal="right" vertical="center"/>
    </xf>
    <xf numFmtId="0" fontId="249" fillId="0" borderId="1" xfId="35" applyFont="1" applyFill="1" applyBorder="1" applyAlignment="1">
      <alignment horizontal="left" vertical="center" wrapText="1"/>
    </xf>
    <xf numFmtId="0" fontId="249" fillId="0" borderId="1" xfId="0" applyFont="1" applyFill="1" applyBorder="1" applyAlignment="1">
      <alignment horizontal="left"/>
    </xf>
    <xf numFmtId="0" fontId="249" fillId="0" borderId="1" xfId="0" applyFont="1" applyFill="1" applyBorder="1" applyAlignment="1">
      <alignment horizontal="right"/>
    </xf>
    <xf numFmtId="0" fontId="249" fillId="0" borderId="1" xfId="0" applyFont="1" applyFill="1" applyBorder="1"/>
    <xf numFmtId="49" fontId="249" fillId="0" borderId="1" xfId="0" applyNumberFormat="1" applyFont="1" applyFill="1" applyBorder="1"/>
    <xf numFmtId="1" fontId="249" fillId="0" borderId="1" xfId="7" applyNumberFormat="1" applyFont="1" applyFill="1" applyBorder="1" applyAlignment="1">
      <alignment horizontal="center" vertical="center" wrapText="1"/>
    </xf>
    <xf numFmtId="166" fontId="249" fillId="0" borderId="1" xfId="0" applyNumberFormat="1" applyFont="1" applyFill="1" applyBorder="1" applyAlignment="1">
      <alignment horizontal="right" vertical="center" wrapText="1"/>
    </xf>
    <xf numFmtId="170" fontId="249" fillId="0" borderId="1" xfId="1" applyNumberFormat="1" applyFont="1" applyFill="1" applyBorder="1" applyAlignment="1">
      <alignment horizontal="right" vertical="center"/>
    </xf>
    <xf numFmtId="175" fontId="249" fillId="0" borderId="1" xfId="1" applyNumberFormat="1" applyFont="1" applyFill="1" applyBorder="1" applyAlignment="1">
      <alignment horizontal="right" vertical="center"/>
    </xf>
    <xf numFmtId="41" fontId="249" fillId="0" borderId="1" xfId="17" applyNumberFormat="1" applyFont="1" applyFill="1" applyBorder="1" applyAlignment="1">
      <alignment horizontal="left" vertical="center" wrapText="1"/>
    </xf>
    <xf numFmtId="178" fontId="249" fillId="0" borderId="1" xfId="0" quotePrefix="1" applyNumberFormat="1" applyFont="1" applyFill="1" applyBorder="1" applyAlignment="1">
      <alignment horizontal="center" vertical="center" wrapText="1"/>
    </xf>
    <xf numFmtId="0" fontId="249" fillId="0" borderId="1" xfId="0" applyFont="1" applyFill="1" applyBorder="1" applyAlignment="1">
      <alignment horizontal="center" vertical="center"/>
    </xf>
    <xf numFmtId="0" fontId="245" fillId="2" borderId="1" xfId="2" applyNumberFormat="1" applyFont="1" applyFill="1" applyBorder="1" applyAlignment="1">
      <alignment horizontal="center" vertical="center" wrapText="1"/>
    </xf>
    <xf numFmtId="0" fontId="245" fillId="2" borderId="1" xfId="2" applyNumberFormat="1" applyFont="1" applyFill="1" applyBorder="1" applyAlignment="1">
      <alignment horizontal="left" vertical="center" wrapText="1"/>
    </xf>
    <xf numFmtId="0" fontId="245" fillId="2" borderId="4" xfId="2" applyNumberFormat="1" applyFont="1" applyFill="1" applyBorder="1" applyAlignment="1">
      <alignment horizontal="center" vertical="center" wrapText="1"/>
    </xf>
    <xf numFmtId="177" fontId="245" fillId="2" borderId="1" xfId="2" applyNumberFormat="1" applyFont="1" applyFill="1" applyBorder="1" applyAlignment="1">
      <alignment horizontal="center" vertical="center" wrapText="1"/>
    </xf>
    <xf numFmtId="49" fontId="245" fillId="2" borderId="1" xfId="2" applyNumberFormat="1" applyFont="1" applyFill="1" applyBorder="1" applyAlignment="1">
      <alignment horizontal="center" vertical="center" wrapText="1"/>
    </xf>
    <xf numFmtId="170" fontId="245" fillId="2" borderId="1" xfId="1" applyNumberFormat="1" applyFont="1" applyFill="1" applyBorder="1" applyAlignment="1">
      <alignment vertical="center"/>
    </xf>
    <xf numFmtId="175" fontId="245" fillId="2" borderId="1" xfId="1" applyNumberFormat="1" applyFont="1" applyFill="1" applyBorder="1" applyAlignment="1">
      <alignment vertical="center"/>
    </xf>
    <xf numFmtId="170" fontId="252" fillId="2" borderId="1" xfId="1" applyNumberFormat="1" applyFont="1" applyFill="1" applyBorder="1" applyAlignment="1">
      <alignment vertical="center"/>
    </xf>
    <xf numFmtId="175" fontId="237" fillId="2" borderId="0" xfId="0" applyNumberFormat="1" applyFont="1" applyFill="1"/>
    <xf numFmtId="0" fontId="36" fillId="0" borderId="1" xfId="5" applyNumberFormat="1" applyFont="1" applyFill="1" applyBorder="1" applyAlignment="1">
      <alignment horizontal="center" vertical="center"/>
    </xf>
    <xf numFmtId="1" fontId="36" fillId="0" borderId="1" xfId="18" applyNumberFormat="1" applyFont="1" applyFill="1" applyBorder="1" applyAlignment="1">
      <alignment horizontal="left" vertical="center" wrapText="1"/>
    </xf>
    <xf numFmtId="166" fontId="36" fillId="0" borderId="1" xfId="23" applyNumberFormat="1" applyFont="1" applyFill="1" applyBorder="1" applyAlignment="1">
      <alignment horizontal="right" vertical="center" wrapText="1"/>
    </xf>
    <xf numFmtId="0" fontId="36" fillId="0" borderId="1" xfId="2" applyNumberFormat="1" applyFont="1" applyFill="1" applyBorder="1" applyAlignment="1">
      <alignment horizontal="center" vertical="center" wrapText="1"/>
    </xf>
    <xf numFmtId="1" fontId="36" fillId="0" borderId="1" xfId="7" applyNumberFormat="1" applyFont="1" applyFill="1" applyBorder="1" applyAlignment="1">
      <alignment horizontal="center" vertical="center"/>
    </xf>
    <xf numFmtId="0" fontId="36" fillId="0" borderId="1" xfId="5" applyNumberFormat="1" applyFont="1" applyFill="1" applyBorder="1" applyAlignment="1">
      <alignment horizontal="center" vertical="center" wrapText="1"/>
    </xf>
    <xf numFmtId="0" fontId="36" fillId="0" borderId="1" xfId="5" quotePrefix="1" applyNumberFormat="1" applyFont="1" applyFill="1" applyBorder="1" applyAlignment="1">
      <alignment horizontal="center" vertical="center" wrapText="1"/>
    </xf>
    <xf numFmtId="170" fontId="36" fillId="0" borderId="1" xfId="20" applyNumberFormat="1" applyFont="1" applyFill="1" applyBorder="1" applyAlignment="1">
      <alignment horizontal="center" vertical="center" wrapText="1"/>
    </xf>
    <xf numFmtId="170" fontId="36" fillId="0" borderId="1" xfId="1" applyNumberFormat="1" applyFont="1" applyFill="1" applyBorder="1" applyAlignment="1">
      <alignment horizontal="center" vertical="center" wrapText="1"/>
    </xf>
    <xf numFmtId="175" fontId="36" fillId="0" borderId="1" xfId="1" applyNumberFormat="1" applyFont="1" applyFill="1" applyBorder="1" applyAlignment="1">
      <alignment horizontal="center" vertical="center" wrapText="1"/>
    </xf>
    <xf numFmtId="176" fontId="237" fillId="0" borderId="1" xfId="1" applyNumberFormat="1" applyFont="1" applyFill="1" applyBorder="1" applyAlignment="1">
      <alignment horizontal="center" vertical="center" wrapText="1"/>
    </xf>
    <xf numFmtId="1" fontId="36" fillId="0" borderId="1" xfId="10" applyNumberFormat="1" applyFont="1" applyFill="1" applyBorder="1" applyAlignment="1">
      <alignment horizontal="left" vertical="center" wrapText="1"/>
    </xf>
    <xf numFmtId="170" fontId="36" fillId="0" borderId="1" xfId="10" applyNumberFormat="1" applyFont="1" applyFill="1" applyBorder="1" applyAlignment="1">
      <alignment horizontal="right" vertical="center" wrapText="1"/>
    </xf>
    <xf numFmtId="49" fontId="36" fillId="0" borderId="1" xfId="21" applyNumberFormat="1" applyFont="1" applyFill="1" applyBorder="1" applyAlignment="1">
      <alignment horizontal="center" vertical="center" wrapText="1"/>
    </xf>
    <xf numFmtId="170" fontId="237" fillId="0" borderId="1" xfId="1" applyNumberFormat="1" applyFont="1" applyFill="1" applyBorder="1" applyAlignment="1">
      <alignment horizontal="center" vertical="center" wrapText="1"/>
    </xf>
    <xf numFmtId="170" fontId="36" fillId="0" borderId="1" xfId="7" applyNumberFormat="1" applyFont="1" applyFill="1" applyBorder="1" applyAlignment="1">
      <alignment horizontal="right" vertical="center" wrapText="1"/>
    </xf>
    <xf numFmtId="49" fontId="36" fillId="0" borderId="1" xfId="10" applyNumberFormat="1" applyFont="1" applyFill="1" applyBorder="1" applyAlignment="1">
      <alignment horizontal="center" vertical="center" wrapText="1"/>
    </xf>
    <xf numFmtId="1" fontId="36" fillId="0" borderId="1" xfId="7" applyNumberFormat="1" applyFont="1" applyFill="1" applyBorder="1" applyAlignment="1">
      <alignment horizontal="left" vertical="center" wrapText="1"/>
    </xf>
    <xf numFmtId="170" fontId="36" fillId="0" borderId="1" xfId="3" applyNumberFormat="1" applyFont="1" applyFill="1" applyBorder="1" applyAlignment="1">
      <alignment horizontal="left" vertical="center" wrapText="1"/>
    </xf>
    <xf numFmtId="170" fontId="36" fillId="0" borderId="1" xfId="3" applyNumberFormat="1" applyFont="1" applyFill="1" applyBorder="1" applyAlignment="1">
      <alignment horizontal="center" vertical="center" wrapText="1"/>
    </xf>
    <xf numFmtId="1" fontId="36" fillId="0" borderId="1" xfId="7" applyNumberFormat="1" applyFont="1" applyFill="1" applyBorder="1" applyAlignment="1">
      <alignment horizontal="center" vertical="center" wrapText="1"/>
    </xf>
    <xf numFmtId="43" fontId="36" fillId="0" borderId="1" xfId="1" applyFont="1" applyFill="1" applyBorder="1" applyAlignment="1">
      <alignment horizontal="center" vertical="center" wrapText="1"/>
    </xf>
    <xf numFmtId="170" fontId="36" fillId="0" borderId="1" xfId="28" applyNumberFormat="1" applyFont="1" applyFill="1" applyBorder="1" applyAlignment="1">
      <alignment horizontal="center" vertical="center" wrapText="1"/>
    </xf>
    <xf numFmtId="0" fontId="36" fillId="0" borderId="1" xfId="2" applyFont="1" applyFill="1" applyBorder="1" applyAlignment="1">
      <alignment horizontal="left" vertical="center"/>
    </xf>
    <xf numFmtId="0" fontId="36" fillId="0" borderId="1" xfId="2" applyFont="1" applyFill="1" applyBorder="1" applyAlignment="1">
      <alignment horizontal="right" vertical="center"/>
    </xf>
    <xf numFmtId="0" fontId="36" fillId="0" borderId="1" xfId="2" applyFont="1" applyFill="1" applyBorder="1" applyAlignment="1">
      <alignment horizontal="center" vertical="center" wrapText="1"/>
    </xf>
    <xf numFmtId="49" fontId="36" fillId="0" borderId="1" xfId="5" applyNumberFormat="1" applyFont="1" applyFill="1" applyBorder="1" applyAlignment="1">
      <alignment horizontal="center" vertical="center" wrapText="1"/>
    </xf>
    <xf numFmtId="1" fontId="36" fillId="0" borderId="1" xfId="7" applyNumberFormat="1" applyFont="1" applyFill="1" applyBorder="1" applyAlignment="1">
      <alignment vertical="center" wrapText="1"/>
    </xf>
    <xf numFmtId="0" fontId="36" fillId="0" borderId="1" xfId="4" applyFont="1" applyFill="1" applyBorder="1" applyAlignment="1">
      <alignment horizontal="center" vertical="center"/>
    </xf>
    <xf numFmtId="17" fontId="36" fillId="0" borderId="1" xfId="5" quotePrefix="1" applyNumberFormat="1" applyFont="1" applyFill="1" applyBorder="1" applyAlignment="1">
      <alignment horizontal="center" vertical="center" wrapText="1"/>
    </xf>
    <xf numFmtId="41" fontId="36" fillId="0" borderId="1" xfId="27" applyNumberFormat="1" applyFont="1" applyFill="1" applyBorder="1" applyAlignment="1">
      <alignment horizontal="left" vertical="center" wrapText="1"/>
    </xf>
    <xf numFmtId="43" fontId="36" fillId="0" borderId="1" xfId="3" quotePrefix="1" applyFont="1" applyFill="1" applyBorder="1" applyAlignment="1">
      <alignment horizontal="center" vertical="center" wrapText="1"/>
    </xf>
    <xf numFmtId="3" fontId="36" fillId="0" borderId="1" xfId="18" applyNumberFormat="1" applyFont="1" applyFill="1" applyBorder="1" applyAlignment="1">
      <alignment horizontal="right" vertical="center" wrapText="1"/>
    </xf>
    <xf numFmtId="1" fontId="36" fillId="0" borderId="1" xfId="7" applyNumberFormat="1" applyFont="1" applyFill="1" applyBorder="1" applyAlignment="1">
      <alignment horizontal="right" vertical="center" wrapText="1"/>
    </xf>
    <xf numFmtId="177" fontId="36" fillId="0" borderId="1" xfId="5" applyNumberFormat="1" applyFont="1" applyFill="1" applyBorder="1" applyAlignment="1">
      <alignment horizontal="center" vertical="center" wrapText="1"/>
    </xf>
    <xf numFmtId="166" fontId="36" fillId="0" borderId="1" xfId="2" applyNumberFormat="1" applyFont="1" applyFill="1" applyBorder="1" applyAlignment="1">
      <alignment horizontal="center" vertical="center" wrapText="1"/>
    </xf>
    <xf numFmtId="49" fontId="36" fillId="0" borderId="1" xfId="29" applyNumberFormat="1" applyFont="1" applyFill="1" applyBorder="1" applyAlignment="1">
      <alignment horizontal="left" vertical="center" wrapText="1"/>
    </xf>
    <xf numFmtId="3" fontId="36" fillId="0" borderId="1" xfId="26" applyNumberFormat="1" applyFont="1" applyFill="1" applyBorder="1" applyAlignment="1">
      <alignment horizontal="right" vertical="center" wrapText="1"/>
    </xf>
    <xf numFmtId="49" fontId="36" fillId="0" borderId="1" xfId="5" quotePrefix="1" applyNumberFormat="1" applyFont="1" applyFill="1" applyBorder="1" applyAlignment="1">
      <alignment horizontal="center" vertical="center" wrapText="1"/>
    </xf>
    <xf numFmtId="3" fontId="36" fillId="0" borderId="1" xfId="2" applyNumberFormat="1" applyFont="1" applyFill="1" applyBorder="1" applyAlignment="1">
      <alignment horizontal="left" vertical="center" wrapText="1"/>
    </xf>
    <xf numFmtId="1" fontId="22" fillId="0" borderId="1" xfId="7" applyNumberFormat="1" applyFont="1" applyFill="1" applyBorder="1" applyAlignment="1">
      <alignment horizontal="center" vertical="center"/>
    </xf>
    <xf numFmtId="0" fontId="36" fillId="2" borderId="1" xfId="5" applyNumberFormat="1" applyFont="1" applyFill="1" applyBorder="1" applyAlignment="1">
      <alignment horizontal="center" vertical="center"/>
    </xf>
    <xf numFmtId="0" fontId="22" fillId="2" borderId="1" xfId="2" applyFont="1" applyFill="1" applyBorder="1" applyAlignment="1">
      <alignment horizontal="center" vertical="center" wrapText="1"/>
    </xf>
    <xf numFmtId="170" fontId="36" fillId="2" borderId="1" xfId="1" applyNumberFormat="1" applyFont="1" applyFill="1" applyBorder="1" applyAlignment="1">
      <alignment horizontal="center" vertical="center" wrapText="1"/>
    </xf>
    <xf numFmtId="175" fontId="36" fillId="2" borderId="1" xfId="1" applyNumberFormat="1" applyFont="1" applyFill="1" applyBorder="1" applyAlignment="1">
      <alignment horizontal="center" vertical="center" wrapText="1"/>
    </xf>
    <xf numFmtId="170" fontId="237" fillId="2" borderId="1" xfId="1" applyNumberFormat="1" applyFont="1" applyFill="1" applyBorder="1" applyAlignment="1">
      <alignment horizontal="center" vertical="center" wrapText="1"/>
    </xf>
    <xf numFmtId="175" fontId="238" fillId="2" borderId="1" xfId="1" applyNumberFormat="1" applyFont="1" applyFill="1" applyBorder="1" applyAlignment="1">
      <alignment horizontal="center" vertical="center" wrapText="1"/>
    </xf>
    <xf numFmtId="0" fontId="238" fillId="2" borderId="1" xfId="2" applyNumberFormat="1" applyFont="1" applyFill="1" applyBorder="1" applyAlignment="1">
      <alignment horizontal="center" vertical="center" wrapText="1"/>
    </xf>
    <xf numFmtId="0" fontId="245" fillId="2" borderId="0" xfId="0" applyFont="1" applyFill="1"/>
    <xf numFmtId="41" fontId="249" fillId="0" borderId="1" xfId="27" applyNumberFormat="1" applyFont="1" applyFill="1" applyBorder="1" applyAlignment="1">
      <alignment horizontal="left" vertical="center" wrapText="1"/>
    </xf>
    <xf numFmtId="41" fontId="249" fillId="0" borderId="1" xfId="27" applyNumberFormat="1" applyFont="1" applyFill="1" applyBorder="1" applyAlignment="1">
      <alignment horizontal="right" vertical="center" wrapText="1"/>
    </xf>
    <xf numFmtId="17" fontId="22" fillId="0" borderId="1" xfId="5" quotePrefix="1" applyNumberFormat="1" applyFont="1" applyFill="1" applyBorder="1" applyAlignment="1">
      <alignment horizontal="center" vertical="center" wrapText="1"/>
    </xf>
    <xf numFmtId="0" fontId="22" fillId="2" borderId="4" xfId="2" applyNumberFormat="1" applyFont="1" applyFill="1" applyBorder="1" applyAlignment="1">
      <alignment horizontal="center" vertical="center" wrapText="1"/>
    </xf>
    <xf numFmtId="0" fontId="249" fillId="2" borderId="1" xfId="2" applyNumberFormat="1" applyFont="1" applyFill="1" applyBorder="1" applyAlignment="1">
      <alignment horizontal="center" vertical="center" wrapText="1"/>
    </xf>
    <xf numFmtId="0" fontId="239" fillId="2" borderId="1" xfId="2" applyNumberFormat="1" applyFont="1" applyFill="1" applyBorder="1" applyAlignment="1">
      <alignment horizontal="center" vertical="center" wrapText="1"/>
    </xf>
    <xf numFmtId="43" fontId="129" fillId="0" borderId="1" xfId="1" applyFont="1" applyFill="1" applyBorder="1" applyAlignment="1">
      <alignment horizontal="left" vertical="center" wrapText="1"/>
    </xf>
    <xf numFmtId="170" fontId="129" fillId="0" borderId="1" xfId="1" applyNumberFormat="1" applyFont="1" applyFill="1" applyBorder="1" applyAlignment="1">
      <alignment horizontal="left" vertical="center" wrapText="1"/>
    </xf>
    <xf numFmtId="1" fontId="129" fillId="0" borderId="1" xfId="7" applyNumberFormat="1" applyFont="1" applyFill="1" applyBorder="1" applyAlignment="1">
      <alignment horizontal="center" vertical="center" wrapText="1"/>
    </xf>
    <xf numFmtId="43" fontId="129" fillId="0" borderId="1" xfId="1" quotePrefix="1" applyFont="1" applyFill="1" applyBorder="1" applyAlignment="1">
      <alignment horizontal="center" vertical="center" wrapText="1"/>
    </xf>
    <xf numFmtId="175" fontId="129" fillId="0" borderId="1" xfId="1" applyNumberFormat="1" applyFont="1" applyFill="1" applyBorder="1" applyAlignment="1">
      <alignment horizontal="center" vertical="center" wrapText="1"/>
    </xf>
    <xf numFmtId="0" fontId="96" fillId="0" borderId="0" xfId="4" applyFont="1" applyFill="1" applyAlignment="1">
      <alignment vertical="center"/>
    </xf>
    <xf numFmtId="170" fontId="96" fillId="0" borderId="0" xfId="4" applyNumberFormat="1" applyFont="1" applyFill="1" applyAlignment="1">
      <alignment vertical="center"/>
    </xf>
    <xf numFmtId="0" fontId="247" fillId="0" borderId="0" xfId="2" applyNumberFormat="1" applyFont="1" applyFill="1" applyBorder="1" applyAlignment="1">
      <alignment horizontal="center" vertical="center" wrapText="1"/>
    </xf>
    <xf numFmtId="0" fontId="249" fillId="0" borderId="1" xfId="4" applyFont="1" applyFill="1" applyBorder="1" applyAlignment="1">
      <alignment horizontal="left" vertical="center" wrapText="1"/>
    </xf>
    <xf numFmtId="0" fontId="249" fillId="0" borderId="1" xfId="4" applyFont="1" applyFill="1" applyBorder="1" applyAlignment="1">
      <alignment horizontal="right" vertical="center" wrapText="1"/>
    </xf>
    <xf numFmtId="0" fontId="249" fillId="0" borderId="1" xfId="2" applyNumberFormat="1" applyFont="1" applyFill="1" applyBorder="1" applyAlignment="1">
      <alignment horizontal="center" vertical="center" wrapText="1"/>
    </xf>
    <xf numFmtId="14" fontId="249" fillId="0" borderId="1" xfId="0" applyNumberFormat="1" applyFont="1" applyFill="1" applyBorder="1" applyAlignment="1">
      <alignment horizontal="center" vertical="center" wrapText="1"/>
    </xf>
    <xf numFmtId="3" fontId="22" fillId="0" borderId="1" xfId="32" applyNumberFormat="1" applyFont="1" applyFill="1" applyBorder="1" applyAlignment="1">
      <alignment horizontal="center" vertical="center" wrapText="1"/>
    </xf>
    <xf numFmtId="170" fontId="249" fillId="0" borderId="1" xfId="4" applyNumberFormat="1" applyFont="1" applyFill="1" applyBorder="1" applyAlignment="1">
      <alignment horizontal="right" vertical="center" wrapText="1"/>
    </xf>
    <xf numFmtId="170" fontId="22" fillId="0" borderId="1" xfId="4" applyNumberFormat="1" applyFont="1" applyFill="1" applyBorder="1" applyAlignment="1">
      <alignment horizontal="right" vertical="center" wrapText="1"/>
    </xf>
    <xf numFmtId="0" fontId="22" fillId="0" borderId="1" xfId="4" applyFont="1" applyFill="1" applyBorder="1" applyAlignment="1">
      <alignment horizontal="right" vertical="center" wrapText="1"/>
    </xf>
    <xf numFmtId="3" fontId="22" fillId="0" borderId="1" xfId="4" applyNumberFormat="1" applyFont="1" applyFill="1" applyBorder="1" applyAlignment="1">
      <alignment horizontal="right" vertical="center"/>
    </xf>
    <xf numFmtId="175" fontId="22" fillId="0" borderId="1" xfId="4" applyNumberFormat="1" applyFont="1" applyFill="1" applyBorder="1" applyAlignment="1">
      <alignment horizontal="right" vertical="center"/>
    </xf>
    <xf numFmtId="3" fontId="239" fillId="3" borderId="1" xfId="30" applyNumberFormat="1" applyFont="1" applyFill="1" applyBorder="1" applyAlignment="1">
      <alignment horizontal="center" vertical="center" wrapText="1"/>
    </xf>
    <xf numFmtId="0" fontId="96" fillId="3" borderId="0" xfId="4" applyFont="1" applyFill="1" applyAlignment="1">
      <alignment vertical="center"/>
    </xf>
    <xf numFmtId="0" fontId="247" fillId="3" borderId="0" xfId="2" applyNumberFormat="1" applyFont="1" applyFill="1" applyBorder="1" applyAlignment="1">
      <alignment horizontal="center" vertical="center" wrapText="1"/>
    </xf>
    <xf numFmtId="3" fontId="249" fillId="3" borderId="1" xfId="30" applyNumberFormat="1" applyFont="1" applyFill="1" applyBorder="1" applyAlignment="1">
      <alignment horizontal="left" vertical="center" wrapText="1"/>
    </xf>
    <xf numFmtId="3" fontId="249" fillId="3" borderId="1" xfId="30" applyNumberFormat="1" applyFont="1" applyFill="1" applyBorder="1" applyAlignment="1">
      <alignment horizontal="right" vertical="center" wrapText="1"/>
    </xf>
    <xf numFmtId="3" fontId="249" fillId="3" borderId="1" xfId="30" applyNumberFormat="1" applyFont="1" applyFill="1" applyBorder="1" applyAlignment="1">
      <alignment horizontal="center" vertical="center" wrapText="1"/>
    </xf>
    <xf numFmtId="171" fontId="249" fillId="3" borderId="1" xfId="0" applyNumberFormat="1" applyFont="1" applyFill="1" applyBorder="1" applyAlignment="1">
      <alignment horizontal="center" vertical="center" wrapText="1"/>
    </xf>
    <xf numFmtId="0" fontId="249" fillId="3" borderId="1" xfId="2" applyFont="1" applyFill="1" applyBorder="1" applyAlignment="1">
      <alignment horizontal="center" vertical="center" wrapText="1"/>
    </xf>
    <xf numFmtId="173" fontId="22" fillId="3" borderId="1" xfId="31" applyNumberFormat="1" applyFont="1" applyFill="1" applyBorder="1" applyAlignment="1">
      <alignment horizontal="center" vertical="center" wrapText="1"/>
    </xf>
    <xf numFmtId="3" fontId="249" fillId="3" borderId="1" xfId="7" quotePrefix="1" applyNumberFormat="1" applyFont="1" applyFill="1" applyBorder="1" applyAlignment="1">
      <alignment horizontal="right" vertical="center" wrapText="1"/>
    </xf>
    <xf numFmtId="170" fontId="22" fillId="3" borderId="1" xfId="4" applyNumberFormat="1" applyFont="1" applyFill="1" applyBorder="1" applyAlignment="1">
      <alignment horizontal="right" vertical="center" wrapText="1"/>
    </xf>
    <xf numFmtId="3" fontId="22" fillId="3" borderId="1" xfId="7" quotePrefix="1" applyNumberFormat="1" applyFont="1" applyFill="1" applyBorder="1" applyAlignment="1">
      <alignment horizontal="right" vertical="center" wrapText="1"/>
    </xf>
    <xf numFmtId="175" fontId="22" fillId="3" borderId="1" xfId="4" applyNumberFormat="1" applyFont="1" applyFill="1" applyBorder="1" applyAlignment="1">
      <alignment horizontal="right" vertical="center"/>
    </xf>
    <xf numFmtId="3" fontId="249" fillId="0" borderId="1" xfId="30" applyNumberFormat="1" applyFont="1" applyFill="1" applyBorder="1" applyAlignment="1">
      <alignment horizontal="left" vertical="center" wrapText="1"/>
    </xf>
    <xf numFmtId="3" fontId="249" fillId="0" borderId="1" xfId="30" applyNumberFormat="1" applyFont="1" applyFill="1" applyBorder="1" applyAlignment="1">
      <alignment horizontal="right" vertical="center" wrapText="1"/>
    </xf>
    <xf numFmtId="0" fontId="249" fillId="0" borderId="1" xfId="32" applyFont="1" applyFill="1" applyBorder="1" applyAlignment="1">
      <alignment horizontal="center" vertical="center" wrapText="1"/>
    </xf>
    <xf numFmtId="173" fontId="22" fillId="0" borderId="1" xfId="31" applyNumberFormat="1" applyFont="1" applyFill="1" applyBorder="1" applyAlignment="1">
      <alignment horizontal="center" vertical="center" wrapText="1"/>
    </xf>
    <xf numFmtId="3" fontId="249" fillId="0" borderId="1" xfId="7" quotePrefix="1" applyNumberFormat="1" applyFont="1" applyFill="1" applyBorder="1" applyAlignment="1">
      <alignment horizontal="right" vertical="center" wrapText="1"/>
    </xf>
    <xf numFmtId="3" fontId="239" fillId="0" borderId="1" xfId="4" applyNumberFormat="1" applyFont="1" applyFill="1" applyBorder="1" applyAlignment="1">
      <alignment horizontal="center" vertical="center"/>
    </xf>
    <xf numFmtId="175" fontId="239" fillId="0" borderId="1" xfId="16" applyNumberFormat="1" applyFont="1" applyFill="1" applyBorder="1" applyAlignment="1">
      <alignment horizontal="center" vertical="center" wrapText="1"/>
    </xf>
    <xf numFmtId="173" fontId="249" fillId="0" borderId="1" xfId="31" applyNumberFormat="1" applyFont="1" applyFill="1" applyBorder="1" applyAlignment="1">
      <alignment horizontal="right" vertical="center" wrapText="1"/>
    </xf>
    <xf numFmtId="1" fontId="22" fillId="0" borderId="1" xfId="7" applyNumberFormat="1" applyFont="1" applyFill="1" applyBorder="1" applyAlignment="1">
      <alignment horizontal="right" vertical="center"/>
    </xf>
    <xf numFmtId="3" fontId="22" fillId="0" borderId="1" xfId="7" quotePrefix="1" applyNumberFormat="1" applyFont="1" applyFill="1" applyBorder="1" applyAlignment="1">
      <alignment horizontal="right" vertical="center" wrapText="1"/>
    </xf>
    <xf numFmtId="3" fontId="249" fillId="0" borderId="1" xfId="32" applyNumberFormat="1" applyFont="1" applyFill="1" applyBorder="1" applyAlignment="1">
      <alignment horizontal="left" vertical="center" wrapText="1"/>
    </xf>
    <xf numFmtId="3" fontId="249" fillId="0" borderId="1" xfId="32" applyNumberFormat="1" applyFont="1" applyFill="1" applyBorder="1" applyAlignment="1">
      <alignment horizontal="right" vertical="center" wrapText="1"/>
    </xf>
    <xf numFmtId="0" fontId="22" fillId="0" borderId="1" xfId="4" applyFont="1" applyFill="1" applyBorder="1" applyAlignment="1">
      <alignment horizontal="right" vertical="center"/>
    </xf>
    <xf numFmtId="0" fontId="249" fillId="3" borderId="1" xfId="4" applyFont="1" applyFill="1" applyBorder="1" applyAlignment="1">
      <alignment horizontal="left" vertical="center" wrapText="1"/>
    </xf>
    <xf numFmtId="0" fontId="249" fillId="3" borderId="1" xfId="4" applyFont="1" applyFill="1" applyBorder="1" applyAlignment="1">
      <alignment horizontal="right" vertical="center" wrapText="1"/>
    </xf>
    <xf numFmtId="0" fontId="249" fillId="3" borderId="1" xfId="2" applyNumberFormat="1" applyFont="1" applyFill="1" applyBorder="1" applyAlignment="1">
      <alignment horizontal="center" vertical="center" wrapText="1"/>
    </xf>
    <xf numFmtId="14" fontId="249" fillId="3" borderId="1" xfId="0" applyNumberFormat="1" applyFont="1" applyFill="1" applyBorder="1" applyAlignment="1">
      <alignment horizontal="center" vertical="center" wrapText="1"/>
    </xf>
    <xf numFmtId="3" fontId="22" fillId="3" borderId="1" xfId="32" applyNumberFormat="1" applyFont="1" applyFill="1" applyBorder="1" applyAlignment="1">
      <alignment horizontal="center" vertical="center" wrapText="1"/>
    </xf>
    <xf numFmtId="170" fontId="249" fillId="3" borderId="1" xfId="4" applyNumberFormat="1" applyFont="1" applyFill="1" applyBorder="1" applyAlignment="1">
      <alignment horizontal="right" vertical="center" wrapText="1"/>
    </xf>
    <xf numFmtId="0" fontId="249" fillId="3" borderId="0" xfId="2" applyNumberFormat="1" applyFont="1" applyFill="1" applyBorder="1" applyAlignment="1">
      <alignment horizontal="center" vertical="center" wrapText="1"/>
    </xf>
    <xf numFmtId="3" fontId="249" fillId="3" borderId="1" xfId="7" applyNumberFormat="1" applyFont="1" applyFill="1" applyBorder="1" applyAlignment="1">
      <alignment horizontal="left" vertical="center" wrapText="1"/>
    </xf>
    <xf numFmtId="3" fontId="249" fillId="3" borderId="1" xfId="7" applyNumberFormat="1" applyFont="1" applyFill="1" applyBorder="1" applyAlignment="1">
      <alignment horizontal="right" vertical="center" wrapText="1"/>
    </xf>
    <xf numFmtId="3" fontId="249" fillId="3" borderId="1" xfId="4" applyNumberFormat="1" applyFont="1" applyFill="1" applyBorder="1" applyAlignment="1">
      <alignment horizontal="center" vertical="center"/>
    </xf>
    <xf numFmtId="1" fontId="249" fillId="3" borderId="1" xfId="7" applyNumberFormat="1" applyFont="1" applyFill="1" applyBorder="1" applyAlignment="1">
      <alignment horizontal="right" vertical="center"/>
    </xf>
    <xf numFmtId="0" fontId="22" fillId="3" borderId="1" xfId="4" applyFont="1" applyFill="1" applyBorder="1" applyAlignment="1">
      <alignment horizontal="right" vertical="center" wrapText="1"/>
    </xf>
    <xf numFmtId="0" fontId="129" fillId="0" borderId="0" xfId="0" applyNumberFormat="1" applyFont="1" applyFill="1" applyAlignment="1">
      <alignment horizontal="center" vertical="center" wrapText="1"/>
    </xf>
    <xf numFmtId="175" fontId="22" fillId="52" borderId="1" xfId="1" applyNumberFormat="1" applyFont="1" applyFill="1" applyBorder="1" applyAlignment="1">
      <alignment horizontal="right" vertical="center"/>
    </xf>
    <xf numFmtId="0" fontId="237" fillId="52" borderId="0" xfId="0" applyFont="1" applyFill="1"/>
    <xf numFmtId="170" fontId="247" fillId="2" borderId="1" xfId="1" applyNumberFormat="1" applyFont="1" applyFill="1" applyBorder="1" applyAlignment="1">
      <alignment vertical="center"/>
    </xf>
    <xf numFmtId="175" fontId="129" fillId="2" borderId="1" xfId="1" applyNumberFormat="1" applyFont="1" applyFill="1" applyBorder="1" applyAlignment="1">
      <alignment horizontal="center" vertical="center" wrapText="1"/>
    </xf>
    <xf numFmtId="0" fontId="36" fillId="3" borderId="1" xfId="5" applyNumberFormat="1" applyFont="1" applyFill="1" applyBorder="1" applyAlignment="1">
      <alignment horizontal="center" vertical="center"/>
    </xf>
    <xf numFmtId="0" fontId="36" fillId="3" borderId="1" xfId="0" applyNumberFormat="1" applyFont="1" applyFill="1" applyBorder="1" applyAlignment="1">
      <alignment horizontal="left" vertical="center" wrapText="1"/>
    </xf>
    <xf numFmtId="0" fontId="36" fillId="3" borderId="1" xfId="0" applyNumberFormat="1" applyFont="1" applyFill="1" applyBorder="1" applyAlignment="1">
      <alignment horizontal="right" vertical="center" wrapText="1"/>
    </xf>
    <xf numFmtId="41" fontId="36" fillId="3" borderId="1" xfId="7" applyNumberFormat="1" applyFont="1" applyFill="1" applyBorder="1" applyAlignment="1">
      <alignment horizontal="center" vertical="center"/>
    </xf>
    <xf numFmtId="171" fontId="36" fillId="3" borderId="1" xfId="0" applyNumberFormat="1" applyFont="1" applyFill="1" applyBorder="1" applyAlignment="1">
      <alignment horizontal="center" vertical="center" wrapText="1"/>
    </xf>
    <xf numFmtId="0" fontId="36" fillId="3" borderId="1" xfId="0" applyNumberFormat="1" applyFont="1" applyFill="1" applyBorder="1" applyAlignment="1">
      <alignment horizontal="center" vertical="center" wrapText="1"/>
    </xf>
    <xf numFmtId="0" fontId="36" fillId="3" borderId="1" xfId="5" applyNumberFormat="1" applyFont="1" applyFill="1" applyBorder="1" applyAlignment="1">
      <alignment horizontal="center" vertical="center" wrapText="1"/>
    </xf>
    <xf numFmtId="3" fontId="36" fillId="3" borderId="1" xfId="0" applyNumberFormat="1" applyFont="1" applyFill="1" applyBorder="1" applyAlignment="1">
      <alignment horizontal="center" vertical="center" wrapText="1"/>
    </xf>
    <xf numFmtId="170" fontId="36" fillId="3" borderId="1" xfId="1" applyNumberFormat="1" applyFont="1" applyFill="1" applyBorder="1" applyAlignment="1">
      <alignment horizontal="center" vertical="center" wrapText="1"/>
    </xf>
    <xf numFmtId="175" fontId="36" fillId="3" borderId="1" xfId="1" applyNumberFormat="1" applyFont="1" applyFill="1" applyBorder="1" applyAlignment="1">
      <alignment horizontal="center" vertical="center" wrapText="1"/>
    </xf>
    <xf numFmtId="0" fontId="237" fillId="3" borderId="1" xfId="35" applyFont="1" applyFill="1" applyBorder="1" applyAlignment="1">
      <alignment horizontal="left" vertical="center" wrapText="1"/>
    </xf>
    <xf numFmtId="0" fontId="36" fillId="3" borderId="1" xfId="35" applyFont="1" applyFill="1" applyBorder="1" applyAlignment="1">
      <alignment horizontal="left" vertical="center" wrapText="1"/>
    </xf>
    <xf numFmtId="0" fontId="36" fillId="3" borderId="1" xfId="2" applyNumberFormat="1" applyFont="1" applyFill="1" applyBorder="1" applyAlignment="1">
      <alignment horizontal="center" vertical="center" wrapText="1"/>
    </xf>
    <xf numFmtId="177" fontId="36" fillId="3" borderId="1" xfId="5" applyNumberFormat="1" applyFont="1" applyFill="1" applyBorder="1" applyAlignment="1">
      <alignment horizontal="center" vertical="center" wrapText="1"/>
    </xf>
    <xf numFmtId="49" fontId="36" fillId="3" borderId="1" xfId="5" applyNumberFormat="1" applyFont="1" applyFill="1" applyBorder="1" applyAlignment="1">
      <alignment horizontal="center" vertical="center" wrapText="1"/>
    </xf>
    <xf numFmtId="41" fontId="36" fillId="3" borderId="1" xfId="7" applyNumberFormat="1" applyFont="1" applyFill="1" applyBorder="1" applyAlignment="1">
      <alignment horizontal="center" vertical="center" wrapText="1"/>
    </xf>
    <xf numFmtId="0" fontId="237" fillId="3" borderId="1" xfId="2" applyFont="1" applyFill="1" applyBorder="1" applyAlignment="1">
      <alignment horizontal="left" vertical="center" wrapText="1"/>
    </xf>
    <xf numFmtId="175" fontId="247" fillId="2" borderId="1" xfId="1" applyNumberFormat="1" applyFont="1" applyFill="1" applyBorder="1" applyAlignment="1">
      <alignment vertical="center"/>
    </xf>
    <xf numFmtId="0" fontId="22" fillId="3" borderId="1" xfId="0" applyFont="1" applyFill="1" applyBorder="1" applyAlignment="1">
      <alignment horizontal="left"/>
    </xf>
    <xf numFmtId="0" fontId="22" fillId="3" borderId="1" xfId="0" applyFont="1" applyFill="1" applyBorder="1" applyAlignment="1">
      <alignment horizontal="right"/>
    </xf>
    <xf numFmtId="0" fontId="22" fillId="3" borderId="1" xfId="0" applyFont="1" applyFill="1" applyBorder="1"/>
    <xf numFmtId="177" fontId="22" fillId="3" borderId="1" xfId="0" applyNumberFormat="1" applyFont="1" applyFill="1" applyBorder="1"/>
    <xf numFmtId="49" fontId="22" fillId="3" borderId="1" xfId="0" applyNumberFormat="1" applyFont="1" applyFill="1" applyBorder="1"/>
    <xf numFmtId="0" fontId="22" fillId="3" borderId="1" xfId="0" applyFont="1" applyFill="1" applyBorder="1" applyAlignment="1">
      <alignment horizontal="center" vertical="center"/>
    </xf>
    <xf numFmtId="0" fontId="249" fillId="3" borderId="1" xfId="0" applyFont="1" applyFill="1" applyBorder="1"/>
    <xf numFmtId="175" fontId="249" fillId="3" borderId="1" xfId="1" applyNumberFormat="1" applyFont="1" applyFill="1" applyBorder="1"/>
    <xf numFmtId="0" fontId="22" fillId="3" borderId="4" xfId="0" applyFont="1" applyFill="1" applyBorder="1" applyAlignment="1">
      <alignment horizontal="left"/>
    </xf>
    <xf numFmtId="0" fontId="22" fillId="3" borderId="4" xfId="0" applyFont="1" applyFill="1" applyBorder="1" applyAlignment="1">
      <alignment horizontal="right"/>
    </xf>
    <xf numFmtId="175" fontId="129" fillId="2" borderId="1" xfId="2" applyNumberFormat="1" applyFont="1" applyFill="1" applyBorder="1" applyAlignment="1">
      <alignment horizontal="center" vertical="center" wrapText="1"/>
    </xf>
    <xf numFmtId="170" fontId="238" fillId="2" borderId="1" xfId="2" applyNumberFormat="1" applyFont="1" applyFill="1" applyBorder="1" applyAlignment="1">
      <alignment horizontal="center" vertical="center" wrapText="1"/>
    </xf>
    <xf numFmtId="170" fontId="239" fillId="0" borderId="1" xfId="2" quotePrefix="1" applyNumberFormat="1" applyFont="1" applyFill="1" applyBorder="1" applyAlignment="1">
      <alignment horizontal="left" vertical="center" wrapText="1"/>
    </xf>
    <xf numFmtId="43" fontId="239" fillId="0" borderId="1" xfId="2" quotePrefix="1" applyNumberFormat="1" applyFont="1" applyFill="1" applyBorder="1" applyAlignment="1">
      <alignment horizontal="left" vertical="center" wrapText="1"/>
    </xf>
    <xf numFmtId="170" fontId="239" fillId="2" borderId="1" xfId="2" quotePrefix="1" applyNumberFormat="1" applyFont="1" applyFill="1" applyBorder="1" applyAlignment="1">
      <alignment horizontal="left" vertical="center" wrapText="1"/>
    </xf>
    <xf numFmtId="0" fontId="22" fillId="0" borderId="1" xfId="47" applyNumberFormat="1" applyFont="1" applyFill="1" applyBorder="1" applyAlignment="1">
      <alignment horizontal="center" vertical="center" wrapText="1"/>
    </xf>
    <xf numFmtId="0" fontId="22" fillId="0" borderId="1" xfId="47" applyNumberFormat="1" applyFont="1" applyFill="1" applyBorder="1" applyAlignment="1">
      <alignment horizontal="right" vertical="center" wrapText="1"/>
    </xf>
    <xf numFmtId="170" fontId="22" fillId="0" borderId="1" xfId="52" applyNumberFormat="1" applyFont="1" applyFill="1" applyBorder="1" applyAlignment="1">
      <alignment horizontal="center" vertical="center" wrapText="1"/>
    </xf>
    <xf numFmtId="41" fontId="22" fillId="0" borderId="1" xfId="39" applyNumberFormat="1" applyFont="1" applyFill="1" applyBorder="1" applyAlignment="1">
      <alignment vertical="center" wrapText="1"/>
    </xf>
    <xf numFmtId="41" fontId="22" fillId="0" borderId="1" xfId="39" applyNumberFormat="1" applyFont="1" applyFill="1" applyBorder="1" applyAlignment="1">
      <alignment horizontal="center" vertical="center" wrapText="1"/>
    </xf>
    <xf numFmtId="0" fontId="22" fillId="0" borderId="1" xfId="39" applyNumberFormat="1" applyFont="1" applyFill="1" applyBorder="1" applyAlignment="1">
      <alignment horizontal="center" vertical="center" wrapText="1"/>
    </xf>
    <xf numFmtId="0" fontId="22" fillId="0" borderId="1" xfId="24" applyNumberFormat="1" applyFont="1" applyFill="1" applyBorder="1" applyAlignment="1">
      <alignment horizontal="right" vertical="center" wrapText="1"/>
    </xf>
    <xf numFmtId="0" fontId="22" fillId="0" borderId="1" xfId="24" applyNumberFormat="1" applyFont="1" applyFill="1" applyBorder="1" applyAlignment="1">
      <alignment horizontal="center" vertical="center" wrapText="1"/>
    </xf>
    <xf numFmtId="0" fontId="239" fillId="0" borderId="1" xfId="40" applyFont="1" applyFill="1" applyBorder="1" applyAlignment="1">
      <alignment horizontal="center" vertical="center" wrapText="1"/>
    </xf>
    <xf numFmtId="0" fontId="36" fillId="0" borderId="1" xfId="51" applyFont="1" applyBorder="1" applyAlignment="1">
      <alignment vertical="center" wrapText="1"/>
    </xf>
    <xf numFmtId="0" fontId="36" fillId="0" borderId="1" xfId="51" applyFont="1" applyBorder="1" applyAlignment="1">
      <alignment horizontal="center" vertical="center" wrapText="1"/>
    </xf>
    <xf numFmtId="0" fontId="36" fillId="0" borderId="1" xfId="51" applyNumberFormat="1" applyFont="1" applyBorder="1" applyAlignment="1">
      <alignment horizontal="center" vertical="center" wrapText="1"/>
    </xf>
    <xf numFmtId="1" fontId="254" fillId="0" borderId="1" xfId="7" applyNumberFormat="1" applyFont="1" applyFill="1" applyBorder="1" applyAlignment="1">
      <alignment vertical="center" wrapText="1"/>
    </xf>
    <xf numFmtId="0" fontId="254" fillId="0" borderId="1" xfId="51" applyFont="1" applyFill="1" applyBorder="1" applyAlignment="1">
      <alignment horizontal="center" vertical="center" wrapText="1"/>
    </xf>
    <xf numFmtId="0" fontId="22" fillId="0" borderId="1" xfId="51" applyNumberFormat="1" applyFont="1" applyFill="1" applyBorder="1" applyAlignment="1">
      <alignment horizontal="center" vertical="center" wrapText="1"/>
    </xf>
    <xf numFmtId="49" fontId="22" fillId="0" borderId="1" xfId="16" applyNumberFormat="1" applyFont="1" applyFill="1" applyBorder="1" applyAlignment="1">
      <alignment horizontal="center" vertical="center" wrapText="1"/>
    </xf>
    <xf numFmtId="170" fontId="254" fillId="0" borderId="1" xfId="38" quotePrefix="1" applyNumberFormat="1" applyFont="1" applyFill="1" applyBorder="1" applyAlignment="1">
      <alignment horizontal="center" vertical="center" wrapText="1"/>
    </xf>
    <xf numFmtId="175" fontId="22" fillId="3" borderId="1" xfId="16" applyNumberFormat="1" applyFont="1" applyFill="1" applyBorder="1" applyAlignment="1">
      <alignment vertical="center"/>
    </xf>
    <xf numFmtId="3" fontId="239" fillId="0" borderId="1" xfId="16" applyNumberFormat="1" applyFont="1" applyFill="1" applyBorder="1" applyAlignment="1">
      <alignment horizontal="center" vertical="center" wrapText="1"/>
    </xf>
    <xf numFmtId="175" fontId="22" fillId="0" borderId="1" xfId="16" applyNumberFormat="1" applyFont="1" applyFill="1" applyBorder="1" applyAlignment="1">
      <alignment vertical="center"/>
    </xf>
    <xf numFmtId="41" fontId="22" fillId="3" borderId="1" xfId="27" applyNumberFormat="1" applyFont="1" applyFill="1" applyBorder="1" applyAlignment="1">
      <alignment horizontal="left" vertical="center" wrapText="1"/>
    </xf>
    <xf numFmtId="0" fontId="22" fillId="3" borderId="1" xfId="51" applyNumberFormat="1" applyFont="1" applyFill="1" applyBorder="1" applyAlignment="1">
      <alignment horizontal="center" vertical="center" wrapText="1"/>
    </xf>
    <xf numFmtId="49" fontId="22" fillId="3" borderId="1" xfId="16" applyNumberFormat="1" applyFont="1" applyFill="1" applyBorder="1" applyAlignment="1">
      <alignment horizontal="center" vertical="center" wrapText="1"/>
    </xf>
    <xf numFmtId="41" fontId="22" fillId="3" borderId="1" xfId="27" applyNumberFormat="1" applyFont="1" applyFill="1" applyBorder="1" applyAlignment="1">
      <alignment horizontal="center" vertical="center" wrapText="1"/>
    </xf>
    <xf numFmtId="180" fontId="237" fillId="0" borderId="0" xfId="0" applyNumberFormat="1" applyFont="1"/>
    <xf numFmtId="0" fontId="22" fillId="3" borderId="1" xfId="2" quotePrefix="1" applyNumberFormat="1" applyFont="1" applyFill="1" applyBorder="1" applyAlignment="1">
      <alignment horizontal="center" vertical="center" wrapText="1"/>
    </xf>
    <xf numFmtId="0" fontId="239" fillId="3" borderId="1" xfId="2" applyFont="1" applyFill="1" applyBorder="1" applyAlignment="1">
      <alignment horizontal="center" vertical="center" wrapText="1"/>
    </xf>
    <xf numFmtId="180" fontId="237" fillId="0" borderId="0" xfId="0" applyNumberFormat="1" applyFont="1" applyFill="1"/>
    <xf numFmtId="0" fontId="237" fillId="0" borderId="0" xfId="0" applyFont="1" applyFill="1"/>
    <xf numFmtId="0" fontId="244" fillId="0" borderId="1" xfId="47" applyNumberFormat="1" applyFont="1" applyFill="1" applyBorder="1" applyAlignment="1">
      <alignment horizontal="center" vertical="center" wrapText="1"/>
    </xf>
    <xf numFmtId="0" fontId="244" fillId="0" borderId="1" xfId="47" applyNumberFormat="1" applyFont="1" applyFill="1" applyBorder="1" applyAlignment="1">
      <alignment horizontal="right" vertical="center" wrapText="1"/>
    </xf>
    <xf numFmtId="170" fontId="255" fillId="0" borderId="1" xfId="16" applyNumberFormat="1" applyFont="1" applyBorder="1" applyAlignment="1">
      <alignment horizontal="center" vertical="center" wrapText="1"/>
    </xf>
    <xf numFmtId="3" fontId="246" fillId="0" borderId="1" xfId="51" applyNumberFormat="1" applyFont="1" applyFill="1" applyBorder="1" applyAlignment="1">
      <alignment horizontal="center" vertical="center" wrapText="1"/>
    </xf>
    <xf numFmtId="0" fontId="254" fillId="0" borderId="1" xfId="51" applyNumberFormat="1" applyFont="1" applyFill="1" applyBorder="1" applyAlignment="1">
      <alignment horizontal="center" vertical="center" wrapText="1"/>
    </xf>
    <xf numFmtId="0" fontId="254" fillId="0" borderId="1" xfId="7" quotePrefix="1" applyNumberFormat="1" applyFont="1" applyFill="1" applyBorder="1" applyAlignment="1">
      <alignment horizontal="right" vertical="center" wrapText="1"/>
    </xf>
    <xf numFmtId="0" fontId="254" fillId="0" borderId="1" xfId="7" quotePrefix="1" applyNumberFormat="1" applyFont="1" applyFill="1" applyBorder="1" applyAlignment="1">
      <alignment horizontal="center" vertical="center" wrapText="1"/>
    </xf>
    <xf numFmtId="170" fontId="254" fillId="0" borderId="1" xfId="38" applyNumberFormat="1" applyFont="1" applyFill="1" applyBorder="1" applyAlignment="1">
      <alignment horizontal="center" vertical="center" wrapText="1"/>
    </xf>
    <xf numFmtId="175" fontId="254" fillId="0" borderId="1" xfId="16" applyNumberFormat="1" applyFont="1" applyFill="1" applyBorder="1" applyAlignment="1">
      <alignment horizontal="right" vertical="center"/>
    </xf>
    <xf numFmtId="1" fontId="22" fillId="0" borderId="1" xfId="7" applyNumberFormat="1" applyFont="1" applyFill="1" applyBorder="1" applyAlignment="1">
      <alignment vertical="center" wrapText="1"/>
    </xf>
    <xf numFmtId="0" fontId="22" fillId="0" borderId="1" xfId="7" applyNumberFormat="1" applyFont="1" applyFill="1" applyBorder="1" applyAlignment="1">
      <alignment horizontal="center" vertical="center" wrapText="1"/>
    </xf>
    <xf numFmtId="0" fontId="254" fillId="0" borderId="1" xfId="7" applyNumberFormat="1" applyFont="1" applyFill="1" applyBorder="1" applyAlignment="1">
      <alignment horizontal="right" vertical="center" wrapText="1"/>
    </xf>
    <xf numFmtId="0" fontId="254" fillId="0" borderId="1" xfId="7" applyNumberFormat="1" applyFont="1" applyFill="1" applyBorder="1" applyAlignment="1">
      <alignment horizontal="center" vertical="center" wrapText="1"/>
    </xf>
    <xf numFmtId="0" fontId="22" fillId="0" borderId="1" xfId="54" applyNumberFormat="1" applyFont="1" applyFill="1" applyBorder="1" applyAlignment="1">
      <alignment horizontal="left" vertical="center" wrapText="1"/>
    </xf>
    <xf numFmtId="0" fontId="22" fillId="0" borderId="1" xfId="55" applyNumberFormat="1" applyFont="1" applyFill="1" applyBorder="1" applyAlignment="1">
      <alignment horizontal="right" vertical="center" wrapText="1"/>
    </xf>
    <xf numFmtId="0" fontId="22" fillId="0" borderId="1" xfId="55" applyNumberFormat="1" applyFont="1" applyFill="1" applyBorder="1" applyAlignment="1">
      <alignment horizontal="center" vertical="center" wrapText="1"/>
    </xf>
    <xf numFmtId="2" fontId="22" fillId="0" borderId="1" xfId="39" applyNumberFormat="1" applyFont="1" applyFill="1" applyBorder="1" applyAlignment="1">
      <alignment horizontal="center" vertical="center" wrapText="1"/>
    </xf>
    <xf numFmtId="0" fontId="246" fillId="0" borderId="1" xfId="40" applyFont="1" applyFill="1" applyBorder="1" applyAlignment="1">
      <alignment horizontal="center" vertical="center" wrapText="1"/>
    </xf>
    <xf numFmtId="41" fontId="22" fillId="0" borderId="1" xfId="27" applyNumberFormat="1" applyFont="1" applyFill="1" applyBorder="1" applyAlignment="1">
      <alignment vertical="center" wrapText="1"/>
    </xf>
    <xf numFmtId="2" fontId="22" fillId="0" borderId="1" xfId="27" applyNumberFormat="1" applyFont="1" applyFill="1" applyBorder="1" applyAlignment="1">
      <alignment horizontal="center" vertical="center" wrapText="1"/>
    </xf>
    <xf numFmtId="3" fontId="22" fillId="0" borderId="1" xfId="21" applyNumberFormat="1" applyFont="1" applyFill="1" applyBorder="1" applyAlignment="1">
      <alignment horizontal="right" vertical="center" wrapText="1"/>
    </xf>
    <xf numFmtId="41" fontId="22" fillId="0" borderId="1" xfId="7" applyNumberFormat="1" applyFont="1" applyFill="1" applyBorder="1" applyAlignment="1">
      <alignment horizontal="center" vertical="center" wrapText="1"/>
    </xf>
    <xf numFmtId="0" fontId="22" fillId="0" borderId="1" xfId="7" applyNumberFormat="1" applyFont="1" applyFill="1" applyBorder="1" applyAlignment="1">
      <alignment horizontal="right" vertical="center" wrapText="1"/>
    </xf>
    <xf numFmtId="175" fontId="22" fillId="52" borderId="1" xfId="16" applyNumberFormat="1" applyFont="1" applyFill="1" applyBorder="1" applyAlignment="1">
      <alignment horizontal="right" vertical="center" wrapText="1"/>
    </xf>
    <xf numFmtId="175" fontId="22" fillId="52" borderId="1" xfId="16" applyNumberFormat="1" applyFont="1" applyFill="1" applyBorder="1" applyAlignment="1">
      <alignment horizontal="right" vertical="center"/>
    </xf>
    <xf numFmtId="43" fontId="240" fillId="0" borderId="1" xfId="16" applyNumberFormat="1" applyFont="1" applyFill="1" applyBorder="1" applyAlignment="1">
      <alignment horizontal="center" vertical="center" wrapText="1"/>
    </xf>
    <xf numFmtId="0" fontId="237" fillId="53" borderId="0" xfId="0" applyFont="1" applyFill="1"/>
    <xf numFmtId="0" fontId="129" fillId="2" borderId="1" xfId="47" applyFont="1" applyFill="1" applyBorder="1" applyAlignment="1">
      <alignment horizontal="center" vertical="center" wrapText="1"/>
    </xf>
    <xf numFmtId="0" fontId="129" fillId="2" borderId="1" xfId="47" applyFont="1" applyFill="1" applyBorder="1" applyAlignment="1">
      <alignment horizontal="left" vertical="center" wrapText="1"/>
    </xf>
    <xf numFmtId="175" fontId="129" fillId="2" borderId="1" xfId="16" applyNumberFormat="1" applyFont="1" applyFill="1" applyBorder="1" applyAlignment="1">
      <alignment horizontal="right" vertical="center" wrapText="1"/>
    </xf>
    <xf numFmtId="0" fontId="238" fillId="2" borderId="1" xfId="47" applyFont="1" applyFill="1" applyBorder="1" applyAlignment="1">
      <alignment horizontal="center" vertical="center" wrapText="1"/>
    </xf>
    <xf numFmtId="0" fontId="129" fillId="0" borderId="1" xfId="47" applyFont="1" applyFill="1" applyBorder="1" applyAlignment="1">
      <alignment horizontal="center" vertical="center" wrapText="1"/>
    </xf>
    <xf numFmtId="0" fontId="129" fillId="0" borderId="1" xfId="47" applyFont="1" applyFill="1" applyBorder="1" applyAlignment="1">
      <alignment horizontal="left" vertical="center" wrapText="1"/>
    </xf>
    <xf numFmtId="175" fontId="129" fillId="0" borderId="1" xfId="16" applyNumberFormat="1" applyFont="1" applyFill="1" applyBorder="1" applyAlignment="1">
      <alignment horizontal="right" vertical="center" wrapText="1"/>
    </xf>
    <xf numFmtId="175" fontId="22" fillId="0" borderId="1" xfId="1" applyNumberFormat="1" applyFont="1" applyFill="1" applyBorder="1" applyAlignment="1">
      <alignment horizontal="right" vertical="center"/>
    </xf>
    <xf numFmtId="0" fontId="238" fillId="0" borderId="1" xfId="47" applyFont="1" applyFill="1" applyBorder="1" applyAlignment="1">
      <alignment horizontal="center" vertical="center" wrapText="1"/>
    </xf>
    <xf numFmtId="41" fontId="22" fillId="0" borderId="1" xfId="56" applyNumberFormat="1" applyFont="1" applyFill="1" applyBorder="1" applyAlignment="1">
      <alignment vertical="center" wrapText="1"/>
    </xf>
    <xf numFmtId="41" fontId="22" fillId="0" borderId="1" xfId="56" applyNumberFormat="1" applyFont="1" applyFill="1" applyBorder="1" applyAlignment="1">
      <alignment horizontal="center" vertical="center" wrapText="1"/>
    </xf>
    <xf numFmtId="0" fontId="22" fillId="52" borderId="1" xfId="47" applyFont="1" applyFill="1" applyBorder="1" applyAlignment="1">
      <alignment horizontal="center" vertical="center" wrapText="1"/>
    </xf>
    <xf numFmtId="0" fontId="244" fillId="52" borderId="1" xfId="47" applyFont="1" applyFill="1" applyBorder="1" applyAlignment="1">
      <alignment horizontal="center" vertical="center"/>
    </xf>
    <xf numFmtId="0" fontId="244" fillId="52" borderId="1" xfId="16" applyNumberFormat="1" applyFont="1" applyFill="1" applyBorder="1" applyAlignment="1">
      <alignment horizontal="center" vertical="center"/>
    </xf>
    <xf numFmtId="0" fontId="239" fillId="52" borderId="1" xfId="57" applyFont="1" applyFill="1" applyBorder="1" applyAlignment="1">
      <alignment horizontal="center" vertical="center" wrapText="1"/>
    </xf>
    <xf numFmtId="1" fontId="22" fillId="52" borderId="1" xfId="53" applyNumberFormat="1" applyFont="1" applyFill="1" applyBorder="1" applyAlignment="1">
      <alignment vertical="center" wrapText="1"/>
    </xf>
    <xf numFmtId="1" fontId="22" fillId="52" borderId="1" xfId="7" applyNumberFormat="1" applyFont="1" applyFill="1" applyBorder="1" applyAlignment="1">
      <alignment horizontal="center" vertical="center" wrapText="1"/>
    </xf>
    <xf numFmtId="41" fontId="129" fillId="0" borderId="1" xfId="56" applyNumberFormat="1" applyFont="1" applyFill="1" applyBorder="1" applyAlignment="1">
      <alignment vertical="center" wrapText="1"/>
    </xf>
    <xf numFmtId="2" fontId="129" fillId="0" borderId="1" xfId="56" applyNumberFormat="1" applyFont="1" applyFill="1" applyBorder="1" applyAlignment="1">
      <alignment horizontal="center" vertical="center" wrapText="1"/>
    </xf>
    <xf numFmtId="0" fontId="256" fillId="0" borderId="1" xfId="47" applyFont="1" applyFill="1" applyBorder="1" applyAlignment="1">
      <alignment horizontal="center" vertical="center"/>
    </xf>
    <xf numFmtId="0" fontId="256" fillId="0" borderId="1" xfId="16" applyNumberFormat="1" applyFont="1" applyFill="1" applyBorder="1" applyAlignment="1">
      <alignment horizontal="center" vertical="center"/>
    </xf>
    <xf numFmtId="175" fontId="129" fillId="0" borderId="1" xfId="1" applyNumberFormat="1" applyFont="1" applyFill="1" applyBorder="1" applyAlignment="1">
      <alignment horizontal="right" vertical="center"/>
    </xf>
    <xf numFmtId="3" fontId="238" fillId="0" borderId="1" xfId="51" applyNumberFormat="1" applyFont="1" applyFill="1" applyBorder="1" applyAlignment="1">
      <alignment horizontal="center" vertical="center" wrapText="1"/>
    </xf>
    <xf numFmtId="0" fontId="245" fillId="0" borderId="0" xfId="0" applyFont="1" applyFill="1"/>
    <xf numFmtId="0" fontId="12" fillId="0" borderId="1" xfId="82" applyFont="1" applyFill="1" applyBorder="1" applyAlignment="1">
      <alignment horizontal="center" vertical="center"/>
    </xf>
    <xf numFmtId="0" fontId="32" fillId="0" borderId="1" xfId="82" applyFont="1" applyFill="1" applyBorder="1" applyAlignment="1">
      <alignment horizontal="center" vertical="center"/>
    </xf>
    <xf numFmtId="0" fontId="18" fillId="54" borderId="1" xfId="82" applyFont="1" applyFill="1" applyBorder="1" applyAlignment="1">
      <alignment horizontal="center" vertical="center"/>
    </xf>
    <xf numFmtId="0" fontId="18" fillId="54" borderId="1" xfId="82" applyFont="1" applyFill="1" applyBorder="1" applyAlignment="1">
      <alignment horizontal="left" vertical="center" wrapText="1"/>
    </xf>
    <xf numFmtId="0" fontId="12" fillId="0" borderId="0" xfId="82" applyFont="1" applyFill="1"/>
    <xf numFmtId="0" fontId="18" fillId="0" borderId="2" xfId="82" applyFont="1" applyFill="1" applyBorder="1" applyAlignment="1">
      <alignment vertical="center"/>
    </xf>
    <xf numFmtId="0" fontId="18" fillId="0" borderId="0" xfId="82" applyFont="1" applyFill="1"/>
    <xf numFmtId="0" fontId="32" fillId="0" borderId="0" xfId="82" applyFont="1" applyFill="1"/>
    <xf numFmtId="0" fontId="18" fillId="0" borderId="1" xfId="82" applyFont="1" applyFill="1" applyBorder="1" applyAlignment="1">
      <alignment horizontal="center"/>
    </xf>
    <xf numFmtId="0" fontId="18" fillId="0" borderId="1" xfId="82" applyFont="1" applyFill="1" applyBorder="1" applyAlignment="1">
      <alignment horizontal="left"/>
    </xf>
    <xf numFmtId="0" fontId="12" fillId="0" borderId="1" xfId="82" applyFont="1" applyFill="1" applyBorder="1" applyAlignment="1">
      <alignment horizontal="center"/>
    </xf>
    <xf numFmtId="0" fontId="12" fillId="0" borderId="0" xfId="82" applyFont="1" applyFill="1" applyAlignment="1">
      <alignment horizontal="center"/>
    </xf>
    <xf numFmtId="0" fontId="12" fillId="0" borderId="0" xfId="82" applyFont="1" applyFill="1" applyAlignment="1">
      <alignment horizontal="left"/>
    </xf>
    <xf numFmtId="170" fontId="18" fillId="54" borderId="1" xfId="1" applyNumberFormat="1" applyFont="1" applyFill="1" applyBorder="1" applyAlignment="1">
      <alignment horizontal="center" vertical="center" wrapText="1"/>
    </xf>
    <xf numFmtId="170" fontId="32" fillId="0" borderId="1" xfId="1" applyNumberFormat="1" applyFont="1" applyFill="1" applyBorder="1" applyAlignment="1">
      <alignment horizontal="center" vertical="center" wrapText="1"/>
    </xf>
    <xf numFmtId="170" fontId="12" fillId="0" borderId="1" xfId="1" applyNumberFormat="1" applyFont="1" applyFill="1" applyBorder="1" applyAlignment="1">
      <alignment horizontal="right" vertical="center"/>
    </xf>
    <xf numFmtId="170" fontId="18" fillId="0" borderId="1" xfId="1" applyNumberFormat="1" applyFont="1" applyFill="1" applyBorder="1" applyAlignment="1">
      <alignment horizontal="right" vertical="center"/>
    </xf>
    <xf numFmtId="170" fontId="12" fillId="0" borderId="1" xfId="1" applyNumberFormat="1" applyFont="1" applyFill="1" applyBorder="1" applyAlignment="1">
      <alignment horizontal="center" vertical="center"/>
    </xf>
    <xf numFmtId="170" fontId="18" fillId="54" borderId="1" xfId="1" applyNumberFormat="1" applyFont="1" applyFill="1" applyBorder="1" applyAlignment="1">
      <alignment horizontal="center" vertical="center"/>
    </xf>
    <xf numFmtId="170" fontId="12" fillId="0" borderId="1" xfId="1" applyNumberFormat="1" applyFont="1" applyFill="1" applyBorder="1" applyAlignment="1">
      <alignment horizontal="center"/>
    </xf>
    <xf numFmtId="170" fontId="32" fillId="0" borderId="1" xfId="1" applyNumberFormat="1" applyFont="1" applyFill="1" applyBorder="1" applyAlignment="1">
      <alignment horizontal="center" vertical="center"/>
    </xf>
    <xf numFmtId="170" fontId="18" fillId="0" borderId="1" xfId="1" applyNumberFormat="1" applyFont="1" applyFill="1" applyBorder="1" applyAlignment="1">
      <alignment horizontal="center" vertical="center"/>
    </xf>
    <xf numFmtId="170" fontId="12" fillId="0" borderId="0" xfId="1" applyNumberFormat="1" applyFont="1" applyFill="1" applyAlignment="1">
      <alignment horizontal="center"/>
    </xf>
    <xf numFmtId="170" fontId="12" fillId="0" borderId="0" xfId="1" applyNumberFormat="1" applyFont="1" applyFill="1" applyAlignment="1">
      <alignment horizontal="right"/>
    </xf>
    <xf numFmtId="170" fontId="34" fillId="0" borderId="1" xfId="1" applyNumberFormat="1" applyFont="1" applyFill="1" applyBorder="1" applyAlignment="1">
      <alignment horizontal="center" vertical="center"/>
    </xf>
    <xf numFmtId="170" fontId="34" fillId="0" borderId="1" xfId="1" applyNumberFormat="1" applyFont="1" applyFill="1" applyBorder="1" applyAlignment="1">
      <alignment horizontal="center" vertical="center" wrapText="1"/>
    </xf>
    <xf numFmtId="1" fontId="12" fillId="0" borderId="1" xfId="53" applyNumberFormat="1" applyFont="1" applyFill="1" applyBorder="1" applyAlignment="1">
      <alignment horizontal="left" vertical="center" wrapText="1"/>
    </xf>
    <xf numFmtId="170" fontId="12" fillId="3" borderId="1" xfId="1" applyNumberFormat="1" applyFont="1" applyFill="1" applyBorder="1" applyAlignment="1">
      <alignment horizontal="right" vertical="center"/>
    </xf>
    <xf numFmtId="9" fontId="237" fillId="0" borderId="0" xfId="81" applyFont="1"/>
    <xf numFmtId="0" fontId="18" fillId="0" borderId="0" xfId="0" applyFont="1" applyFill="1" applyBorder="1" applyAlignment="1">
      <alignment vertical="center"/>
    </xf>
    <xf numFmtId="0" fontId="18" fillId="0" borderId="0" xfId="0" applyFont="1" applyFill="1" applyBorder="1" applyAlignment="1">
      <alignment horizontal="left" vertical="center"/>
    </xf>
    <xf numFmtId="177" fontId="18" fillId="0" borderId="0" xfId="0" applyNumberFormat="1" applyFont="1" applyFill="1" applyBorder="1" applyAlignment="1">
      <alignment vertical="center"/>
    </xf>
    <xf numFmtId="49" fontId="18" fillId="0" borderId="0" xfId="0" applyNumberFormat="1" applyFont="1" applyFill="1" applyBorder="1" applyAlignment="1">
      <alignment vertical="center"/>
    </xf>
    <xf numFmtId="41" fontId="12" fillId="0" borderId="1" xfId="14" applyNumberFormat="1" applyFont="1" applyFill="1" applyBorder="1" applyAlignment="1">
      <alignment horizontal="left" vertical="center" wrapText="1"/>
    </xf>
    <xf numFmtId="3" fontId="18" fillId="0" borderId="1" xfId="3" applyNumberFormat="1" applyFont="1" applyFill="1" applyBorder="1" applyAlignment="1">
      <alignment horizontal="right" vertical="center"/>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177" fontId="12" fillId="0" borderId="0" xfId="0" applyNumberFormat="1" applyFont="1" applyFill="1" applyBorder="1" applyAlignment="1">
      <alignment vertical="center"/>
    </xf>
    <xf numFmtId="49" fontId="12" fillId="0" borderId="0" xfId="0" applyNumberFormat="1" applyFont="1" applyFill="1" applyBorder="1" applyAlignment="1">
      <alignment vertical="center"/>
    </xf>
    <xf numFmtId="170" fontId="12" fillId="0" borderId="0" xfId="0" applyNumberFormat="1" applyFont="1" applyFill="1" applyBorder="1" applyAlignment="1">
      <alignment vertical="center"/>
    </xf>
    <xf numFmtId="0" fontId="18" fillId="0" borderId="1" xfId="2" applyNumberFormat="1" applyFont="1" applyFill="1" applyBorder="1" applyAlignment="1">
      <alignment horizontal="center" vertical="center" wrapText="1"/>
    </xf>
    <xf numFmtId="0" fontId="18" fillId="0" borderId="1" xfId="2" applyNumberFormat="1" applyFont="1" applyFill="1" applyBorder="1" applyAlignment="1">
      <alignment horizontal="center" vertical="center" wrapText="1"/>
    </xf>
    <xf numFmtId="0" fontId="12" fillId="0" borderId="0" xfId="0" applyFont="1" applyFill="1" applyBorder="1"/>
    <xf numFmtId="0" fontId="12" fillId="0" borderId="0" xfId="0" applyFont="1" applyFill="1" applyBorder="1" applyAlignment="1">
      <alignment horizontal="left"/>
    </xf>
    <xf numFmtId="177" fontId="12" fillId="0" borderId="0" xfId="0" applyNumberFormat="1" applyFont="1" applyFill="1" applyBorder="1"/>
    <xf numFmtId="49" fontId="12" fillId="0" borderId="0" xfId="0" applyNumberFormat="1" applyFont="1" applyFill="1" applyBorder="1"/>
    <xf numFmtId="1" fontId="18" fillId="0" borderId="1" xfId="7" applyNumberFormat="1" applyFont="1" applyFill="1" applyBorder="1" applyAlignment="1">
      <alignment horizontal="left" vertical="center" wrapText="1"/>
    </xf>
    <xf numFmtId="170" fontId="18" fillId="0" borderId="1" xfId="3" quotePrefix="1" applyNumberFormat="1" applyFont="1" applyFill="1" applyBorder="1" applyAlignment="1">
      <alignment vertical="center" wrapText="1"/>
    </xf>
    <xf numFmtId="0" fontId="12" fillId="0" borderId="1" xfId="35" applyFont="1" applyFill="1" applyBorder="1" applyAlignment="1">
      <alignment horizontal="left" vertical="center" wrapText="1"/>
    </xf>
    <xf numFmtId="171" fontId="12" fillId="0" borderId="1" xfId="0" applyNumberFormat="1" applyFont="1" applyFill="1" applyBorder="1" applyAlignment="1">
      <alignment horizontal="center" vertical="center" wrapText="1"/>
    </xf>
    <xf numFmtId="0" fontId="12" fillId="0" borderId="1" xfId="0" applyFont="1" applyFill="1" applyBorder="1"/>
    <xf numFmtId="0" fontId="12" fillId="0" borderId="1" xfId="0" applyFont="1" applyFill="1" applyBorder="1" applyAlignment="1">
      <alignment horizontal="left" vertical="center" wrapText="1"/>
    </xf>
    <xf numFmtId="41" fontId="12" fillId="0" borderId="1" xfId="17" applyNumberFormat="1" applyFont="1" applyFill="1" applyBorder="1" applyAlignment="1">
      <alignment horizontal="left" vertical="center" wrapText="1"/>
    </xf>
    <xf numFmtId="170" fontId="12" fillId="0" borderId="0" xfId="0" applyNumberFormat="1" applyFont="1" applyFill="1" applyBorder="1" applyAlignment="1">
      <alignment horizontal="left"/>
    </xf>
    <xf numFmtId="170" fontId="12" fillId="0" borderId="0" xfId="0" applyNumberFormat="1" applyFont="1" applyFill="1" applyBorder="1"/>
    <xf numFmtId="0" fontId="18" fillId="0" borderId="0" xfId="0" applyFont="1" applyFill="1" applyBorder="1" applyAlignment="1"/>
    <xf numFmtId="0" fontId="27" fillId="0" borderId="0" xfId="2" applyNumberFormat="1" applyFont="1" applyFill="1" applyBorder="1" applyAlignment="1">
      <alignment horizontal="center" vertical="center" wrapText="1"/>
    </xf>
    <xf numFmtId="170" fontId="27" fillId="0" borderId="0" xfId="2" applyNumberFormat="1" applyFont="1" applyFill="1" applyBorder="1" applyAlignment="1">
      <alignment horizontal="center" vertical="center" wrapText="1"/>
    </xf>
    <xf numFmtId="0" fontId="28" fillId="0" borderId="0" xfId="0" applyFont="1" applyFill="1" applyBorder="1" applyAlignment="1">
      <alignment horizontal="left"/>
    </xf>
    <xf numFmtId="0" fontId="35" fillId="0" borderId="0" xfId="4" applyFont="1" applyFill="1" applyAlignment="1">
      <alignment vertical="center"/>
    </xf>
    <xf numFmtId="0" fontId="24" fillId="0" borderId="0" xfId="0" applyFont="1" applyFill="1" applyBorder="1" applyAlignment="1">
      <alignment horizontal="center"/>
    </xf>
    <xf numFmtId="9" fontId="18" fillId="0" borderId="1" xfId="81" applyFont="1" applyFill="1" applyBorder="1" applyAlignment="1">
      <alignment horizontal="center" vertical="center" wrapText="1"/>
    </xf>
    <xf numFmtId="1" fontId="12" fillId="0" borderId="1" xfId="7" applyNumberFormat="1" applyFont="1" applyFill="1" applyBorder="1" applyAlignment="1">
      <alignment horizontal="left" vertical="center" wrapText="1"/>
    </xf>
    <xf numFmtId="0" fontId="12" fillId="0" borderId="1" xfId="2" applyFont="1" applyFill="1" applyBorder="1" applyAlignment="1">
      <alignment horizontal="left" vertical="center" wrapText="1"/>
    </xf>
    <xf numFmtId="0" fontId="12" fillId="0" borderId="1" xfId="2" applyNumberFormat="1" applyFont="1" applyFill="1" applyBorder="1" applyAlignment="1">
      <alignment horizontal="left" vertical="center" wrapText="1"/>
    </xf>
    <xf numFmtId="1" fontId="12" fillId="0" borderId="1" xfId="18" applyNumberFormat="1" applyFont="1" applyFill="1" applyBorder="1" applyAlignment="1">
      <alignment horizontal="left" vertical="center" wrapText="1"/>
    </xf>
    <xf numFmtId="9" fontId="12" fillId="0" borderId="0" xfId="81" applyFont="1" applyFill="1" applyBorder="1"/>
    <xf numFmtId="3" fontId="21" fillId="0" borderId="1" xfId="7" applyNumberFormat="1" applyFont="1" applyFill="1" applyBorder="1" applyAlignment="1">
      <alignment horizontal="left" vertical="center" wrapText="1"/>
    </xf>
    <xf numFmtId="0" fontId="12" fillId="0" borderId="0" xfId="47" applyFont="1" applyFill="1" applyAlignment="1">
      <alignment vertical="center"/>
    </xf>
    <xf numFmtId="0" fontId="18" fillId="0" borderId="0" xfId="47" applyFont="1" applyFill="1" applyAlignment="1">
      <alignment vertical="center"/>
    </xf>
    <xf numFmtId="0" fontId="12" fillId="0" borderId="0" xfId="47" applyFont="1" applyFill="1" applyBorder="1" applyAlignment="1">
      <alignment vertical="center"/>
    </xf>
    <xf numFmtId="0" fontId="12" fillId="0" borderId="0" xfId="47" applyFont="1" applyFill="1" applyBorder="1" applyAlignment="1">
      <alignment horizontal="right" vertical="center"/>
    </xf>
    <xf numFmtId="0" fontId="34" fillId="0" borderId="0" xfId="47" applyFont="1" applyFill="1" applyBorder="1" applyAlignment="1">
      <alignment vertical="center"/>
    </xf>
    <xf numFmtId="0" fontId="34" fillId="0" borderId="0" xfId="47" applyFont="1" applyFill="1" applyBorder="1" applyAlignment="1">
      <alignment horizontal="right" vertical="center"/>
    </xf>
    <xf numFmtId="0" fontId="12" fillId="0" borderId="0" xfId="47" applyFont="1" applyFill="1" applyAlignment="1">
      <alignment horizontal="center" vertical="center"/>
    </xf>
    <xf numFmtId="0" fontId="12" fillId="0" borderId="0" xfId="47" applyFont="1" applyFill="1" applyAlignment="1">
      <alignment horizontal="right" vertical="center"/>
    </xf>
    <xf numFmtId="0" fontId="18" fillId="54" borderId="1" xfId="5" applyNumberFormat="1" applyFont="1" applyFill="1" applyBorder="1" applyAlignment="1">
      <alignment horizontal="center" vertical="center"/>
    </xf>
    <xf numFmtId="0" fontId="18" fillId="54" borderId="1" xfId="2" applyNumberFormat="1" applyFont="1" applyFill="1" applyBorder="1" applyAlignment="1">
      <alignment horizontal="center" vertical="center" wrapText="1"/>
    </xf>
    <xf numFmtId="0" fontId="18" fillId="54" borderId="1" xfId="5" applyNumberFormat="1" applyFont="1" applyFill="1" applyBorder="1" applyAlignment="1">
      <alignment horizontal="center" vertical="center" wrapText="1"/>
    </xf>
    <xf numFmtId="0" fontId="12" fillId="0" borderId="0" xfId="0" applyFont="1" applyFill="1" applyBorder="1" applyAlignment="1">
      <alignment horizontal="center"/>
    </xf>
    <xf numFmtId="170" fontId="12" fillId="0" borderId="0" xfId="1" applyNumberFormat="1" applyFont="1" applyFill="1" applyBorder="1" applyAlignment="1">
      <alignment horizontal="left"/>
    </xf>
    <xf numFmtId="1" fontId="18" fillId="0" borderId="0" xfId="7" applyNumberFormat="1" applyFont="1" applyFill="1" applyBorder="1" applyAlignment="1">
      <alignment vertical="center"/>
    </xf>
    <xf numFmtId="1" fontId="18" fillId="0" borderId="1" xfId="5" applyNumberFormat="1" applyFont="1" applyFill="1" applyBorder="1" applyAlignment="1">
      <alignment horizontal="left" vertical="center" wrapText="1"/>
    </xf>
    <xf numFmtId="1" fontId="18" fillId="0" borderId="1" xfId="5" applyNumberFormat="1" applyFont="1" applyFill="1" applyBorder="1" applyAlignment="1">
      <alignment horizontal="center" vertical="center" wrapText="1"/>
    </xf>
    <xf numFmtId="0" fontId="18" fillId="0" borderId="1" xfId="0" applyFont="1" applyFill="1" applyBorder="1" applyAlignment="1">
      <alignment horizontal="left"/>
    </xf>
    <xf numFmtId="1" fontId="18" fillId="0" borderId="0" xfId="5" applyNumberFormat="1" applyFont="1" applyFill="1" applyBorder="1" applyAlignment="1">
      <alignment vertical="center"/>
    </xf>
    <xf numFmtId="0" fontId="12" fillId="0" borderId="0" xfId="0" applyNumberFormat="1" applyFont="1" applyFill="1" applyBorder="1" applyAlignment="1">
      <alignment horizontal="center" vertical="center" wrapText="1"/>
    </xf>
    <xf numFmtId="43" fontId="12" fillId="0" borderId="1" xfId="1" applyFont="1" applyFill="1" applyBorder="1" applyAlignment="1">
      <alignment horizontal="left" vertical="center" wrapText="1"/>
    </xf>
    <xf numFmtId="0" fontId="18" fillId="0" borderId="1" xfId="6" applyFont="1" applyFill="1" applyBorder="1" applyAlignment="1">
      <alignment horizontal="center" wrapText="1"/>
    </xf>
    <xf numFmtId="0" fontId="18" fillId="0" borderId="0" xfId="0" applyNumberFormat="1"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170" fontId="12" fillId="0" borderId="0" xfId="1" applyNumberFormat="1" applyFont="1" applyFill="1" applyBorder="1"/>
    <xf numFmtId="0" fontId="18" fillId="0" borderId="0" xfId="0" applyFont="1" applyFill="1" applyBorder="1" applyAlignment="1">
      <alignment horizontal="left"/>
    </xf>
    <xf numFmtId="0" fontId="18" fillId="0" borderId="0" xfId="0" applyFont="1" applyFill="1" applyBorder="1" applyAlignment="1">
      <alignment horizontal="center"/>
    </xf>
    <xf numFmtId="177" fontId="18" fillId="0" borderId="0" xfId="0" applyNumberFormat="1" applyFont="1" applyFill="1" applyBorder="1"/>
    <xf numFmtId="49" fontId="18" fillId="0" borderId="0" xfId="0" applyNumberFormat="1" applyFont="1" applyFill="1" applyBorder="1"/>
    <xf numFmtId="170" fontId="18" fillId="0" borderId="0" xfId="1" applyNumberFormat="1" applyFont="1" applyFill="1" applyBorder="1" applyAlignment="1">
      <alignment horizontal="left"/>
    </xf>
    <xf numFmtId="0" fontId="18" fillId="54" borderId="1" xfId="2" applyNumberFormat="1" applyFont="1" applyFill="1" applyBorder="1" applyAlignment="1">
      <alignment horizontal="left" vertical="center" wrapText="1"/>
    </xf>
    <xf numFmtId="170" fontId="258" fillId="54" borderId="1" xfId="1" applyNumberFormat="1" applyFont="1" applyFill="1" applyBorder="1" applyAlignment="1">
      <alignment horizontal="center" vertical="center" wrapText="1"/>
    </xf>
    <xf numFmtId="0" fontId="32" fillId="0" borderId="0" xfId="0" applyFont="1" applyFill="1" applyBorder="1"/>
    <xf numFmtId="0" fontId="32" fillId="0" borderId="0" xfId="0" applyFont="1" applyFill="1" applyBorder="1" applyAlignment="1">
      <alignment horizontal="left"/>
    </xf>
    <xf numFmtId="0" fontId="32" fillId="0" borderId="0" xfId="0" applyFont="1" applyFill="1" applyBorder="1" applyAlignment="1">
      <alignment horizontal="center"/>
    </xf>
    <xf numFmtId="177" fontId="32" fillId="0" borderId="0" xfId="0" applyNumberFormat="1" applyFont="1" applyFill="1" applyBorder="1"/>
    <xf numFmtId="49" fontId="32" fillId="0" borderId="0" xfId="0" applyNumberFormat="1" applyFont="1" applyFill="1" applyBorder="1"/>
    <xf numFmtId="170" fontId="32" fillId="0" borderId="0" xfId="1" applyNumberFormat="1" applyFont="1" applyFill="1" applyBorder="1" applyAlignment="1">
      <alignment horizontal="left"/>
    </xf>
    <xf numFmtId="0" fontId="32" fillId="0" borderId="0" xfId="0" applyFont="1" applyFill="1" applyBorder="1" applyAlignment="1">
      <alignment horizontal="right"/>
    </xf>
    <xf numFmtId="0" fontId="18" fillId="54" borderId="4" xfId="2" applyNumberFormat="1" applyFont="1" applyFill="1" applyBorder="1" applyAlignment="1">
      <alignment horizontal="center" vertical="center" wrapText="1"/>
    </xf>
    <xf numFmtId="177" fontId="18" fillId="54" borderId="1" xfId="2" applyNumberFormat="1" applyFont="1" applyFill="1" applyBorder="1" applyAlignment="1">
      <alignment horizontal="center" vertical="center" wrapText="1"/>
    </xf>
    <xf numFmtId="49" fontId="18" fillId="54" borderId="1" xfId="2" applyNumberFormat="1" applyFont="1" applyFill="1" applyBorder="1" applyAlignment="1">
      <alignment horizontal="center" vertical="center" wrapText="1"/>
    </xf>
    <xf numFmtId="170" fontId="258" fillId="54" borderId="1" xfId="1" applyNumberFormat="1" applyFont="1" applyFill="1" applyBorder="1" applyAlignment="1">
      <alignment horizontal="right" vertical="center"/>
    </xf>
    <xf numFmtId="3" fontId="18" fillId="54" borderId="1" xfId="3" applyNumberFormat="1" applyFont="1" applyFill="1" applyBorder="1" applyAlignment="1">
      <alignment horizontal="right" vertical="center"/>
    </xf>
    <xf numFmtId="170" fontId="12" fillId="54" borderId="1" xfId="3" applyNumberFormat="1" applyFont="1" applyFill="1" applyBorder="1" applyAlignment="1">
      <alignment horizontal="left" vertical="center"/>
    </xf>
    <xf numFmtId="177" fontId="12" fillId="0" borderId="0" xfId="0" applyNumberFormat="1" applyFont="1" applyFill="1" applyBorder="1" applyAlignment="1">
      <alignment horizontal="center"/>
    </xf>
    <xf numFmtId="49" fontId="12" fillId="0" borderId="0" xfId="0" applyNumberFormat="1" applyFont="1" applyFill="1" applyBorder="1" applyAlignment="1">
      <alignment horizontal="center"/>
    </xf>
    <xf numFmtId="177" fontId="32" fillId="0" borderId="0" xfId="0" applyNumberFormat="1" applyFont="1" applyFill="1" applyBorder="1" applyAlignment="1">
      <alignment horizontal="center"/>
    </xf>
    <xf numFmtId="49" fontId="32" fillId="0" borderId="0" xfId="0" applyNumberFormat="1" applyFont="1" applyFill="1" applyBorder="1" applyAlignment="1">
      <alignment horizontal="center"/>
    </xf>
    <xf numFmtId="177" fontId="28" fillId="0" borderId="0" xfId="0" applyNumberFormat="1" applyFont="1" applyFill="1" applyBorder="1" applyAlignment="1">
      <alignment horizontal="center"/>
    </xf>
    <xf numFmtId="49" fontId="28" fillId="0" borderId="0" xfId="0" applyNumberFormat="1" applyFont="1" applyFill="1" applyBorder="1" applyAlignment="1">
      <alignment horizontal="center"/>
    </xf>
    <xf numFmtId="170" fontId="37" fillId="54" borderId="1" xfId="1" applyNumberFormat="1" applyFont="1" applyFill="1" applyBorder="1" applyAlignment="1">
      <alignment horizontal="center" vertical="center" wrapText="1"/>
    </xf>
    <xf numFmtId="0" fontId="18" fillId="0" borderId="0" xfId="0" applyFont="1" applyFill="1" applyAlignment="1">
      <alignment vertical="center"/>
    </xf>
    <xf numFmtId="172" fontId="18" fillId="0" borderId="1" xfId="0" applyNumberFormat="1" applyFont="1" applyFill="1" applyBorder="1" applyAlignment="1">
      <alignment horizontal="left" vertical="center" wrapText="1"/>
    </xf>
    <xf numFmtId="1" fontId="18" fillId="0" borderId="1" xfId="7" applyNumberFormat="1" applyFont="1" applyFill="1" applyBorder="1" applyAlignment="1">
      <alignment horizontal="center" vertical="center" wrapText="1"/>
    </xf>
    <xf numFmtId="170" fontId="18" fillId="0" borderId="1" xfId="1" quotePrefix="1" applyNumberFormat="1" applyFont="1" applyFill="1" applyBorder="1" applyAlignment="1">
      <alignment horizontal="center" vertical="center" wrapText="1"/>
    </xf>
    <xf numFmtId="0" fontId="12" fillId="0" borderId="0" xfId="0" applyFont="1" applyFill="1" applyAlignment="1">
      <alignment vertical="center"/>
    </xf>
    <xf numFmtId="0" fontId="34" fillId="0" borderId="0" xfId="0" applyFont="1" applyFill="1" applyAlignment="1">
      <alignment vertical="center"/>
    </xf>
    <xf numFmtId="172" fontId="12" fillId="0" borderId="1" xfId="0" applyNumberFormat="1" applyFont="1" applyFill="1" applyBorder="1" applyAlignment="1">
      <alignment horizontal="left" vertical="center" wrapText="1"/>
    </xf>
    <xf numFmtId="0" fontId="12" fillId="0" borderId="1" xfId="0" applyFont="1" applyFill="1" applyBorder="1" applyAlignment="1">
      <alignment vertical="center"/>
    </xf>
    <xf numFmtId="0" fontId="12" fillId="0" borderId="0" xfId="0" applyFont="1" applyFill="1" applyAlignment="1">
      <alignment horizontal="center" vertical="center"/>
    </xf>
    <xf numFmtId="1" fontId="12" fillId="0" borderId="0" xfId="7" applyNumberFormat="1" applyFont="1" applyFill="1" applyBorder="1" applyAlignment="1">
      <alignment horizontal="left" vertical="center" wrapText="1"/>
    </xf>
    <xf numFmtId="170" fontId="12" fillId="0" borderId="0" xfId="1" applyNumberFormat="1" applyFont="1" applyFill="1" applyBorder="1" applyAlignment="1">
      <alignment vertical="center"/>
    </xf>
    <xf numFmtId="170" fontId="12" fillId="0" borderId="0" xfId="1" applyNumberFormat="1" applyFont="1" applyFill="1" applyAlignment="1">
      <alignment vertical="center"/>
    </xf>
    <xf numFmtId="1" fontId="18" fillId="0" borderId="1" xfId="9" applyNumberFormat="1" applyFont="1" applyFill="1" applyBorder="1" applyAlignment="1">
      <alignment horizontal="center" vertical="center" wrapText="1"/>
    </xf>
    <xf numFmtId="49" fontId="18" fillId="0" borderId="1" xfId="5" applyNumberFormat="1" applyFont="1" applyFill="1" applyBorder="1" applyAlignment="1">
      <alignment horizontal="center" vertical="center" wrapText="1"/>
    </xf>
    <xf numFmtId="1" fontId="18" fillId="0" borderId="1" xfId="7" applyNumberFormat="1" applyFont="1" applyFill="1" applyBorder="1" applyAlignment="1">
      <alignment vertical="center" wrapText="1"/>
    </xf>
    <xf numFmtId="170" fontId="18" fillId="0" borderId="1" xfId="0" quotePrefix="1" applyNumberFormat="1" applyFont="1" applyFill="1" applyBorder="1" applyAlignment="1">
      <alignment horizontal="left" vertical="center" wrapText="1"/>
    </xf>
    <xf numFmtId="0" fontId="12" fillId="0" borderId="1" xfId="8" applyNumberFormat="1" applyFont="1" applyFill="1" applyBorder="1" applyAlignment="1">
      <alignment horizontal="left" vertical="center" wrapText="1"/>
    </xf>
    <xf numFmtId="1" fontId="12" fillId="0" borderId="1" xfId="9"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left" wrapText="1"/>
    </xf>
    <xf numFmtId="1" fontId="12" fillId="0" borderId="1" xfId="11" applyNumberFormat="1" applyFont="1" applyFill="1" applyBorder="1" applyAlignment="1">
      <alignment horizontal="left" vertical="center" wrapText="1"/>
    </xf>
    <xf numFmtId="0" fontId="18" fillId="0" borderId="1" xfId="0" applyFont="1" applyFill="1" applyBorder="1" applyAlignment="1">
      <alignment vertical="center" wrapText="1"/>
    </xf>
    <xf numFmtId="170" fontId="23" fillId="0" borderId="1" xfId="1" applyNumberFormat="1" applyFont="1" applyFill="1" applyBorder="1" applyAlignment="1">
      <alignment horizontal="center" vertical="center" wrapText="1"/>
    </xf>
    <xf numFmtId="0" fontId="18" fillId="0" borderId="1" xfId="0" applyFont="1" applyFill="1" applyBorder="1"/>
    <xf numFmtId="0" fontId="12" fillId="0" borderId="1" xfId="13" applyNumberFormat="1" applyFont="1" applyFill="1" applyBorder="1" applyAlignment="1">
      <alignment horizontal="left" vertical="center" wrapText="1"/>
    </xf>
    <xf numFmtId="1" fontId="12" fillId="0" borderId="1" xfId="12" applyNumberFormat="1" applyFont="1" applyFill="1" applyBorder="1" applyAlignment="1">
      <alignment horizontal="left" vertical="center" wrapText="1"/>
    </xf>
    <xf numFmtId="0" fontId="12" fillId="0" borderId="0" xfId="5" applyNumberFormat="1" applyFont="1" applyFill="1" applyBorder="1" applyAlignment="1">
      <alignment horizontal="center" vertical="center"/>
    </xf>
    <xf numFmtId="0" fontId="12" fillId="0" borderId="0" xfId="47" applyFont="1" applyFill="1" applyBorder="1" applyAlignment="1">
      <alignment horizontal="center" vertical="center" wrapText="1"/>
    </xf>
    <xf numFmtId="170" fontId="18" fillId="54" borderId="1" xfId="3" quotePrefix="1" applyNumberFormat="1" applyFont="1" applyFill="1" applyBorder="1" applyAlignment="1">
      <alignment vertical="center" wrapText="1"/>
    </xf>
    <xf numFmtId="1" fontId="18" fillId="54" borderId="1" xfId="7" applyNumberFormat="1" applyFont="1" applyFill="1" applyBorder="1" applyAlignment="1">
      <alignment horizontal="left" vertical="center" wrapText="1"/>
    </xf>
    <xf numFmtId="170" fontId="37" fillId="54" borderId="1" xfId="1" applyNumberFormat="1" applyFont="1" applyFill="1" applyBorder="1" applyAlignment="1">
      <alignment horizontal="center" vertical="center"/>
    </xf>
    <xf numFmtId="0" fontId="27" fillId="54" borderId="1" xfId="2" applyNumberFormat="1" applyFont="1" applyFill="1" applyBorder="1" applyAlignment="1">
      <alignment horizontal="center" vertical="center" wrapText="1"/>
    </xf>
    <xf numFmtId="0" fontId="27" fillId="54" borderId="1" xfId="2" applyNumberFormat="1" applyFont="1" applyFill="1" applyBorder="1" applyAlignment="1">
      <alignment horizontal="left" vertical="center" wrapText="1"/>
    </xf>
    <xf numFmtId="0" fontId="27" fillId="54" borderId="4" xfId="2" applyNumberFormat="1" applyFont="1" applyFill="1" applyBorder="1" applyAlignment="1">
      <alignment horizontal="center" vertical="center" wrapText="1"/>
    </xf>
    <xf numFmtId="177" fontId="27" fillId="54" borderId="1" xfId="2" applyNumberFormat="1" applyFont="1" applyFill="1" applyBorder="1" applyAlignment="1">
      <alignment horizontal="center" vertical="center" wrapText="1"/>
    </xf>
    <xf numFmtId="49" fontId="27" fillId="54" borderId="1" xfId="2" applyNumberFormat="1" applyFont="1" applyFill="1" applyBorder="1" applyAlignment="1">
      <alignment horizontal="center" vertical="center" wrapText="1"/>
    </xf>
    <xf numFmtId="170" fontId="27" fillId="54" borderId="1" xfId="1" applyNumberFormat="1" applyFont="1" applyFill="1" applyBorder="1" applyAlignment="1">
      <alignment vertical="center"/>
    </xf>
    <xf numFmtId="170" fontId="37" fillId="54" borderId="1" xfId="1" applyNumberFormat="1" applyFont="1" applyFill="1" applyBorder="1" applyAlignment="1">
      <alignment vertical="center"/>
    </xf>
    <xf numFmtId="0" fontId="21" fillId="54" borderId="1" xfId="2" applyNumberFormat="1" applyFont="1" applyFill="1" applyBorder="1" applyAlignment="1">
      <alignment horizontal="center" vertical="center" wrapText="1"/>
    </xf>
    <xf numFmtId="0" fontId="12" fillId="54" borderId="1" xfId="2" applyNumberFormat="1" applyFont="1" applyFill="1" applyBorder="1" applyAlignment="1">
      <alignment horizontal="center" vertical="center" wrapText="1"/>
    </xf>
    <xf numFmtId="170" fontId="37" fillId="54" borderId="1" xfId="2" applyNumberFormat="1" applyFont="1" applyFill="1" applyBorder="1" applyAlignment="1">
      <alignment horizontal="center" vertical="center" wrapText="1"/>
    </xf>
    <xf numFmtId="170" fontId="18" fillId="54" borderId="1" xfId="1" applyNumberFormat="1" applyFont="1" applyFill="1" applyBorder="1" applyAlignment="1">
      <alignment vertical="center"/>
    </xf>
    <xf numFmtId="0" fontId="28" fillId="0" borderId="1" xfId="0" applyNumberFormat="1" applyFont="1" applyFill="1" applyBorder="1" applyAlignment="1">
      <alignment horizontal="left" vertical="center" wrapText="1"/>
    </xf>
    <xf numFmtId="0" fontId="28" fillId="0" borderId="1" xfId="35" applyFont="1" applyFill="1" applyBorder="1" applyAlignment="1">
      <alignment horizontal="left" vertical="center" wrapText="1"/>
    </xf>
    <xf numFmtId="0" fontId="28" fillId="0" borderId="1" xfId="51" applyFont="1" applyFill="1" applyBorder="1" applyAlignment="1">
      <alignment vertical="center" wrapText="1"/>
    </xf>
    <xf numFmtId="0" fontId="34" fillId="54" borderId="1" xfId="2" applyNumberFormat="1" applyFont="1" applyFill="1" applyBorder="1" applyAlignment="1">
      <alignment horizontal="center" vertical="center" wrapText="1"/>
    </xf>
    <xf numFmtId="0" fontId="37" fillId="54" borderId="1" xfId="2" applyNumberFormat="1" applyFont="1" applyFill="1" applyBorder="1" applyAlignment="1">
      <alignment horizontal="left" vertical="center" wrapText="1"/>
    </xf>
    <xf numFmtId="9" fontId="37" fillId="54" borderId="1" xfId="81" applyFont="1" applyFill="1" applyBorder="1" applyAlignment="1">
      <alignment horizontal="center" vertical="center" wrapText="1"/>
    </xf>
    <xf numFmtId="0" fontId="18" fillId="0" borderId="0" xfId="47" applyFont="1" applyFill="1" applyAlignment="1">
      <alignment horizontal="center" vertical="center"/>
    </xf>
    <xf numFmtId="0" fontId="18" fillId="0" borderId="0" xfId="47" applyFont="1" applyFill="1" applyAlignment="1">
      <alignment horizontal="right" vertical="center"/>
    </xf>
    <xf numFmtId="0" fontId="18" fillId="0" borderId="0" xfId="47" applyFont="1" applyFill="1" applyBorder="1" applyAlignment="1">
      <alignment vertical="center"/>
    </xf>
    <xf numFmtId="0" fontId="18" fillId="0" borderId="0" xfId="47" applyFont="1" applyFill="1" applyBorder="1" applyAlignment="1">
      <alignment horizontal="right" vertical="center"/>
    </xf>
    <xf numFmtId="0" fontId="18" fillId="54" borderId="1" xfId="47" applyFont="1" applyFill="1" applyBorder="1" applyAlignment="1">
      <alignment horizontal="center" vertical="center" wrapText="1"/>
    </xf>
    <xf numFmtId="0" fontId="18" fillId="54" borderId="1" xfId="47" applyFont="1" applyFill="1" applyBorder="1" applyAlignment="1">
      <alignment horizontal="left" vertical="center" wrapText="1"/>
    </xf>
    <xf numFmtId="175" fontId="18" fillId="54" borderId="1" xfId="16" applyNumberFormat="1" applyFont="1" applyFill="1" applyBorder="1" applyAlignment="1">
      <alignment horizontal="center" vertical="center" wrapText="1"/>
    </xf>
    <xf numFmtId="0" fontId="18" fillId="0" borderId="1" xfId="2" applyNumberFormat="1" applyFont="1" applyFill="1" applyBorder="1" applyAlignment="1">
      <alignment horizontal="center" vertical="center" wrapText="1"/>
    </xf>
    <xf numFmtId="0" fontId="18" fillId="0" borderId="1" xfId="2" applyNumberFormat="1" applyFont="1" applyFill="1" applyBorder="1" applyAlignment="1">
      <alignment horizontal="left" vertical="center" wrapText="1"/>
    </xf>
    <xf numFmtId="0" fontId="18" fillId="0" borderId="1" xfId="2" applyNumberFormat="1" applyFont="1" applyFill="1" applyBorder="1" applyAlignment="1">
      <alignment horizontal="left" vertical="center" wrapText="1"/>
    </xf>
    <xf numFmtId="0" fontId="28" fillId="0" borderId="1" xfId="0" applyFont="1" applyFill="1" applyBorder="1" applyAlignment="1">
      <alignment horizontal="center" vertical="center"/>
    </xf>
    <xf numFmtId="0" fontId="259" fillId="0" borderId="1" xfId="0" applyFont="1" applyFill="1" applyBorder="1" applyAlignment="1">
      <alignment horizontal="center" vertical="center"/>
    </xf>
    <xf numFmtId="0" fontId="27" fillId="0" borderId="1" xfId="2" applyNumberFormat="1" applyFont="1" applyFill="1" applyBorder="1" applyAlignment="1">
      <alignment horizontal="left" vertical="center" wrapText="1"/>
    </xf>
    <xf numFmtId="0" fontId="27" fillId="0" borderId="0" xfId="0" applyFont="1" applyFill="1" applyBorder="1"/>
    <xf numFmtId="170" fontId="27" fillId="54" borderId="1" xfId="1" applyNumberFormat="1" applyFont="1" applyFill="1" applyBorder="1" applyAlignment="1">
      <alignment horizontal="center" vertical="center"/>
    </xf>
    <xf numFmtId="0" fontId="28" fillId="0" borderId="0" xfId="0" applyFont="1" applyFill="1" applyBorder="1" applyAlignment="1">
      <alignment horizontal="center"/>
    </xf>
    <xf numFmtId="0" fontId="27" fillId="0" borderId="1" xfId="0" applyFont="1" applyFill="1" applyBorder="1" applyAlignment="1">
      <alignment horizontal="center"/>
    </xf>
    <xf numFmtId="0" fontId="27" fillId="0" borderId="1" xfId="0" applyFont="1" applyFill="1" applyBorder="1" applyAlignment="1">
      <alignment horizontal="left"/>
    </xf>
    <xf numFmtId="177" fontId="27" fillId="0" borderId="1" xfId="0" applyNumberFormat="1" applyFont="1" applyFill="1" applyBorder="1" applyAlignment="1">
      <alignment horizontal="center"/>
    </xf>
    <xf numFmtId="49" fontId="27" fillId="0" borderId="1" xfId="0" applyNumberFormat="1" applyFont="1" applyFill="1" applyBorder="1" applyAlignment="1">
      <alignment horizontal="center"/>
    </xf>
    <xf numFmtId="0" fontId="27" fillId="0" borderId="1" xfId="0" applyFont="1" applyFill="1" applyBorder="1"/>
    <xf numFmtId="170" fontId="27" fillId="0" borderId="1" xfId="1" applyNumberFormat="1" applyFont="1" applyFill="1" applyBorder="1"/>
    <xf numFmtId="0" fontId="18" fillId="0" borderId="1" xfId="0" applyFont="1" applyFill="1" applyBorder="1" applyAlignment="1">
      <alignment horizontal="center"/>
    </xf>
    <xf numFmtId="177" fontId="18" fillId="0" borderId="1" xfId="0" applyNumberFormat="1" applyFont="1" applyFill="1" applyBorder="1" applyAlignment="1">
      <alignment horizontal="center"/>
    </xf>
    <xf numFmtId="49" fontId="18" fillId="0" borderId="1" xfId="0" applyNumberFormat="1" applyFont="1" applyFill="1" applyBorder="1" applyAlignment="1">
      <alignment horizontal="center"/>
    </xf>
    <xf numFmtId="170" fontId="18" fillId="0" borderId="1" xfId="1" applyNumberFormat="1" applyFont="1" applyFill="1" applyBorder="1" applyAlignment="1">
      <alignment vertical="center"/>
    </xf>
    <xf numFmtId="170" fontId="18" fillId="0" borderId="0" xfId="2" applyNumberFormat="1" applyFont="1" applyFill="1" applyBorder="1" applyAlignment="1">
      <alignment horizontal="center" vertical="center" wrapText="1"/>
    </xf>
    <xf numFmtId="0" fontId="260" fillId="54" borderId="1" xfId="0" applyFont="1" applyFill="1" applyBorder="1" applyAlignment="1">
      <alignment horizontal="center" vertical="center"/>
    </xf>
    <xf numFmtId="0" fontId="259" fillId="0" borderId="1" xfId="0" applyFont="1" applyFill="1" applyBorder="1" applyAlignment="1">
      <alignment horizontal="left" vertical="center" wrapText="1"/>
    </xf>
    <xf numFmtId="170" fontId="259" fillId="0" borderId="1" xfId="1" applyNumberFormat="1" applyFont="1" applyFill="1" applyBorder="1" applyAlignment="1">
      <alignment horizontal="center" vertical="center" wrapText="1"/>
    </xf>
    <xf numFmtId="170" fontId="259" fillId="0" borderId="1" xfId="1" applyNumberFormat="1" applyFont="1" applyFill="1" applyBorder="1" applyAlignment="1">
      <alignment horizontal="center" vertical="center"/>
    </xf>
    <xf numFmtId="0" fontId="260" fillId="54" borderId="5" xfId="0" applyFont="1" applyFill="1" applyBorder="1" applyAlignment="1">
      <alignment horizontal="left" vertical="center" wrapText="1"/>
    </xf>
    <xf numFmtId="0" fontId="28" fillId="0" borderId="5" xfId="0" applyFont="1" applyFill="1" applyBorder="1" applyAlignment="1">
      <alignment horizontal="left" vertical="center" wrapText="1"/>
    </xf>
    <xf numFmtId="170" fontId="28" fillId="0" borderId="1" xfId="1" applyNumberFormat="1" applyFont="1" applyFill="1" applyBorder="1" applyAlignment="1">
      <alignment horizontal="center" vertical="center"/>
    </xf>
    <xf numFmtId="0" fontId="259" fillId="0" borderId="5" xfId="0" applyFont="1" applyFill="1" applyBorder="1" applyAlignment="1">
      <alignment horizontal="left" vertical="center" wrapText="1"/>
    </xf>
    <xf numFmtId="170" fontId="27" fillId="0" borderId="1" xfId="1" applyNumberFormat="1" applyFont="1" applyFill="1" applyBorder="1" applyAlignment="1">
      <alignment horizontal="center" vertical="center"/>
    </xf>
    <xf numFmtId="170" fontId="261" fillId="0" borderId="1" xfId="1" applyNumberFormat="1" applyFont="1" applyFill="1" applyBorder="1" applyAlignment="1">
      <alignment horizontal="center" vertical="center"/>
    </xf>
    <xf numFmtId="0" fontId="259" fillId="0" borderId="1" xfId="0" quotePrefix="1" applyFont="1" applyFill="1" applyBorder="1" applyAlignment="1">
      <alignment horizontal="center" vertical="center"/>
    </xf>
    <xf numFmtId="0" fontId="27" fillId="0" borderId="1" xfId="0" applyFont="1" applyFill="1" applyBorder="1" applyAlignment="1">
      <alignment horizontal="center" vertical="center"/>
    </xf>
    <xf numFmtId="0" fontId="27" fillId="0" borderId="0" xfId="0" applyFont="1" applyFill="1" applyAlignment="1">
      <alignment vertical="center"/>
    </xf>
    <xf numFmtId="0" fontId="259" fillId="0" borderId="0" xfId="0" applyFont="1" applyFill="1" applyAlignment="1">
      <alignment vertical="center"/>
    </xf>
    <xf numFmtId="0" fontId="18" fillId="0" borderId="0" xfId="82" applyFont="1" applyFill="1" applyAlignment="1"/>
    <xf numFmtId="0" fontId="27" fillId="0" borderId="5"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27" fillId="0" borderId="1" xfId="0" applyFont="1" applyFill="1" applyBorder="1" applyAlignment="1">
      <alignment horizontal="right" vertical="center" wrapText="1"/>
    </xf>
    <xf numFmtId="0" fontId="28" fillId="0" borderId="0" xfId="0" applyFont="1" applyFill="1" applyAlignment="1">
      <alignment vertical="center"/>
    </xf>
    <xf numFmtId="0" fontId="18" fillId="54" borderId="5" xfId="82" applyFont="1" applyFill="1" applyBorder="1" applyAlignment="1">
      <alignment horizontal="left" vertical="center" wrapText="1"/>
    </xf>
    <xf numFmtId="0" fontId="18" fillId="0" borderId="0" xfId="82" applyFont="1" applyFill="1" applyAlignment="1">
      <alignment vertical="center"/>
    </xf>
    <xf numFmtId="0" fontId="12" fillId="0" borderId="5" xfId="82" applyFont="1" applyFill="1" applyBorder="1" applyAlignment="1">
      <alignment horizontal="left" vertical="center" wrapText="1"/>
    </xf>
    <xf numFmtId="170" fontId="12" fillId="0" borderId="1" xfId="82" applyNumberFormat="1" applyFont="1" applyFill="1" applyBorder="1" applyAlignment="1">
      <alignment horizontal="center" vertical="center"/>
    </xf>
    <xf numFmtId="0" fontId="12" fillId="0" borderId="0" xfId="82" applyFont="1" applyFill="1" applyAlignment="1">
      <alignment vertical="center"/>
    </xf>
    <xf numFmtId="0" fontId="32" fillId="0" borderId="5" xfId="82" applyFont="1" applyFill="1" applyBorder="1" applyAlignment="1">
      <alignment horizontal="left" vertical="center" wrapText="1"/>
    </xf>
    <xf numFmtId="0" fontId="32" fillId="0" borderId="0" xfId="82" applyFont="1" applyFill="1" applyAlignment="1">
      <alignment vertical="center"/>
    </xf>
    <xf numFmtId="0" fontId="18" fillId="0" borderId="5" xfId="82" applyFont="1" applyFill="1" applyBorder="1" applyAlignment="1">
      <alignment horizontal="left" vertical="center" wrapText="1"/>
    </xf>
    <xf numFmtId="170" fontId="27" fillId="0" borderId="1" xfId="1" applyNumberFormat="1" applyFont="1" applyFill="1" applyBorder="1" applyAlignment="1">
      <alignment horizontal="center" vertical="center" wrapText="1"/>
    </xf>
    <xf numFmtId="0" fontId="28" fillId="0" borderId="1" xfId="0" applyFont="1" applyBorder="1" applyAlignment="1">
      <alignment horizontal="left" vertical="center" wrapText="1"/>
    </xf>
    <xf numFmtId="170" fontId="28" fillId="0" borderId="1" xfId="1" applyNumberFormat="1" applyFont="1" applyFill="1" applyBorder="1" applyAlignment="1">
      <alignment horizontal="center" vertical="center" wrapText="1"/>
    </xf>
    <xf numFmtId="0" fontId="28" fillId="0" borderId="5" xfId="0" applyFont="1" applyBorder="1" applyAlignment="1">
      <alignment horizontal="left" vertical="center" wrapText="1"/>
    </xf>
    <xf numFmtId="0" fontId="260" fillId="0" borderId="5" xfId="0" applyFont="1" applyFill="1" applyBorder="1" applyAlignment="1">
      <alignment horizontal="left" vertical="center" wrapText="1"/>
    </xf>
    <xf numFmtId="3" fontId="28" fillId="0" borderId="1" xfId="0" applyNumberFormat="1" applyFont="1" applyFill="1" applyBorder="1" applyAlignment="1">
      <alignment horizontal="center" vertical="center"/>
    </xf>
    <xf numFmtId="170" fontId="262" fillId="0" borderId="1" xfId="1" applyNumberFormat="1" applyFont="1" applyFill="1" applyBorder="1" applyAlignment="1">
      <alignment horizontal="center" vertical="center"/>
    </xf>
    <xf numFmtId="0" fontId="28" fillId="0" borderId="0" xfId="0" applyFont="1"/>
    <xf numFmtId="0" fontId="28" fillId="0" borderId="0" xfId="0" applyFont="1" applyFill="1" applyAlignment="1">
      <alignment horizontal="center" vertical="center"/>
    </xf>
    <xf numFmtId="0" fontId="28" fillId="0" borderId="0" xfId="0" applyFont="1" applyFill="1" applyBorder="1" applyAlignment="1">
      <alignment horizontal="left" vertical="center" wrapText="1"/>
    </xf>
    <xf numFmtId="0" fontId="28" fillId="0" borderId="0" xfId="0" applyFont="1" applyFill="1" applyAlignment="1">
      <alignment horizontal="right" vertical="center"/>
    </xf>
    <xf numFmtId="0" fontId="18" fillId="0" borderId="1" xfId="2" applyNumberFormat="1" applyFont="1" applyFill="1" applyBorder="1" applyAlignment="1">
      <alignment horizontal="center" vertical="center" wrapText="1"/>
    </xf>
    <xf numFmtId="0" fontId="239" fillId="2" borderId="1" xfId="2" applyFont="1" applyFill="1" applyBorder="1" applyAlignment="1">
      <alignment horizontal="center" vertical="center" wrapText="1"/>
    </xf>
    <xf numFmtId="180" fontId="237" fillId="2" borderId="0" xfId="0" applyNumberFormat="1" applyFont="1" applyFill="1"/>
    <xf numFmtId="3" fontId="249" fillId="0" borderId="1" xfId="35" applyNumberFormat="1" applyFont="1" applyFill="1" applyBorder="1" applyAlignment="1">
      <alignment horizontal="center" vertical="center" wrapText="1"/>
    </xf>
    <xf numFmtId="170" fontId="239" fillId="0" borderId="1" xfId="0" quotePrefix="1" applyNumberFormat="1" applyFont="1" applyFill="1" applyBorder="1" applyAlignment="1">
      <alignment horizontal="left" vertical="center" wrapText="1"/>
    </xf>
    <xf numFmtId="3" fontId="249" fillId="0" borderId="1" xfId="33" applyNumberFormat="1" applyFont="1" applyFill="1" applyBorder="1" applyAlignment="1">
      <alignment horizontal="center" vertical="center" wrapText="1"/>
    </xf>
    <xf numFmtId="0" fontId="249" fillId="0" borderId="1" xfId="2" applyFont="1" applyFill="1" applyBorder="1" applyAlignment="1">
      <alignment horizontal="center" vertical="center" wrapText="1"/>
    </xf>
    <xf numFmtId="3" fontId="239" fillId="0" borderId="1" xfId="7" applyNumberFormat="1" applyFont="1" applyFill="1" applyBorder="1" applyAlignment="1">
      <alignment horizontal="left" vertical="center"/>
    </xf>
    <xf numFmtId="1" fontId="12" fillId="0" borderId="1" xfId="22" applyNumberFormat="1" applyFont="1" applyFill="1" applyBorder="1" applyAlignment="1">
      <alignment horizontal="left" vertical="center" wrapText="1"/>
    </xf>
    <xf numFmtId="0" fontId="12" fillId="0" borderId="1" xfId="2" applyFont="1" applyFill="1" applyBorder="1" applyAlignment="1">
      <alignment horizontal="left" vertical="center"/>
    </xf>
    <xf numFmtId="3" fontId="12" fillId="0" borderId="1" xfId="30" applyNumberFormat="1" applyFont="1" applyFill="1" applyBorder="1" applyAlignment="1">
      <alignment horizontal="left" vertical="center" wrapText="1"/>
    </xf>
    <xf numFmtId="0" fontId="12" fillId="0" borderId="1" xfId="4" applyFont="1" applyFill="1" applyBorder="1" applyAlignment="1">
      <alignment horizontal="left" vertical="center" wrapText="1"/>
    </xf>
    <xf numFmtId="3" fontId="12" fillId="0" borderId="1" xfId="80" applyNumberFormat="1" applyFont="1" applyFill="1" applyBorder="1" applyAlignment="1">
      <alignment horizontal="left" vertical="center" wrapText="1"/>
    </xf>
    <xf numFmtId="43" fontId="12" fillId="0" borderId="1" xfId="20" applyFont="1" applyFill="1" applyBorder="1" applyAlignment="1">
      <alignment horizontal="left" vertical="center" wrapText="1"/>
    </xf>
    <xf numFmtId="41" fontId="12" fillId="0" borderId="1" xfId="24" applyNumberFormat="1" applyFont="1" applyFill="1" applyBorder="1" applyAlignment="1">
      <alignment horizontal="left" vertical="center" wrapText="1"/>
    </xf>
    <xf numFmtId="168" fontId="12" fillId="0" borderId="1" xfId="3" applyNumberFormat="1" applyFont="1" applyFill="1" applyBorder="1" applyAlignment="1">
      <alignment horizontal="left" vertical="center" wrapText="1"/>
    </xf>
    <xf numFmtId="49" fontId="12" fillId="0" borderId="1" xfId="2" applyNumberFormat="1" applyFont="1" applyFill="1" applyBorder="1" applyAlignment="1">
      <alignment horizontal="left" vertical="center" wrapText="1"/>
    </xf>
    <xf numFmtId="0" fontId="18" fillId="0" borderId="1" xfId="51" applyFont="1" applyFill="1" applyBorder="1" applyAlignment="1">
      <alignment vertical="center" wrapText="1"/>
    </xf>
    <xf numFmtId="170" fontId="27" fillId="0" borderId="0" xfId="0" applyNumberFormat="1" applyFont="1" applyFill="1" applyAlignment="1">
      <alignment vertical="center"/>
    </xf>
    <xf numFmtId="170" fontId="129" fillId="0" borderId="4" xfId="1" applyNumberFormat="1" applyFont="1" applyFill="1" applyBorder="1" applyAlignment="1">
      <alignment horizontal="center" vertical="center" wrapText="1"/>
    </xf>
    <xf numFmtId="2" fontId="22" fillId="0" borderId="1" xfId="56" applyNumberFormat="1" applyFont="1" applyFill="1" applyBorder="1" applyAlignment="1">
      <alignment horizontal="center" vertical="center" wrapText="1"/>
    </xf>
    <xf numFmtId="0" fontId="36" fillId="0" borderId="1" xfId="51" applyFont="1" applyFill="1" applyBorder="1" applyAlignment="1">
      <alignment vertical="center" wrapText="1"/>
    </xf>
    <xf numFmtId="0" fontId="22" fillId="0" borderId="1" xfId="47" applyFont="1" applyFill="1" applyBorder="1" applyAlignment="1">
      <alignment horizontal="center" vertical="center"/>
    </xf>
    <xf numFmtId="43" fontId="22" fillId="0" borderId="1" xfId="16" quotePrefix="1" applyNumberFormat="1" applyFont="1" applyFill="1" applyBorder="1" applyAlignment="1">
      <alignment horizontal="center" vertical="center" wrapText="1"/>
    </xf>
    <xf numFmtId="3" fontId="36" fillId="0" borderId="1" xfId="80" applyNumberFormat="1" applyFont="1" applyFill="1" applyBorder="1" applyAlignment="1">
      <alignment horizontal="left" vertical="center" wrapText="1"/>
    </xf>
    <xf numFmtId="3" fontId="249" fillId="0" borderId="1" xfId="7" applyNumberFormat="1" applyFont="1" applyFill="1" applyBorder="1" applyAlignment="1">
      <alignment horizontal="left" vertical="center" wrapText="1"/>
    </xf>
    <xf numFmtId="3" fontId="249" fillId="0" borderId="1" xfId="7" applyNumberFormat="1" applyFont="1" applyFill="1" applyBorder="1" applyAlignment="1">
      <alignment horizontal="right" vertical="center" wrapText="1"/>
    </xf>
    <xf numFmtId="3" fontId="249" fillId="0" borderId="1" xfId="4" applyNumberFormat="1" applyFont="1" applyFill="1" applyBorder="1" applyAlignment="1">
      <alignment horizontal="center" vertical="center"/>
    </xf>
    <xf numFmtId="1" fontId="249" fillId="0" borderId="1" xfId="7" applyNumberFormat="1" applyFont="1" applyFill="1" applyBorder="1" applyAlignment="1">
      <alignment horizontal="right" vertical="center"/>
    </xf>
    <xf numFmtId="3" fontId="239" fillId="0" borderId="1" xfId="30" applyNumberFormat="1" applyFont="1" applyFill="1" applyBorder="1" applyAlignment="1">
      <alignment horizontal="center" vertical="center" wrapText="1"/>
    </xf>
    <xf numFmtId="172" fontId="249" fillId="0" borderId="1" xfId="0" applyNumberFormat="1" applyFont="1" applyFill="1" applyBorder="1" applyAlignment="1">
      <alignment horizontal="center" vertical="center" wrapText="1"/>
    </xf>
    <xf numFmtId="0" fontId="246" fillId="0" borderId="1" xfId="0" applyFont="1" applyFill="1" applyBorder="1"/>
    <xf numFmtId="175" fontId="239" fillId="0" borderId="1" xfId="1" applyNumberFormat="1" applyFont="1" applyFill="1" applyBorder="1" applyAlignment="1">
      <alignment horizontal="right" vertical="center"/>
    </xf>
    <xf numFmtId="9" fontId="239" fillId="0" borderId="0" xfId="81" applyFont="1" applyFill="1"/>
    <xf numFmtId="0" fontId="239" fillId="0" borderId="0" xfId="0" applyFont="1" applyFill="1"/>
    <xf numFmtId="43" fontId="22" fillId="0" borderId="1" xfId="1" applyFont="1" applyFill="1" applyBorder="1" applyAlignment="1">
      <alignment horizontal="left" vertical="center" wrapText="1"/>
    </xf>
    <xf numFmtId="14" fontId="22" fillId="0" borderId="1" xfId="0" applyNumberFormat="1" applyFont="1" applyFill="1" applyBorder="1" applyAlignment="1">
      <alignment horizontal="center" vertical="center" wrapText="1"/>
    </xf>
    <xf numFmtId="0" fontId="22" fillId="0" borderId="1" xfId="0" quotePrefix="1" applyNumberFormat="1" applyFont="1" applyFill="1" applyBorder="1" applyAlignment="1">
      <alignment horizontal="center" vertical="center" wrapText="1"/>
    </xf>
    <xf numFmtId="170" fontId="22" fillId="0" borderId="1" xfId="1" applyNumberFormat="1" applyFont="1" applyFill="1" applyBorder="1" applyAlignment="1">
      <alignment horizontal="right" vertical="center"/>
    </xf>
    <xf numFmtId="175" fontId="129" fillId="0" borderId="4" xfId="1" applyNumberFormat="1" applyFont="1" applyFill="1" applyBorder="1" applyAlignment="1">
      <alignment horizontal="center" vertical="center" wrapText="1"/>
    </xf>
    <xf numFmtId="170" fontId="22" fillId="2" borderId="1" xfId="20" quotePrefix="1" applyNumberFormat="1" applyFont="1" applyFill="1" applyBorder="1" applyAlignment="1">
      <alignment horizontal="center" vertical="center" wrapText="1"/>
    </xf>
    <xf numFmtId="175" fontId="22" fillId="2" borderId="1" xfId="1" applyNumberFormat="1" applyFont="1" applyFill="1" applyBorder="1" applyAlignment="1">
      <alignment horizontal="center" vertical="center" wrapText="1"/>
    </xf>
    <xf numFmtId="41" fontId="249" fillId="2" borderId="1" xfId="27" applyNumberFormat="1" applyFont="1" applyFill="1" applyBorder="1" applyAlignment="1">
      <alignment horizontal="left" vertical="center" wrapText="1"/>
    </xf>
    <xf numFmtId="41" fontId="249" fillId="2" borderId="1" xfId="27" applyNumberFormat="1" applyFont="1" applyFill="1" applyBorder="1" applyAlignment="1">
      <alignment horizontal="right" vertical="center" wrapText="1"/>
    </xf>
    <xf numFmtId="0" fontId="22" fillId="2" borderId="1" xfId="5" quotePrefix="1" applyNumberFormat="1" applyFont="1" applyFill="1" applyBorder="1" applyAlignment="1">
      <alignment horizontal="center" vertical="center" wrapText="1"/>
    </xf>
    <xf numFmtId="1" fontId="36" fillId="2" borderId="1" xfId="22" applyNumberFormat="1" applyFont="1" applyFill="1" applyBorder="1" applyAlignment="1">
      <alignment horizontal="left" vertical="center" wrapText="1"/>
    </xf>
    <xf numFmtId="1" fontId="36" fillId="2" borderId="1" xfId="22" applyNumberFormat="1" applyFont="1" applyFill="1" applyBorder="1" applyAlignment="1">
      <alignment horizontal="right" vertical="center" wrapText="1"/>
    </xf>
    <xf numFmtId="0" fontId="36" fillId="2" borderId="1" xfId="2" applyNumberFormat="1" applyFont="1" applyFill="1" applyBorder="1" applyAlignment="1">
      <alignment horizontal="center" vertical="center" wrapText="1"/>
    </xf>
    <xf numFmtId="1" fontId="36" fillId="2" borderId="1" xfId="7" applyNumberFormat="1" applyFont="1" applyFill="1" applyBorder="1" applyAlignment="1">
      <alignment horizontal="center" vertical="center"/>
    </xf>
    <xf numFmtId="1" fontId="36" fillId="2" borderId="1" xfId="22" applyNumberFormat="1" applyFont="1" applyFill="1" applyBorder="1" applyAlignment="1">
      <alignment horizontal="center" vertical="center" wrapText="1"/>
    </xf>
    <xf numFmtId="0" fontId="36" fillId="2" borderId="1" xfId="5" applyNumberFormat="1" applyFont="1" applyFill="1" applyBorder="1" applyAlignment="1">
      <alignment horizontal="center" vertical="center" wrapText="1"/>
    </xf>
    <xf numFmtId="0" fontId="36" fillId="2" borderId="1" xfId="21" applyFont="1" applyFill="1" applyBorder="1" applyAlignment="1">
      <alignment horizontal="center" vertical="center" wrapText="1"/>
    </xf>
    <xf numFmtId="0" fontId="22" fillId="2" borderId="1" xfId="2" quotePrefix="1" applyNumberFormat="1" applyFont="1" applyFill="1" applyBorder="1" applyAlignment="1">
      <alignment horizontal="center" vertical="center" wrapText="1"/>
    </xf>
    <xf numFmtId="1" fontId="36" fillId="2" borderId="1" xfId="10" applyNumberFormat="1" applyFont="1" applyFill="1" applyBorder="1" applyAlignment="1">
      <alignment horizontal="left" vertical="center" wrapText="1"/>
    </xf>
    <xf numFmtId="1" fontId="36" fillId="2" borderId="1" xfId="10" applyNumberFormat="1" applyFont="1" applyFill="1" applyBorder="1" applyAlignment="1">
      <alignment horizontal="right" vertical="center" wrapText="1"/>
    </xf>
    <xf numFmtId="1" fontId="36" fillId="2" borderId="1" xfId="10" applyNumberFormat="1" applyFont="1" applyFill="1" applyBorder="1" applyAlignment="1">
      <alignment horizontal="center" vertical="center" wrapText="1"/>
    </xf>
    <xf numFmtId="166" fontId="36" fillId="2" borderId="1" xfId="2" applyNumberFormat="1" applyFont="1" applyFill="1" applyBorder="1" applyAlignment="1">
      <alignment horizontal="center" vertical="center" wrapText="1"/>
    </xf>
    <xf numFmtId="1" fontId="22" fillId="52" borderId="4" xfId="53" applyNumberFormat="1" applyFont="1" applyFill="1" applyBorder="1" applyAlignment="1">
      <alignment vertical="center" wrapText="1"/>
    </xf>
    <xf numFmtId="175" fontId="249" fillId="52" borderId="1" xfId="1" applyNumberFormat="1" applyFont="1" applyFill="1" applyBorder="1" applyAlignment="1">
      <alignment horizontal="center" vertical="center" wrapText="1"/>
    </xf>
    <xf numFmtId="0" fontId="12" fillId="0" borderId="1" xfId="51" applyFont="1" applyFill="1" applyBorder="1" applyAlignment="1">
      <alignment vertical="center" wrapText="1"/>
    </xf>
    <xf numFmtId="0" fontId="18" fillId="0" borderId="1" xfId="2" applyNumberFormat="1" applyFont="1" applyFill="1" applyBorder="1" applyAlignment="1">
      <alignment horizontal="center" vertical="center" wrapText="1"/>
    </xf>
    <xf numFmtId="0" fontId="18" fillId="0" borderId="1" xfId="2" applyNumberFormat="1" applyFont="1" applyFill="1" applyBorder="1" applyAlignment="1">
      <alignment horizontal="left" vertical="center" wrapText="1"/>
    </xf>
    <xf numFmtId="0" fontId="34" fillId="0" borderId="1" xfId="2" applyNumberFormat="1" applyFont="1" applyFill="1" applyBorder="1" applyAlignment="1">
      <alignment horizontal="center" vertical="center" wrapText="1"/>
    </xf>
    <xf numFmtId="0" fontId="34" fillId="0" borderId="1" xfId="5" applyNumberFormat="1" applyFont="1" applyFill="1" applyBorder="1" applyAlignment="1">
      <alignment horizontal="center" vertical="center" wrapText="1"/>
    </xf>
    <xf numFmtId="170" fontId="34" fillId="0" borderId="1" xfId="1" applyNumberFormat="1" applyFont="1" applyFill="1" applyBorder="1" applyAlignment="1">
      <alignment horizontal="right" vertical="center"/>
    </xf>
    <xf numFmtId="0" fontId="12" fillId="0" borderId="0" xfId="47" quotePrefix="1" applyFont="1" applyFill="1" applyAlignment="1">
      <alignment vertical="center"/>
    </xf>
    <xf numFmtId="0" fontId="12" fillId="0" borderId="0" xfId="0" quotePrefix="1" applyFont="1" applyFill="1" applyBorder="1" applyAlignment="1">
      <alignment horizontal="left" wrapText="1"/>
    </xf>
    <xf numFmtId="1" fontId="34" fillId="0" borderId="1" xfId="10" applyNumberFormat="1" applyFont="1" applyFill="1" applyBorder="1" applyAlignment="1">
      <alignment horizontal="left" vertical="center" wrapText="1"/>
    </xf>
    <xf numFmtId="0" fontId="34" fillId="0" borderId="0" xfId="0" applyFont="1" applyFill="1" applyBorder="1"/>
    <xf numFmtId="0" fontId="18" fillId="0" borderId="1" xfId="47" applyFont="1" applyFill="1" applyBorder="1" applyAlignment="1">
      <alignment horizontal="center" vertical="center" wrapText="1"/>
    </xf>
    <xf numFmtId="0" fontId="18" fillId="0" borderId="1" xfId="47" applyFont="1" applyFill="1" applyBorder="1" applyAlignment="1">
      <alignment horizontal="left" vertical="center" wrapText="1"/>
    </xf>
    <xf numFmtId="170" fontId="258" fillId="0" borderId="1" xfId="1" applyNumberFormat="1" applyFont="1" applyFill="1" applyBorder="1" applyAlignment="1">
      <alignment horizontal="center" vertical="center" wrapText="1"/>
    </xf>
    <xf numFmtId="175" fontId="18" fillId="0" borderId="1" xfId="16" applyNumberFormat="1" applyFont="1" applyFill="1" applyBorder="1" applyAlignment="1">
      <alignment horizontal="center" vertical="center" wrapText="1"/>
    </xf>
    <xf numFmtId="170" fontId="28" fillId="0" borderId="0" xfId="0" applyNumberFormat="1" applyFont="1" applyFill="1" applyBorder="1"/>
    <xf numFmtId="170" fontId="263" fillId="54" borderId="1" xfId="2" applyNumberFormat="1" applyFont="1" applyFill="1" applyBorder="1" applyAlignment="1">
      <alignment horizontal="center" vertical="center" wrapText="1"/>
    </xf>
    <xf numFmtId="43" fontId="12" fillId="0" borderId="1" xfId="1" applyFont="1" applyFill="1" applyBorder="1" applyAlignment="1">
      <alignment horizontal="right" vertical="center"/>
    </xf>
    <xf numFmtId="9" fontId="18" fillId="0" borderId="2" xfId="81" applyFont="1" applyFill="1" applyBorder="1" applyAlignment="1">
      <alignment horizontal="center" vertical="center"/>
    </xf>
    <xf numFmtId="9" fontId="18" fillId="0" borderId="0" xfId="81" applyFont="1" applyFill="1" applyAlignment="1">
      <alignment horizontal="center"/>
    </xf>
    <xf numFmtId="9" fontId="18" fillId="54" borderId="1" xfId="81" applyFont="1" applyFill="1" applyBorder="1" applyAlignment="1">
      <alignment horizontal="center" vertical="center" wrapText="1"/>
    </xf>
    <xf numFmtId="9" fontId="12" fillId="0" borderId="1" xfId="81" applyFont="1" applyFill="1" applyBorder="1" applyAlignment="1">
      <alignment horizontal="center"/>
    </xf>
    <xf numFmtId="9" fontId="257" fillId="0" borderId="1" xfId="81" applyFont="1" applyFill="1" applyBorder="1" applyAlignment="1">
      <alignment horizontal="center" vertical="center" wrapText="1"/>
    </xf>
    <xf numFmtId="9" fontId="32" fillId="0" borderId="1" xfId="81" applyFont="1" applyFill="1" applyBorder="1" applyAlignment="1">
      <alignment horizontal="center"/>
    </xf>
    <xf numFmtId="9" fontId="12" fillId="0" borderId="1" xfId="81" applyFont="1" applyFill="1" applyBorder="1" applyAlignment="1">
      <alignment horizontal="center" vertical="center" wrapText="1"/>
    </xf>
    <xf numFmtId="9" fontId="12" fillId="54" borderId="1" xfId="81" applyFont="1" applyFill="1" applyBorder="1" applyAlignment="1">
      <alignment horizontal="center" vertical="center" wrapText="1"/>
    </xf>
    <xf numFmtId="9" fontId="18" fillId="0" borderId="1" xfId="81" applyFont="1" applyFill="1" applyBorder="1" applyAlignment="1">
      <alignment horizontal="center"/>
    </xf>
    <xf numFmtId="9" fontId="32" fillId="0" borderId="1" xfId="81" applyFont="1" applyFill="1" applyBorder="1" applyAlignment="1">
      <alignment horizontal="center" vertical="center" wrapText="1"/>
    </xf>
    <xf numFmtId="9" fontId="12" fillId="0" borderId="0" xfId="81" applyFont="1" applyFill="1" applyAlignment="1">
      <alignment horizontal="center"/>
    </xf>
    <xf numFmtId="170" fontId="11" fillId="0" borderId="1" xfId="1" quotePrefix="1" applyNumberFormat="1" applyFont="1" applyFill="1" applyBorder="1" applyAlignment="1">
      <alignment horizontal="center" vertical="center" wrapText="1"/>
    </xf>
    <xf numFmtId="170" fontId="11" fillId="0" borderId="1" xfId="1" applyNumberFormat="1" applyFont="1" applyFill="1" applyBorder="1" applyAlignment="1">
      <alignment horizontal="center" vertical="center" wrapText="1"/>
    </xf>
    <xf numFmtId="0" fontId="264" fillId="0" borderId="1" xfId="47" applyFont="1" applyFill="1" applyBorder="1" applyAlignment="1">
      <alignment horizontal="center" vertical="center" wrapText="1"/>
    </xf>
    <xf numFmtId="170" fontId="12" fillId="0" borderId="0" xfId="1" applyNumberFormat="1" applyFont="1" applyFill="1" applyAlignment="1">
      <alignment horizontal="right" vertical="center"/>
    </xf>
    <xf numFmtId="170" fontId="12" fillId="0" borderId="0" xfId="47" applyNumberFormat="1" applyFont="1" applyFill="1" applyAlignment="1">
      <alignment vertical="center"/>
    </xf>
    <xf numFmtId="170" fontId="264" fillId="0" borderId="1" xfId="2" applyNumberFormat="1" applyFont="1" applyFill="1" applyBorder="1" applyAlignment="1">
      <alignment horizontal="center" vertical="center" wrapText="1"/>
    </xf>
    <xf numFmtId="0" fontId="11" fillId="0" borderId="1" xfId="0" applyFont="1" applyFill="1" applyBorder="1" applyAlignment="1">
      <alignment wrapText="1"/>
    </xf>
    <xf numFmtId="0" fontId="11" fillId="0" borderId="1" xfId="0" applyFont="1" applyFill="1" applyBorder="1"/>
    <xf numFmtId="170" fontId="11" fillId="3" borderId="1" xfId="1" quotePrefix="1" applyNumberFormat="1" applyFont="1" applyFill="1" applyBorder="1" applyAlignment="1">
      <alignment horizontal="center" vertical="center" wrapText="1"/>
    </xf>
    <xf numFmtId="0" fontId="264" fillId="0" borderId="1" xfId="0" applyFont="1" applyFill="1" applyBorder="1"/>
    <xf numFmtId="0" fontId="264" fillId="0" borderId="1" xfId="0" applyFont="1" applyFill="1" applyBorder="1" applyAlignment="1">
      <alignment horizontal="center" vertical="center" wrapText="1"/>
    </xf>
    <xf numFmtId="170" fontId="264" fillId="0" borderId="1" xfId="1" applyNumberFormat="1" applyFont="1" applyFill="1" applyBorder="1" applyAlignment="1">
      <alignment horizontal="right" vertical="center"/>
    </xf>
    <xf numFmtId="226" fontId="27" fillId="0" borderId="1" xfId="81" applyNumberFormat="1" applyFont="1" applyFill="1" applyBorder="1" applyAlignment="1">
      <alignment horizontal="right" vertical="center" wrapText="1"/>
    </xf>
    <xf numFmtId="226" fontId="34" fillId="0" borderId="1" xfId="81" applyNumberFormat="1" applyFont="1" applyFill="1" applyBorder="1" applyAlignment="1">
      <alignment horizontal="right" vertical="center" wrapText="1"/>
    </xf>
    <xf numFmtId="226" fontId="259" fillId="0" borderId="1" xfId="81" applyNumberFormat="1" applyFont="1" applyFill="1" applyBorder="1" applyAlignment="1">
      <alignment horizontal="right" vertical="center" wrapText="1"/>
    </xf>
    <xf numFmtId="226" fontId="27" fillId="0" borderId="1" xfId="81" applyNumberFormat="1" applyFont="1" applyFill="1" applyBorder="1" applyAlignment="1">
      <alignment horizontal="right" vertical="center"/>
    </xf>
    <xf numFmtId="226" fontId="34" fillId="0" borderId="1" xfId="81" applyNumberFormat="1" applyFont="1" applyFill="1" applyBorder="1" applyAlignment="1">
      <alignment horizontal="right" vertical="center"/>
    </xf>
    <xf numFmtId="226" fontId="262" fillId="0" borderId="1" xfId="81" applyNumberFormat="1" applyFont="1" applyFill="1" applyBorder="1" applyAlignment="1">
      <alignment horizontal="right" vertical="center"/>
    </xf>
    <xf numFmtId="226" fontId="28" fillId="0" borderId="1" xfId="81" applyNumberFormat="1" applyFont="1" applyFill="1" applyBorder="1" applyAlignment="1">
      <alignment horizontal="right" vertical="center"/>
    </xf>
    <xf numFmtId="226" fontId="259" fillId="0" borderId="1" xfId="81" applyNumberFormat="1" applyFont="1" applyFill="1" applyBorder="1" applyAlignment="1">
      <alignment horizontal="right" vertical="center"/>
    </xf>
    <xf numFmtId="226" fontId="261" fillId="0" borderId="1" xfId="81" applyNumberFormat="1" applyFont="1" applyFill="1" applyBorder="1" applyAlignment="1">
      <alignment horizontal="right" vertical="center"/>
    </xf>
    <xf numFmtId="0" fontId="28" fillId="0" borderId="1" xfId="4302" applyFont="1" applyBorder="1" applyAlignment="1">
      <alignment horizontal="center" vertical="center" wrapText="1"/>
    </xf>
    <xf numFmtId="0" fontId="28" fillId="0" borderId="1" xfId="4302" applyFont="1" applyBorder="1" applyAlignment="1">
      <alignment vertical="center" wrapText="1"/>
    </xf>
    <xf numFmtId="0" fontId="28" fillId="0" borderId="1" xfId="4302" applyFont="1" applyBorder="1" applyAlignment="1">
      <alignment horizontal="left" vertical="center" wrapText="1" indent="2"/>
    </xf>
    <xf numFmtId="3" fontId="18" fillId="54" borderId="1" xfId="1" applyNumberFormat="1" applyFont="1" applyFill="1" applyBorder="1" applyAlignment="1">
      <alignment horizontal="right" vertical="center" wrapText="1"/>
    </xf>
    <xf numFmtId="3" fontId="12" fillId="0" borderId="1" xfId="1" applyNumberFormat="1" applyFont="1" applyFill="1" applyBorder="1" applyAlignment="1">
      <alignment horizontal="right" vertical="center" wrapText="1"/>
    </xf>
    <xf numFmtId="3" fontId="32" fillId="0" borderId="1" xfId="1" applyNumberFormat="1" applyFont="1" applyFill="1" applyBorder="1" applyAlignment="1">
      <alignment horizontal="right" vertical="center" wrapText="1"/>
    </xf>
    <xf numFmtId="3" fontId="12" fillId="0" borderId="1" xfId="1" applyNumberFormat="1" applyFont="1" applyFill="1" applyBorder="1" applyAlignment="1">
      <alignment horizontal="right" vertical="center"/>
    </xf>
    <xf numFmtId="3" fontId="34" fillId="0" borderId="1" xfId="1" applyNumberFormat="1" applyFont="1" applyFill="1" applyBorder="1" applyAlignment="1">
      <alignment horizontal="right" vertical="center"/>
    </xf>
    <xf numFmtId="3" fontId="18" fillId="54" borderId="1" xfId="1" applyNumberFormat="1" applyFont="1" applyFill="1" applyBorder="1" applyAlignment="1">
      <alignment horizontal="right" vertical="center"/>
    </xf>
    <xf numFmtId="3" fontId="18" fillId="0" borderId="1" xfId="1" applyNumberFormat="1" applyFont="1" applyFill="1" applyBorder="1" applyAlignment="1">
      <alignment horizontal="right" vertical="center" wrapText="1"/>
    </xf>
    <xf numFmtId="3" fontId="12" fillId="0" borderId="1" xfId="1" applyNumberFormat="1" applyFont="1" applyFill="1" applyBorder="1" applyAlignment="1">
      <alignment horizontal="right"/>
    </xf>
    <xf numFmtId="3" fontId="34" fillId="0" borderId="1" xfId="1" applyNumberFormat="1" applyFont="1" applyFill="1" applyBorder="1" applyAlignment="1">
      <alignment horizontal="right" vertical="center" wrapText="1"/>
    </xf>
    <xf numFmtId="3" fontId="257" fillId="0" borderId="1" xfId="1" applyNumberFormat="1" applyFont="1" applyFill="1" applyBorder="1" applyAlignment="1">
      <alignment horizontal="right" vertical="center"/>
    </xf>
    <xf numFmtId="3" fontId="37" fillId="54" borderId="1" xfId="1" applyNumberFormat="1" applyFont="1" applyFill="1" applyBorder="1" applyAlignment="1">
      <alignment horizontal="right" vertical="center" wrapText="1"/>
    </xf>
    <xf numFmtId="3" fontId="27" fillId="0" borderId="1" xfId="1" applyNumberFormat="1" applyFont="1" applyFill="1" applyBorder="1" applyAlignment="1">
      <alignment horizontal="right" vertical="center" wrapText="1"/>
    </xf>
    <xf numFmtId="3" fontId="259" fillId="0" borderId="1" xfId="1" applyNumberFormat="1" applyFont="1" applyFill="1" applyBorder="1" applyAlignment="1">
      <alignment horizontal="right" vertical="center" wrapText="1"/>
    </xf>
    <xf numFmtId="3" fontId="27" fillId="0" borderId="1" xfId="1" applyNumberFormat="1" applyFont="1" applyFill="1" applyBorder="1" applyAlignment="1">
      <alignment horizontal="right" vertical="center"/>
    </xf>
    <xf numFmtId="3" fontId="262" fillId="0" borderId="1" xfId="1" applyNumberFormat="1" applyFont="1" applyFill="1" applyBorder="1" applyAlignment="1">
      <alignment horizontal="right" vertical="center"/>
    </xf>
    <xf numFmtId="3" fontId="28" fillId="0" borderId="1" xfId="1" applyNumberFormat="1" applyFont="1" applyFill="1" applyBorder="1" applyAlignment="1">
      <alignment horizontal="right" vertical="center"/>
    </xf>
    <xf numFmtId="3" fontId="259" fillId="0" borderId="1" xfId="1" applyNumberFormat="1" applyFont="1" applyFill="1" applyBorder="1" applyAlignment="1">
      <alignment horizontal="right" vertical="center"/>
    </xf>
    <xf numFmtId="3" fontId="261" fillId="0" borderId="1" xfId="1" applyNumberFormat="1" applyFont="1" applyFill="1" applyBorder="1" applyAlignment="1">
      <alignment horizontal="right" vertical="center"/>
    </xf>
    <xf numFmtId="170" fontId="28" fillId="0" borderId="1" xfId="1" applyNumberFormat="1" applyFont="1" applyBorder="1" applyAlignment="1">
      <alignment horizontal="center" vertical="center" wrapText="1"/>
    </xf>
    <xf numFmtId="170" fontId="37" fillId="0" borderId="1" xfId="1" applyNumberFormat="1" applyFont="1" applyBorder="1" applyAlignment="1">
      <alignment horizontal="center" vertical="center" wrapText="1"/>
    </xf>
    <xf numFmtId="170" fontId="27" fillId="0" borderId="1" xfId="1" applyNumberFormat="1" applyFont="1" applyBorder="1" applyAlignment="1">
      <alignment horizontal="center" vertical="center" wrapText="1"/>
    </xf>
    <xf numFmtId="170" fontId="259" fillId="0" borderId="1" xfId="1" applyNumberFormat="1" applyFont="1" applyBorder="1" applyAlignment="1">
      <alignment horizontal="center" vertical="center" wrapText="1"/>
    </xf>
    <xf numFmtId="170" fontId="34" fillId="0" borderId="1" xfId="1" applyNumberFormat="1" applyFont="1" applyBorder="1" applyAlignment="1">
      <alignment horizontal="center" vertical="center" wrapText="1"/>
    </xf>
    <xf numFmtId="0" fontId="28" fillId="0" borderId="0" xfId="4302" applyFont="1"/>
    <xf numFmtId="0" fontId="27" fillId="0" borderId="0" xfId="4302" applyFont="1" applyAlignment="1">
      <alignment vertical="center"/>
    </xf>
    <xf numFmtId="0" fontId="27" fillId="54" borderId="1" xfId="4302" applyFont="1" applyFill="1" applyBorder="1" applyAlignment="1">
      <alignment horizontal="center" vertical="center" wrapText="1"/>
    </xf>
    <xf numFmtId="0" fontId="27" fillId="54" borderId="1" xfId="4302" applyFont="1" applyFill="1" applyBorder="1" applyAlignment="1">
      <alignment vertical="center" wrapText="1"/>
    </xf>
    <xf numFmtId="170" fontId="27" fillId="54" borderId="1" xfId="1" applyNumberFormat="1" applyFont="1" applyFill="1" applyBorder="1" applyAlignment="1">
      <alignment horizontal="center" vertical="center" wrapText="1"/>
    </xf>
    <xf numFmtId="170" fontId="18" fillId="0" borderId="2" xfId="1" applyNumberFormat="1" applyFont="1" applyFill="1" applyBorder="1" applyAlignment="1">
      <alignment horizontal="right" vertical="center" wrapText="1"/>
    </xf>
    <xf numFmtId="0" fontId="22" fillId="2" borderId="1" xfId="2" applyFont="1" applyFill="1" applyBorder="1" applyAlignment="1">
      <alignment horizontal="left" vertical="center" wrapText="1"/>
    </xf>
    <xf numFmtId="3" fontId="22" fillId="2" borderId="1" xfId="30" applyNumberFormat="1" applyFont="1" applyFill="1" applyBorder="1" applyAlignment="1">
      <alignment horizontal="center" vertical="center" wrapText="1"/>
    </xf>
    <xf numFmtId="43" fontId="22" fillId="0" borderId="1" xfId="20" applyFont="1" applyFill="1" applyBorder="1" applyAlignment="1">
      <alignment horizontal="left" vertical="center" wrapText="1"/>
    </xf>
    <xf numFmtId="43" fontId="22" fillId="0" borderId="1" xfId="20" applyFont="1" applyFill="1" applyBorder="1" applyAlignment="1">
      <alignment horizontal="right" vertical="center" wrapText="1"/>
    </xf>
    <xf numFmtId="0" fontId="22" fillId="2" borderId="1" xfId="0" applyNumberFormat="1" applyFont="1" applyFill="1" applyBorder="1" applyAlignment="1">
      <alignment horizontal="center" vertical="center" wrapText="1"/>
    </xf>
    <xf numFmtId="170" fontId="239" fillId="2" borderId="1" xfId="0" quotePrefix="1" applyNumberFormat="1" applyFont="1" applyFill="1" applyBorder="1" applyAlignment="1">
      <alignment horizontal="left" vertical="center" wrapText="1"/>
    </xf>
    <xf numFmtId="0" fontId="12" fillId="2" borderId="0" xfId="0" applyFont="1" applyFill="1" applyBorder="1"/>
    <xf numFmtId="0" fontId="32" fillId="2" borderId="0" xfId="0" applyFont="1" applyFill="1" applyBorder="1"/>
    <xf numFmtId="170" fontId="18" fillId="2" borderId="0" xfId="2" applyNumberFormat="1" applyFont="1" applyFill="1" applyBorder="1" applyAlignment="1">
      <alignment horizontal="center" vertical="center" wrapText="1"/>
    </xf>
    <xf numFmtId="170" fontId="12" fillId="2" borderId="0" xfId="0" applyNumberFormat="1" applyFont="1" applyFill="1" applyBorder="1"/>
    <xf numFmtId="0" fontId="27" fillId="2" borderId="0" xfId="0" applyFont="1" applyFill="1" applyBorder="1"/>
    <xf numFmtId="0" fontId="28" fillId="2" borderId="0" xfId="0" applyFont="1" applyFill="1" applyBorder="1"/>
    <xf numFmtId="0" fontId="12" fillId="0" borderId="1" xfId="0" applyFont="1" applyFill="1" applyBorder="1" applyAlignment="1">
      <alignment wrapText="1"/>
    </xf>
    <xf numFmtId="2" fontId="237" fillId="0" borderId="0" xfId="0" applyNumberFormat="1" applyFont="1" applyFill="1"/>
    <xf numFmtId="0" fontId="239" fillId="0" borderId="1" xfId="2" applyFont="1" applyFill="1" applyBorder="1" applyAlignment="1">
      <alignment horizontal="center" vertical="center" wrapText="1"/>
    </xf>
    <xf numFmtId="1" fontId="22" fillId="2" borderId="1" xfId="18" applyNumberFormat="1" applyFont="1" applyFill="1" applyBorder="1" applyAlignment="1">
      <alignment horizontal="left" vertical="center" wrapText="1"/>
    </xf>
    <xf numFmtId="1" fontId="22" fillId="2" borderId="1" xfId="18" applyNumberFormat="1" applyFont="1" applyFill="1" applyBorder="1" applyAlignment="1">
      <alignment horizontal="right" vertical="center" wrapText="1"/>
    </xf>
    <xf numFmtId="168" fontId="22" fillId="0" borderId="1" xfId="3" applyNumberFormat="1" applyFont="1" applyFill="1" applyBorder="1" applyAlignment="1">
      <alignment horizontal="left" vertical="center" wrapText="1"/>
    </xf>
    <xf numFmtId="168" fontId="22" fillId="0" borderId="1" xfId="3" applyNumberFormat="1" applyFont="1" applyFill="1" applyBorder="1" applyAlignment="1">
      <alignment horizontal="right" vertical="center" wrapText="1"/>
    </xf>
    <xf numFmtId="168" fontId="22" fillId="0" borderId="1" xfId="3" applyNumberFormat="1" applyFont="1" applyFill="1" applyBorder="1" applyAlignment="1">
      <alignment horizontal="center" vertical="center" wrapText="1"/>
    </xf>
    <xf numFmtId="0" fontId="22" fillId="0" borderId="0" xfId="0" applyFont="1" applyFill="1"/>
    <xf numFmtId="0" fontId="22" fillId="0" borderId="1" xfId="16" applyNumberFormat="1" applyFont="1" applyFill="1" applyBorder="1" applyAlignment="1">
      <alignment horizontal="center" vertical="center"/>
    </xf>
    <xf numFmtId="3" fontId="22" fillId="0" borderId="1" xfId="51" applyNumberFormat="1" applyFont="1" applyFill="1" applyBorder="1" applyAlignment="1">
      <alignment horizontal="center" vertical="center" wrapText="1"/>
    </xf>
    <xf numFmtId="0" fontId="22" fillId="0" borderId="2" xfId="47" applyFont="1" applyFill="1" applyBorder="1" applyAlignment="1">
      <alignment horizontal="center" vertical="center" wrapText="1"/>
    </xf>
    <xf numFmtId="41" fontId="22" fillId="0" borderId="2" xfId="56" applyNumberFormat="1" applyFont="1" applyFill="1" applyBorder="1" applyAlignment="1">
      <alignment vertical="center" wrapText="1"/>
    </xf>
    <xf numFmtId="2" fontId="22" fillId="0" borderId="2" xfId="56" applyNumberFormat="1" applyFont="1" applyFill="1" applyBorder="1" applyAlignment="1">
      <alignment horizontal="center" vertical="center" wrapText="1"/>
    </xf>
    <xf numFmtId="0" fontId="22" fillId="0" borderId="2" xfId="47" applyFont="1" applyFill="1" applyBorder="1" applyAlignment="1">
      <alignment horizontal="center" vertical="center"/>
    </xf>
    <xf numFmtId="0" fontId="22" fillId="0" borderId="2" xfId="16" applyNumberFormat="1" applyFont="1" applyFill="1" applyBorder="1" applyAlignment="1">
      <alignment horizontal="center" vertical="center"/>
    </xf>
    <xf numFmtId="175" fontId="22" fillId="0" borderId="2" xfId="16" applyNumberFormat="1" applyFont="1" applyFill="1" applyBorder="1" applyAlignment="1">
      <alignment horizontal="right" vertical="center" wrapText="1"/>
    </xf>
    <xf numFmtId="3" fontId="22" fillId="0" borderId="2" xfId="51" applyNumberFormat="1" applyFont="1" applyFill="1" applyBorder="1" applyAlignment="1">
      <alignment horizontal="center" vertical="center" wrapText="1"/>
    </xf>
    <xf numFmtId="0" fontId="237" fillId="2" borderId="1" xfId="0" applyFont="1" applyFill="1" applyBorder="1"/>
    <xf numFmtId="175" fontId="237" fillId="2" borderId="1" xfId="0" applyNumberFormat="1" applyFont="1" applyFill="1" applyBorder="1"/>
    <xf numFmtId="41" fontId="22" fillId="2" borderId="1" xfId="56" applyNumberFormat="1" applyFont="1" applyFill="1" applyBorder="1" applyAlignment="1">
      <alignment vertical="center" wrapText="1"/>
    </xf>
    <xf numFmtId="0" fontId="237" fillId="2" borderId="1" xfId="0" applyFont="1" applyFill="1" applyBorder="1" applyAlignment="1">
      <alignment horizontal="center" vertical="center" wrapText="1"/>
    </xf>
    <xf numFmtId="170" fontId="253" fillId="2" borderId="1" xfId="1" applyNumberFormat="1" applyFont="1" applyFill="1" applyBorder="1" applyAlignment="1">
      <alignment horizontal="center" vertical="center" wrapText="1"/>
    </xf>
    <xf numFmtId="1" fontId="22" fillId="2" borderId="1" xfId="53" applyNumberFormat="1" applyFont="1" applyFill="1" applyBorder="1" applyAlignment="1">
      <alignment vertical="center" wrapText="1"/>
    </xf>
    <xf numFmtId="3" fontId="239" fillId="2" borderId="1" xfId="51" applyNumberFormat="1" applyFont="1" applyFill="1" applyBorder="1" applyAlignment="1">
      <alignment horizontal="center" vertical="center" wrapText="1"/>
    </xf>
    <xf numFmtId="175" fontId="22" fillId="2" borderId="1" xfId="16" applyNumberFormat="1" applyFont="1" applyFill="1" applyBorder="1" applyAlignment="1">
      <alignment horizontal="right" vertical="center"/>
    </xf>
    <xf numFmtId="175" fontId="22" fillId="2" borderId="1" xfId="16" applyNumberFormat="1" applyFont="1" applyFill="1" applyBorder="1" applyAlignment="1">
      <alignment horizontal="right" vertical="center" wrapText="1"/>
    </xf>
    <xf numFmtId="41" fontId="22" fillId="2" borderId="1" xfId="39" applyNumberFormat="1" applyFont="1" applyFill="1" applyBorder="1" applyAlignment="1">
      <alignment horizontal="center" vertical="center" wrapText="1"/>
    </xf>
    <xf numFmtId="41" fontId="22" fillId="2" borderId="1" xfId="56" applyNumberFormat="1" applyFont="1" applyFill="1" applyBorder="1" applyAlignment="1">
      <alignment horizontal="center" vertical="center" wrapText="1"/>
    </xf>
    <xf numFmtId="170" fontId="22" fillId="2" borderId="1" xfId="16" applyNumberFormat="1" applyFont="1" applyFill="1" applyBorder="1" applyAlignment="1">
      <alignment horizontal="center" vertical="center" wrapText="1"/>
    </xf>
    <xf numFmtId="170" fontId="11" fillId="2" borderId="1" xfId="4304" applyNumberFormat="1" applyFont="1" applyFill="1" applyBorder="1" applyAlignment="1">
      <alignment horizontal="center" vertical="center" wrapText="1"/>
    </xf>
    <xf numFmtId="1" fontId="249" fillId="3" borderId="1" xfId="7" applyNumberFormat="1" applyFont="1" applyFill="1" applyBorder="1" applyAlignment="1">
      <alignment horizontal="center" vertical="center" wrapText="1"/>
    </xf>
    <xf numFmtId="0" fontId="249" fillId="2" borderId="1" xfId="0" applyFont="1" applyFill="1" applyBorder="1" applyAlignment="1">
      <alignment horizontal="center" vertical="center" wrapText="1"/>
    </xf>
    <xf numFmtId="1" fontId="249" fillId="2" borderId="1" xfId="7" applyNumberFormat="1" applyFont="1" applyFill="1" applyBorder="1" applyAlignment="1">
      <alignment horizontal="center" vertical="center" wrapText="1"/>
    </xf>
    <xf numFmtId="170" fontId="239" fillId="2" borderId="1" xfId="1" applyNumberFormat="1" applyFont="1" applyFill="1" applyBorder="1" applyAlignment="1">
      <alignment horizontal="center" vertical="center" wrapText="1"/>
    </xf>
    <xf numFmtId="179" fontId="239" fillId="2" borderId="1" xfId="0" applyNumberFormat="1" applyFont="1" applyFill="1" applyBorder="1" applyAlignment="1">
      <alignment horizontal="center" vertical="center" wrapText="1"/>
    </xf>
    <xf numFmtId="0" fontId="239" fillId="2" borderId="1" xfId="5" applyNumberFormat="1" applyFont="1" applyFill="1" applyBorder="1" applyAlignment="1">
      <alignment horizontal="center" vertical="center"/>
    </xf>
    <xf numFmtId="0" fontId="239" fillId="2" borderId="1" xfId="0" applyFont="1" applyFill="1" applyBorder="1" applyAlignment="1">
      <alignment horizontal="left" vertical="center" wrapText="1"/>
    </xf>
    <xf numFmtId="14" fontId="239" fillId="2" borderId="1" xfId="0" applyNumberFormat="1" applyFont="1" applyFill="1" applyBorder="1" applyAlignment="1">
      <alignment horizontal="center" vertical="center" wrapText="1"/>
    </xf>
    <xf numFmtId="1" fontId="239" fillId="2" borderId="1" xfId="7" applyNumberFormat="1" applyFont="1" applyFill="1" applyBorder="1" applyAlignment="1">
      <alignment horizontal="left" vertical="center" wrapText="1"/>
    </xf>
    <xf numFmtId="0" fontId="239" fillId="2" borderId="1" xfId="5" applyNumberFormat="1" applyFont="1" applyFill="1" applyBorder="1" applyAlignment="1">
      <alignment horizontal="center" vertical="center" wrapText="1"/>
    </xf>
    <xf numFmtId="49" fontId="239" fillId="2" borderId="1" xfId="1" applyNumberFormat="1" applyFont="1" applyFill="1" applyBorder="1" applyAlignment="1">
      <alignment horizontal="center" vertical="center" wrapText="1"/>
    </xf>
    <xf numFmtId="1" fontId="239" fillId="2" borderId="1" xfId="7" applyNumberFormat="1" applyFont="1" applyFill="1" applyBorder="1" applyAlignment="1">
      <alignment horizontal="center" vertical="center" wrapText="1"/>
    </xf>
    <xf numFmtId="175" fontId="239" fillId="2" borderId="1" xfId="1" applyNumberFormat="1" applyFont="1" applyFill="1" applyBorder="1" applyAlignment="1">
      <alignment horizontal="center" vertical="center" wrapText="1"/>
    </xf>
    <xf numFmtId="0" fontId="239" fillId="2" borderId="1" xfId="2" applyNumberFormat="1" applyFont="1" applyFill="1" applyBorder="1" applyAlignment="1">
      <alignment horizontal="left" vertical="center" wrapText="1"/>
    </xf>
    <xf numFmtId="0" fontId="239" fillId="2" borderId="1" xfId="2" applyFont="1" applyFill="1" applyBorder="1" applyAlignment="1">
      <alignment horizontal="left" vertical="center" wrapText="1"/>
    </xf>
    <xf numFmtId="49" fontId="239" fillId="2" borderId="1" xfId="1" quotePrefix="1" applyNumberFormat="1" applyFont="1" applyFill="1" applyBorder="1" applyAlignment="1">
      <alignment horizontal="center" vertical="center" wrapText="1"/>
    </xf>
    <xf numFmtId="172" fontId="239" fillId="2" borderId="1" xfId="0" applyNumberFormat="1" applyFont="1" applyFill="1" applyBorder="1" applyAlignment="1">
      <alignment horizontal="left" vertical="center" wrapText="1"/>
    </xf>
    <xf numFmtId="43" fontId="239" fillId="2" borderId="1" xfId="1" applyFont="1" applyFill="1" applyBorder="1" applyAlignment="1">
      <alignment horizontal="left" vertical="center" wrapText="1"/>
    </xf>
    <xf numFmtId="0" fontId="239" fillId="2" borderId="1" xfId="0" applyFont="1" applyFill="1" applyBorder="1"/>
    <xf numFmtId="0" fontId="239" fillId="2" borderId="1" xfId="57" applyFont="1" applyFill="1" applyBorder="1" applyAlignment="1">
      <alignment horizontal="center" vertical="center" wrapText="1"/>
    </xf>
    <xf numFmtId="170" fontId="12" fillId="0" borderId="0" xfId="47" applyNumberFormat="1" applyFont="1" applyFill="1" applyBorder="1" applyAlignment="1">
      <alignment vertical="center"/>
    </xf>
    <xf numFmtId="41" fontId="244" fillId="0" borderId="1" xfId="56" applyNumberFormat="1" applyFont="1" applyFill="1" applyBorder="1" applyAlignment="1">
      <alignment vertical="center" wrapText="1"/>
    </xf>
    <xf numFmtId="170" fontId="260" fillId="54" borderId="1" xfId="1" applyNumberFormat="1" applyFont="1" applyFill="1" applyBorder="1" applyAlignment="1">
      <alignment vertical="center" wrapText="1"/>
    </xf>
    <xf numFmtId="1" fontId="34" fillId="0" borderId="1" xfId="18" applyNumberFormat="1" applyFont="1" applyFill="1" applyBorder="1" applyAlignment="1">
      <alignment horizontal="left" vertical="center" wrapText="1"/>
    </xf>
    <xf numFmtId="170" fontId="265" fillId="0" borderId="1" xfId="1" applyNumberFormat="1" applyFont="1" applyFill="1" applyBorder="1" applyAlignment="1">
      <alignment horizontal="center" vertical="center" wrapText="1"/>
    </xf>
    <xf numFmtId="0" fontId="129" fillId="0" borderId="1" xfId="2" applyNumberFormat="1" applyFont="1" applyFill="1" applyBorder="1" applyAlignment="1">
      <alignment horizontal="center" vertical="center" wrapText="1"/>
    </xf>
    <xf numFmtId="170" fontId="129" fillId="0" borderId="2" xfId="1" applyNumberFormat="1" applyFont="1" applyFill="1" applyBorder="1" applyAlignment="1">
      <alignment horizontal="center" vertical="center" wrapText="1"/>
    </xf>
    <xf numFmtId="170" fontId="129" fillId="0" borderId="4" xfId="1" applyNumberFormat="1" applyFont="1" applyFill="1" applyBorder="1" applyAlignment="1">
      <alignment horizontal="center" vertical="center" wrapText="1"/>
    </xf>
    <xf numFmtId="175" fontId="129" fillId="3" borderId="2" xfId="1" applyNumberFormat="1" applyFont="1" applyFill="1" applyBorder="1" applyAlignment="1">
      <alignment horizontal="center" vertical="center" wrapText="1"/>
    </xf>
    <xf numFmtId="175" fontId="129" fillId="3" borderId="3" xfId="1" applyNumberFormat="1" applyFont="1" applyFill="1" applyBorder="1" applyAlignment="1">
      <alignment horizontal="center" vertical="center" wrapText="1"/>
    </xf>
    <xf numFmtId="175" fontId="129" fillId="3" borderId="4" xfId="1" applyNumberFormat="1" applyFont="1" applyFill="1" applyBorder="1" applyAlignment="1">
      <alignment horizontal="center" vertical="center" wrapText="1"/>
    </xf>
    <xf numFmtId="170" fontId="238" fillId="3" borderId="1" xfId="3" applyNumberFormat="1" applyFont="1" applyFill="1" applyBorder="1" applyAlignment="1">
      <alignment horizontal="center" vertical="center" wrapText="1"/>
    </xf>
    <xf numFmtId="170" fontId="239" fillId="3" borderId="1" xfId="3" applyNumberFormat="1" applyFont="1" applyFill="1" applyBorder="1" applyAlignment="1">
      <alignment horizontal="center" vertical="center"/>
    </xf>
    <xf numFmtId="0" fontId="129" fillId="3" borderId="3" xfId="2" applyNumberFormat="1" applyFont="1" applyFill="1" applyBorder="1" applyAlignment="1">
      <alignment horizontal="center" vertical="center" wrapText="1"/>
    </xf>
    <xf numFmtId="0" fontId="129" fillId="3" borderId="4" xfId="2" applyNumberFormat="1" applyFont="1" applyFill="1" applyBorder="1" applyAlignment="1">
      <alignment horizontal="center" vertical="center" wrapText="1"/>
    </xf>
    <xf numFmtId="0" fontId="129" fillId="3" borderId="2" xfId="2" applyNumberFormat="1" applyFont="1" applyFill="1" applyBorder="1" applyAlignment="1">
      <alignment horizontal="center" vertical="center" wrapText="1"/>
    </xf>
    <xf numFmtId="0" fontId="129" fillId="3" borderId="1" xfId="2" applyNumberFormat="1" applyFont="1" applyFill="1" applyBorder="1" applyAlignment="1">
      <alignment horizontal="center" vertical="center" wrapText="1"/>
    </xf>
    <xf numFmtId="170" fontId="129" fillId="3" borderId="1" xfId="3" applyNumberFormat="1" applyFont="1" applyFill="1" applyBorder="1" applyAlignment="1">
      <alignment horizontal="center" vertical="center" wrapText="1"/>
    </xf>
    <xf numFmtId="177" fontId="129" fillId="3" borderId="1" xfId="2" applyNumberFormat="1" applyFont="1" applyFill="1" applyBorder="1" applyAlignment="1">
      <alignment horizontal="center" vertical="center" wrapText="1"/>
    </xf>
    <xf numFmtId="49" fontId="129" fillId="3" borderId="1" xfId="2" applyNumberFormat="1" applyFont="1" applyFill="1" applyBorder="1" applyAlignment="1">
      <alignment horizontal="center" vertical="center" wrapText="1"/>
    </xf>
    <xf numFmtId="0" fontId="129" fillId="3" borderId="5" xfId="2" applyNumberFormat="1" applyFont="1" applyFill="1" applyBorder="1" applyAlignment="1">
      <alignment horizontal="center" vertical="center" wrapText="1"/>
    </xf>
    <xf numFmtId="0" fontId="129" fillId="3" borderId="6" xfId="2" applyNumberFormat="1" applyFont="1" applyFill="1" applyBorder="1" applyAlignment="1">
      <alignment horizontal="center" vertical="center" wrapText="1"/>
    </xf>
    <xf numFmtId="0" fontId="129" fillId="3" borderId="7" xfId="2" applyNumberFormat="1" applyFont="1" applyFill="1" applyBorder="1" applyAlignment="1">
      <alignment horizontal="center" vertical="center" wrapText="1"/>
    </xf>
    <xf numFmtId="170" fontId="129" fillId="3" borderId="9" xfId="3" applyNumberFormat="1" applyFont="1" applyFill="1" applyBorder="1" applyAlignment="1">
      <alignment horizontal="center" vertical="center" wrapText="1"/>
    </xf>
    <xf numFmtId="170" fontId="129" fillId="3" borderId="11" xfId="3" applyNumberFormat="1" applyFont="1" applyFill="1" applyBorder="1" applyAlignment="1">
      <alignment horizontal="center" vertical="center" wrapText="1"/>
    </xf>
    <xf numFmtId="170" fontId="129" fillId="3" borderId="12" xfId="3" applyNumberFormat="1" applyFont="1" applyFill="1" applyBorder="1" applyAlignment="1">
      <alignment horizontal="center" vertical="center" wrapText="1"/>
    </xf>
    <xf numFmtId="170" fontId="129" fillId="3" borderId="13" xfId="3" applyNumberFormat="1" applyFont="1" applyFill="1" applyBorder="1" applyAlignment="1">
      <alignment horizontal="center" vertical="center" wrapText="1"/>
    </xf>
    <xf numFmtId="0" fontId="27" fillId="0" borderId="1" xfId="4302" applyFont="1" applyBorder="1" applyAlignment="1">
      <alignment horizontal="center" vertical="center" wrapText="1"/>
    </xf>
    <xf numFmtId="0" fontId="27" fillId="0" borderId="1" xfId="4302" applyFont="1" applyBorder="1" applyAlignment="1">
      <alignment vertical="center" wrapText="1"/>
    </xf>
    <xf numFmtId="170" fontId="18" fillId="0" borderId="2" xfId="1" applyNumberFormat="1" applyFont="1" applyFill="1" applyBorder="1" applyAlignment="1">
      <alignment horizontal="center" vertical="center" wrapText="1"/>
    </xf>
    <xf numFmtId="170" fontId="18" fillId="0" borderId="3" xfId="1" applyNumberFormat="1" applyFont="1" applyFill="1" applyBorder="1" applyAlignment="1">
      <alignment horizontal="center" vertical="center" wrapText="1"/>
    </xf>
    <xf numFmtId="170" fontId="18" fillId="0" borderId="4" xfId="1" applyNumberFormat="1" applyFont="1" applyFill="1" applyBorder="1" applyAlignment="1">
      <alignment horizontal="center" vertical="center" wrapText="1"/>
    </xf>
    <xf numFmtId="170" fontId="18" fillId="0" borderId="1" xfId="3" applyNumberFormat="1" applyFont="1" applyFill="1" applyBorder="1" applyAlignment="1">
      <alignment horizontal="center" vertical="center" wrapText="1"/>
    </xf>
    <xf numFmtId="170" fontId="12" fillId="0" borderId="1" xfId="3" applyNumberFormat="1" applyFont="1" applyFill="1" applyBorder="1" applyAlignment="1">
      <alignment horizontal="center" vertical="center"/>
    </xf>
    <xf numFmtId="170" fontId="18" fillId="0" borderId="2" xfId="3" applyNumberFormat="1" applyFont="1" applyFill="1" applyBorder="1" applyAlignment="1">
      <alignment horizontal="center" vertical="center" wrapText="1"/>
    </xf>
    <xf numFmtId="170" fontId="18" fillId="0" borderId="4" xfId="3" applyNumberFormat="1" applyFont="1" applyFill="1" applyBorder="1" applyAlignment="1">
      <alignment horizontal="center" vertical="center" wrapText="1"/>
    </xf>
    <xf numFmtId="0" fontId="18" fillId="0" borderId="1" xfId="2" applyNumberFormat="1" applyFont="1" applyFill="1" applyBorder="1" applyAlignment="1">
      <alignment horizontal="center" vertical="center" wrapText="1"/>
    </xf>
    <xf numFmtId="0" fontId="18" fillId="0" borderId="6" xfId="2" applyNumberFormat="1" applyFont="1" applyFill="1" applyBorder="1" applyAlignment="1">
      <alignment horizontal="center" vertical="center" wrapText="1"/>
    </xf>
    <xf numFmtId="0" fontId="18" fillId="0" borderId="7" xfId="2" applyNumberFormat="1" applyFont="1" applyFill="1" applyBorder="1" applyAlignment="1">
      <alignment horizontal="center" vertical="center" wrapText="1"/>
    </xf>
    <xf numFmtId="0" fontId="18" fillId="0" borderId="2" xfId="2" applyNumberFormat="1" applyFont="1" applyFill="1" applyBorder="1" applyAlignment="1">
      <alignment horizontal="center" vertical="center" wrapText="1"/>
    </xf>
    <xf numFmtId="0" fontId="18" fillId="0" borderId="3" xfId="2" applyNumberFormat="1" applyFont="1" applyFill="1" applyBorder="1" applyAlignment="1">
      <alignment horizontal="center" vertical="center" wrapText="1"/>
    </xf>
    <xf numFmtId="0" fontId="18" fillId="0" borderId="4" xfId="2" applyNumberFormat="1" applyFont="1" applyFill="1" applyBorder="1" applyAlignment="1">
      <alignment horizontal="center" vertical="center" wrapText="1"/>
    </xf>
    <xf numFmtId="0" fontId="18" fillId="0" borderId="1" xfId="2" applyNumberFormat="1" applyFont="1" applyFill="1" applyBorder="1" applyAlignment="1">
      <alignment horizontal="left" vertical="center" wrapText="1"/>
    </xf>
    <xf numFmtId="177" fontId="18" fillId="0" borderId="1" xfId="2" applyNumberFormat="1" applyFont="1" applyFill="1" applyBorder="1" applyAlignment="1">
      <alignment horizontal="center" vertical="center" wrapText="1"/>
    </xf>
    <xf numFmtId="49" fontId="18" fillId="0" borderId="1" xfId="2" applyNumberFormat="1" applyFont="1" applyFill="1" applyBorder="1" applyAlignment="1">
      <alignment horizontal="center" vertical="center" wrapText="1"/>
    </xf>
    <xf numFmtId="0" fontId="18" fillId="2" borderId="0" xfId="2" applyNumberFormat="1" applyFont="1" applyFill="1" applyBorder="1" applyAlignment="1">
      <alignment horizontal="center" vertical="center" wrapText="1"/>
    </xf>
  </cellXfs>
  <cellStyles count="4305">
    <cellStyle name="_x0001_" xfId="84"/>
    <cellStyle name="          _x000a__x000a_shell=progman.exe_x000a__x000a_m" xfId="85"/>
    <cellStyle name="          _x000d__x000a_shell=progman.exe_x000d__x000a_m" xfId="86"/>
    <cellStyle name="          _x005f_x000d__x005f_x000a_shell=progman.exe_x005f_x000d__x005f_x000a_m" xfId="87"/>
    <cellStyle name="_x000a__x000a_JournalTemplate=C:\COMFO\CTALK\JOURSTD.TPL_x000a__x000a_LbStateAddress=3 3 0 251 1 89 2 311_x000a__x000a_LbStateJou" xfId="88"/>
    <cellStyle name="_x000d__x000a_JournalTemplate=C:\COMFO\CTALK\JOURSTD.TPL_x000d__x000a_LbStateAddress=3 3 0 251 1 89 2 311_x000d__x000a_LbStateJou" xfId="89"/>
    <cellStyle name="#,##0" xfId="90"/>
    <cellStyle name="#,##0 2" xfId="91"/>
    <cellStyle name="." xfId="92"/>
    <cellStyle name=". 2" xfId="93"/>
    <cellStyle name=". 3" xfId="94"/>
    <cellStyle name=".d©y" xfId="95"/>
    <cellStyle name="??" xfId="96"/>
    <cellStyle name="?? [0.00]_ Att. 1- Cover" xfId="97"/>
    <cellStyle name="?? [0]" xfId="98"/>
    <cellStyle name="?? [0] 2" xfId="99"/>
    <cellStyle name="?? 2" xfId="100"/>
    <cellStyle name="?? 3" xfId="101"/>
    <cellStyle name="?? 4" xfId="102"/>
    <cellStyle name="?? 5" xfId="103"/>
    <cellStyle name="?? 6" xfId="104"/>
    <cellStyle name="?? 7" xfId="105"/>
    <cellStyle name="?_x001d_??%U©÷u&amp;H©÷9_x0008_? s_x000a__x0007__x0001__x0001_" xfId="106"/>
    <cellStyle name="?_x001d_??%U©÷u&amp;H©÷9_x0008_? s_x000a__x0007__x0001__x0001_ 10" xfId="107"/>
    <cellStyle name="?_x001d_??%U©÷u&amp;H©÷9_x0008_? s_x000a__x0007__x0001__x0001_ 11" xfId="108"/>
    <cellStyle name="?_x001d_??%U©÷u&amp;H©÷9_x0008_? s_x000a__x0007__x0001__x0001_ 12" xfId="109"/>
    <cellStyle name="?_x001d_??%U©÷u&amp;H©÷9_x0008_? s_x000a__x0007__x0001__x0001_ 13" xfId="110"/>
    <cellStyle name="?_x001d_??%U©÷u&amp;H©÷9_x0008_? s_x000a__x0007__x0001__x0001_ 14" xfId="111"/>
    <cellStyle name="?_x001d_??%U©÷u&amp;H©÷9_x0008_? s_x000a__x0007__x0001__x0001_ 15" xfId="112"/>
    <cellStyle name="?_x001d_??%U©÷u&amp;H©÷9_x0008_? s_x000a__x0007__x0001__x0001_ 2" xfId="113"/>
    <cellStyle name="?_x001d_??%U©÷u&amp;H©÷9_x0008_? s_x000a__x0007__x0001__x0001_ 3" xfId="114"/>
    <cellStyle name="?_x001d_??%U©÷u&amp;H©÷9_x0008_? s_x000a__x0007__x0001__x0001_ 4" xfId="115"/>
    <cellStyle name="?_x001d_??%U©÷u&amp;H©÷9_x0008_? s_x000a__x0007__x0001__x0001_ 5" xfId="116"/>
    <cellStyle name="?_x001d_??%U©÷u&amp;H©÷9_x0008_? s_x000a__x0007__x0001__x0001_ 6" xfId="117"/>
    <cellStyle name="?_x001d_??%U©÷u&amp;H©÷9_x0008_? s_x000a__x0007__x0001__x0001_ 7" xfId="118"/>
    <cellStyle name="?_x001d_??%U©÷u&amp;H©÷9_x0008_? s_x000a__x0007__x0001__x0001_ 8" xfId="119"/>
    <cellStyle name="?_x001d_??%U©÷u&amp;H©÷9_x0008_? s_x000a__x0007__x0001__x0001_ 9" xfId="120"/>
    <cellStyle name="???? [0.00]_      " xfId="121"/>
    <cellStyle name="??????" xfId="122"/>
    <cellStyle name="????_      " xfId="123"/>
    <cellStyle name="???[0]_?? DI" xfId="124"/>
    <cellStyle name="???_?? DI" xfId="125"/>
    <cellStyle name="??[0]_BRE" xfId="126"/>
    <cellStyle name="??_      " xfId="127"/>
    <cellStyle name="??A? [0]_laroux_1_¢¬???¢â? " xfId="128"/>
    <cellStyle name="??A?_laroux_1_¢¬???¢â? " xfId="129"/>
    <cellStyle name="?_x005f_x001d_??%U©÷u&amp;H©÷9_x005f_x0008_? s_x005f_x000a__x005f_x0007__x005f_x0001__x005f_x0001_" xfId="130"/>
    <cellStyle name="?_x005f_x001d_??%U©÷u&amp;H©÷9_x005f_x0008_?_x005f_x0009_s_x005f_x000a__x005f_x0007__x005f_x0001__x005f_x0001_" xfId="131"/>
    <cellStyle name="?_x005f_x005f_x005f_x001d_??%U©÷u&amp;H©÷9_x005f_x005f_x005f_x0008_? s_x005f_x005f_x005f_x000a__x005f_x005f_x005f_x0007__x005f_x005f_x005f_x0001__x005f_x005f_x005f_x0001_" xfId="132"/>
    <cellStyle name="?¡±¢¥?_?¨ù??¢´¢¥_¢¬???¢â? " xfId="133"/>
    <cellStyle name="?ðÇ%U?&amp;H?_x0008_?s_x000a__x0007__x0001__x0001_" xfId="134"/>
    <cellStyle name="?ðÇ%U?&amp;H?_x0008_?s_x000a__x0007__x0001__x0001_ 10" xfId="135"/>
    <cellStyle name="?ðÇ%U?&amp;H?_x0008_?s_x000a__x0007__x0001__x0001_ 11" xfId="136"/>
    <cellStyle name="?ðÇ%U?&amp;H?_x0008_?s_x000a__x0007__x0001__x0001_ 12" xfId="137"/>
    <cellStyle name="?ðÇ%U?&amp;H?_x0008_?s_x000a__x0007__x0001__x0001_ 13" xfId="138"/>
    <cellStyle name="?ðÇ%U?&amp;H?_x0008_?s_x000a__x0007__x0001__x0001_ 14" xfId="139"/>
    <cellStyle name="?ðÇ%U?&amp;H?_x0008_?s_x000a__x0007__x0001__x0001_ 15" xfId="140"/>
    <cellStyle name="?ðÇ%U?&amp;H?_x0008_?s_x000a__x0007__x0001__x0001_ 2" xfId="141"/>
    <cellStyle name="?ðÇ%U?&amp;H?_x0008_?s_x000a__x0007__x0001__x0001_ 3" xfId="142"/>
    <cellStyle name="?ðÇ%U?&amp;H?_x0008_?s_x000a__x0007__x0001__x0001_ 4" xfId="143"/>
    <cellStyle name="?ðÇ%U?&amp;H?_x0008_?s_x000a__x0007__x0001__x0001_ 5" xfId="144"/>
    <cellStyle name="?ðÇ%U?&amp;H?_x0008_?s_x000a__x0007__x0001__x0001_ 6" xfId="145"/>
    <cellStyle name="?ðÇ%U?&amp;H?_x0008_?s_x000a__x0007__x0001__x0001_ 7" xfId="146"/>
    <cellStyle name="?ðÇ%U?&amp;H?_x0008_?s_x000a__x0007__x0001__x0001_ 8" xfId="147"/>
    <cellStyle name="?ðÇ%U?&amp;H?_x0008_?s_x000a__x0007__x0001__x0001_ 9" xfId="148"/>
    <cellStyle name="?ðÇ%U?&amp;H?_x005f_x0008_?s_x005f_x000a__x005f_x0007__x005f_x0001__x005f_x0001_" xfId="149"/>
    <cellStyle name="@ET_Style?.font5" xfId="150"/>
    <cellStyle name="[0]_Chi phÝ kh¸c_V" xfId="151"/>
    <cellStyle name="_!1 1 bao cao giao KH ve HTCMT vung TNB   12-12-2011" xfId="152"/>
    <cellStyle name="_x0001__!1 1 bao cao giao KH ve HTCMT vung TNB   12-12-2011" xfId="153"/>
    <cellStyle name="_1 TONG HOP - CA NA" xfId="154"/>
    <cellStyle name="_123_DONG_THANH_Moi" xfId="155"/>
    <cellStyle name="_123_DONG_THANH_Moi_!1 1 bao cao giao KH ve HTCMT vung TNB   12-12-2011" xfId="156"/>
    <cellStyle name="_123_DONG_THANH_Moi_KH TPCP vung TNB (03-1-2012)" xfId="157"/>
    <cellStyle name="_Bang Chi tieu (2)" xfId="158"/>
    <cellStyle name="_BAO GIA NGAY 24-10-08 (co dam)" xfId="159"/>
    <cellStyle name="_BC  NAM 2007" xfId="160"/>
    <cellStyle name="_BC CV 6403 BKHĐT" xfId="161"/>
    <cellStyle name="_BC thuc hien KH 2009" xfId="162"/>
    <cellStyle name="_BC thuc hien KH 2009_15_10_2013 BC nhu cau von doi ung ODA (2014-2016) ngay 15102013 Sua" xfId="163"/>
    <cellStyle name="_BC thuc hien KH 2009_BC nhu cau von doi ung ODA nganh NN (BKH)" xfId="164"/>
    <cellStyle name="_BC thuc hien KH 2009_BC nhu cau von doi ung ODA nganh NN (BKH)_05-12  KH trung han 2016-2020 - Liem Thinh edited" xfId="165"/>
    <cellStyle name="_BC thuc hien KH 2009_BC nhu cau von doi ung ODA nganh NN (BKH)_Copy of 05-12  KH trung han 2016-2020 - Liem Thinh edited (1)" xfId="166"/>
    <cellStyle name="_BC thuc hien KH 2009_BC Tai co cau (bieu TH)" xfId="167"/>
    <cellStyle name="_BC thuc hien KH 2009_BC Tai co cau (bieu TH)_05-12  KH trung han 2016-2020 - Liem Thinh edited" xfId="168"/>
    <cellStyle name="_BC thuc hien KH 2009_BC Tai co cau (bieu TH)_Copy of 05-12  KH trung han 2016-2020 - Liem Thinh edited (1)" xfId="169"/>
    <cellStyle name="_BC thuc hien KH 2009_DK 2014-2015 final" xfId="170"/>
    <cellStyle name="_BC thuc hien KH 2009_DK 2014-2015 final_05-12  KH trung han 2016-2020 - Liem Thinh edited" xfId="171"/>
    <cellStyle name="_BC thuc hien KH 2009_DK 2014-2015 final_Copy of 05-12  KH trung han 2016-2020 - Liem Thinh edited (1)" xfId="172"/>
    <cellStyle name="_BC thuc hien KH 2009_DK 2014-2015 new" xfId="173"/>
    <cellStyle name="_BC thuc hien KH 2009_DK 2014-2015 new_05-12  KH trung han 2016-2020 - Liem Thinh edited" xfId="174"/>
    <cellStyle name="_BC thuc hien KH 2009_DK 2014-2015 new_Copy of 05-12  KH trung han 2016-2020 - Liem Thinh edited (1)" xfId="175"/>
    <cellStyle name="_BC thuc hien KH 2009_DK KH CBDT 2014 11-11-2013" xfId="176"/>
    <cellStyle name="_BC thuc hien KH 2009_DK KH CBDT 2014 11-11-2013(1)" xfId="177"/>
    <cellStyle name="_BC thuc hien KH 2009_DK KH CBDT 2014 11-11-2013(1)_05-12  KH trung han 2016-2020 - Liem Thinh edited" xfId="178"/>
    <cellStyle name="_BC thuc hien KH 2009_DK KH CBDT 2014 11-11-2013(1)_Copy of 05-12  KH trung han 2016-2020 - Liem Thinh edited (1)" xfId="179"/>
    <cellStyle name="_BC thuc hien KH 2009_DK KH CBDT 2014 11-11-2013_05-12  KH trung han 2016-2020 - Liem Thinh edited" xfId="180"/>
    <cellStyle name="_BC thuc hien KH 2009_DK KH CBDT 2014 11-11-2013_Copy of 05-12  KH trung han 2016-2020 - Liem Thinh edited (1)" xfId="181"/>
    <cellStyle name="_BC thuc hien KH 2009_KH 2011-2015" xfId="182"/>
    <cellStyle name="_BC thuc hien KH 2009_tai co cau dau tu (tong hop)1" xfId="183"/>
    <cellStyle name="_BEN TRE" xfId="184"/>
    <cellStyle name="_Bieu mau cong trinh khoi cong moi 3-4" xfId="185"/>
    <cellStyle name="_Bieu Tay Nam Bo 25-11" xfId="186"/>
    <cellStyle name="_Bieu3ODA" xfId="187"/>
    <cellStyle name="_Bieu3ODA_1" xfId="188"/>
    <cellStyle name="_Bieu4HTMT" xfId="189"/>
    <cellStyle name="_Bieu4HTMT_!1 1 bao cao giao KH ve HTCMT vung TNB   12-12-2011" xfId="190"/>
    <cellStyle name="_Bieu4HTMT_KH TPCP vung TNB (03-1-2012)" xfId="191"/>
    <cellStyle name="_Book1" xfId="192"/>
    <cellStyle name="_Book1 2" xfId="193"/>
    <cellStyle name="_Book1_!1 1 bao cao giao KH ve HTCMT vung TNB   12-12-2011" xfId="194"/>
    <cellStyle name="_Book1_1" xfId="195"/>
    <cellStyle name="_Book1_BC-QT-WB-dthao" xfId="196"/>
    <cellStyle name="_Book1_BC-QT-WB-dthao_05-12  KH trung han 2016-2020 - Liem Thinh edited" xfId="197"/>
    <cellStyle name="_Book1_BC-QT-WB-dthao_Copy of 05-12  KH trung han 2016-2020 - Liem Thinh edited (1)" xfId="198"/>
    <cellStyle name="_Book1_BC-QT-WB-dthao_KH TPCP 2016-2020 (tong hop)" xfId="199"/>
    <cellStyle name="_Book1_Bieu3ODA" xfId="200"/>
    <cellStyle name="_Book1_Bieu4HTMT" xfId="201"/>
    <cellStyle name="_Book1_Bieu4HTMT_!1 1 bao cao giao KH ve HTCMT vung TNB   12-12-2011" xfId="202"/>
    <cellStyle name="_Book1_Bieu4HTMT_KH TPCP vung TNB (03-1-2012)" xfId="203"/>
    <cellStyle name="_Book1_bo sung von KCH nam 2010 va Du an tre kho khan" xfId="204"/>
    <cellStyle name="_Book1_bo sung von KCH nam 2010 va Du an tre kho khan_!1 1 bao cao giao KH ve HTCMT vung TNB   12-12-2011" xfId="205"/>
    <cellStyle name="_Book1_bo sung von KCH nam 2010 va Du an tre kho khan_KH TPCP vung TNB (03-1-2012)" xfId="206"/>
    <cellStyle name="_Book1_cong hang rao" xfId="207"/>
    <cellStyle name="_Book1_cong hang rao_!1 1 bao cao giao KH ve HTCMT vung TNB   12-12-2011" xfId="208"/>
    <cellStyle name="_Book1_cong hang rao_KH TPCP vung TNB (03-1-2012)" xfId="209"/>
    <cellStyle name="_Book1_danh muc chuan bi dau tu 2011 ngay 07-6-2011" xfId="210"/>
    <cellStyle name="_Book1_danh muc chuan bi dau tu 2011 ngay 07-6-2011_!1 1 bao cao giao KH ve HTCMT vung TNB   12-12-2011" xfId="211"/>
    <cellStyle name="_Book1_danh muc chuan bi dau tu 2011 ngay 07-6-2011_KH TPCP vung TNB (03-1-2012)" xfId="212"/>
    <cellStyle name="_Book1_Danh muc pbo nguon von XSKT, XDCB nam 2009 chuyen qua nam 2010" xfId="213"/>
    <cellStyle name="_Book1_Danh muc pbo nguon von XSKT, XDCB nam 2009 chuyen qua nam 2010_!1 1 bao cao giao KH ve HTCMT vung TNB   12-12-2011" xfId="214"/>
    <cellStyle name="_Book1_Danh muc pbo nguon von XSKT, XDCB nam 2009 chuyen qua nam 2010_KH TPCP vung TNB (03-1-2012)" xfId="215"/>
    <cellStyle name="_Book1_dieu chinh KH 2011 ngay 26-5-2011111" xfId="216"/>
    <cellStyle name="_Book1_dieu chinh KH 2011 ngay 26-5-2011111_!1 1 bao cao giao KH ve HTCMT vung TNB   12-12-2011" xfId="217"/>
    <cellStyle name="_Book1_dieu chinh KH 2011 ngay 26-5-2011111_KH TPCP vung TNB (03-1-2012)" xfId="218"/>
    <cellStyle name="_Book1_DS KCH PHAN BO VON NSDP NAM 2010" xfId="219"/>
    <cellStyle name="_Book1_DS KCH PHAN BO VON NSDP NAM 2010_!1 1 bao cao giao KH ve HTCMT vung TNB   12-12-2011" xfId="220"/>
    <cellStyle name="_Book1_DS KCH PHAN BO VON NSDP NAM 2010_KH TPCP vung TNB (03-1-2012)" xfId="221"/>
    <cellStyle name="_Book1_giao KH 2011 ngay 10-12-2010" xfId="222"/>
    <cellStyle name="_Book1_giao KH 2011 ngay 10-12-2010_!1 1 bao cao giao KH ve HTCMT vung TNB   12-12-2011" xfId="223"/>
    <cellStyle name="_Book1_giao KH 2011 ngay 10-12-2010_KH TPCP vung TNB (03-1-2012)" xfId="224"/>
    <cellStyle name="_Book1_IN" xfId="225"/>
    <cellStyle name="_Book1_Kh ql62 (2010) 11-09" xfId="226"/>
    <cellStyle name="_Book1_KH TPCP vung TNB (03-1-2012)" xfId="227"/>
    <cellStyle name="_Book1_Khung 2012" xfId="228"/>
    <cellStyle name="_Book1_kien giang 2" xfId="229"/>
    <cellStyle name="_Book1_phu luc tong ket tinh hinh TH giai doan 03-10 (ngay 30)" xfId="230"/>
    <cellStyle name="_Book1_phu luc tong ket tinh hinh TH giai doan 03-10 (ngay 30)_!1 1 bao cao giao KH ve HTCMT vung TNB   12-12-2011" xfId="231"/>
    <cellStyle name="_Book1_phu luc tong ket tinh hinh TH giai doan 03-10 (ngay 30)_KH TPCP vung TNB (03-1-2012)" xfId="232"/>
    <cellStyle name="_C.cong+B.luong-Sanluong" xfId="233"/>
    <cellStyle name="_cong hang rao" xfId="234"/>
    <cellStyle name="_dien chieu sang" xfId="235"/>
    <cellStyle name="_DK KH 2009" xfId="236"/>
    <cellStyle name="_DK KH 2009_15_10_2013 BC nhu cau von doi ung ODA (2014-2016) ngay 15102013 Sua" xfId="237"/>
    <cellStyle name="_DK KH 2009_BC nhu cau von doi ung ODA nganh NN (BKH)" xfId="238"/>
    <cellStyle name="_DK KH 2009_BC nhu cau von doi ung ODA nganh NN (BKH)_05-12  KH trung han 2016-2020 - Liem Thinh edited" xfId="239"/>
    <cellStyle name="_DK KH 2009_BC nhu cau von doi ung ODA nganh NN (BKH)_Copy of 05-12  KH trung han 2016-2020 - Liem Thinh edited (1)" xfId="240"/>
    <cellStyle name="_DK KH 2009_BC Tai co cau (bieu TH)" xfId="241"/>
    <cellStyle name="_DK KH 2009_BC Tai co cau (bieu TH)_05-12  KH trung han 2016-2020 - Liem Thinh edited" xfId="242"/>
    <cellStyle name="_DK KH 2009_BC Tai co cau (bieu TH)_Copy of 05-12  KH trung han 2016-2020 - Liem Thinh edited (1)" xfId="243"/>
    <cellStyle name="_DK KH 2009_DK 2014-2015 final" xfId="244"/>
    <cellStyle name="_DK KH 2009_DK 2014-2015 final_05-12  KH trung han 2016-2020 - Liem Thinh edited" xfId="245"/>
    <cellStyle name="_DK KH 2009_DK 2014-2015 final_Copy of 05-12  KH trung han 2016-2020 - Liem Thinh edited (1)" xfId="246"/>
    <cellStyle name="_DK KH 2009_DK 2014-2015 new" xfId="247"/>
    <cellStyle name="_DK KH 2009_DK 2014-2015 new_05-12  KH trung han 2016-2020 - Liem Thinh edited" xfId="248"/>
    <cellStyle name="_DK KH 2009_DK 2014-2015 new_Copy of 05-12  KH trung han 2016-2020 - Liem Thinh edited (1)" xfId="249"/>
    <cellStyle name="_DK KH 2009_DK KH CBDT 2014 11-11-2013" xfId="250"/>
    <cellStyle name="_DK KH 2009_DK KH CBDT 2014 11-11-2013(1)" xfId="251"/>
    <cellStyle name="_DK KH 2009_DK KH CBDT 2014 11-11-2013(1)_05-12  KH trung han 2016-2020 - Liem Thinh edited" xfId="252"/>
    <cellStyle name="_DK KH 2009_DK KH CBDT 2014 11-11-2013(1)_Copy of 05-12  KH trung han 2016-2020 - Liem Thinh edited (1)" xfId="253"/>
    <cellStyle name="_DK KH 2009_DK KH CBDT 2014 11-11-2013_05-12  KH trung han 2016-2020 - Liem Thinh edited" xfId="254"/>
    <cellStyle name="_DK KH 2009_DK KH CBDT 2014 11-11-2013_Copy of 05-12  KH trung han 2016-2020 - Liem Thinh edited (1)" xfId="255"/>
    <cellStyle name="_DK KH 2009_KH 2011-2015" xfId="256"/>
    <cellStyle name="_DK KH 2009_tai co cau dau tu (tong hop)1" xfId="257"/>
    <cellStyle name="_DK KH 2010" xfId="258"/>
    <cellStyle name="_DK KH 2010 (BKH)" xfId="259"/>
    <cellStyle name="_DK KH 2010_15_10_2013 BC nhu cau von doi ung ODA (2014-2016) ngay 15102013 Sua" xfId="260"/>
    <cellStyle name="_DK KH 2010_BC nhu cau von doi ung ODA nganh NN (BKH)" xfId="261"/>
    <cellStyle name="_DK KH 2010_BC nhu cau von doi ung ODA nganh NN (BKH)_05-12  KH trung han 2016-2020 - Liem Thinh edited" xfId="262"/>
    <cellStyle name="_DK KH 2010_BC nhu cau von doi ung ODA nganh NN (BKH)_Copy of 05-12  KH trung han 2016-2020 - Liem Thinh edited (1)" xfId="263"/>
    <cellStyle name="_DK KH 2010_BC Tai co cau (bieu TH)" xfId="264"/>
    <cellStyle name="_DK KH 2010_BC Tai co cau (bieu TH)_05-12  KH trung han 2016-2020 - Liem Thinh edited" xfId="265"/>
    <cellStyle name="_DK KH 2010_BC Tai co cau (bieu TH)_Copy of 05-12  KH trung han 2016-2020 - Liem Thinh edited (1)" xfId="266"/>
    <cellStyle name="_DK KH 2010_DK 2014-2015 final" xfId="267"/>
    <cellStyle name="_DK KH 2010_DK 2014-2015 final_05-12  KH trung han 2016-2020 - Liem Thinh edited" xfId="268"/>
    <cellStyle name="_DK KH 2010_DK 2014-2015 final_Copy of 05-12  KH trung han 2016-2020 - Liem Thinh edited (1)" xfId="269"/>
    <cellStyle name="_DK KH 2010_DK 2014-2015 new" xfId="270"/>
    <cellStyle name="_DK KH 2010_DK 2014-2015 new_05-12  KH trung han 2016-2020 - Liem Thinh edited" xfId="271"/>
    <cellStyle name="_DK KH 2010_DK 2014-2015 new_Copy of 05-12  KH trung han 2016-2020 - Liem Thinh edited (1)" xfId="272"/>
    <cellStyle name="_DK KH 2010_DK KH CBDT 2014 11-11-2013" xfId="273"/>
    <cellStyle name="_DK KH 2010_DK KH CBDT 2014 11-11-2013(1)" xfId="274"/>
    <cellStyle name="_DK KH 2010_DK KH CBDT 2014 11-11-2013(1)_05-12  KH trung han 2016-2020 - Liem Thinh edited" xfId="275"/>
    <cellStyle name="_DK KH 2010_DK KH CBDT 2014 11-11-2013(1)_Copy of 05-12  KH trung han 2016-2020 - Liem Thinh edited (1)" xfId="276"/>
    <cellStyle name="_DK KH 2010_DK KH CBDT 2014 11-11-2013_05-12  KH trung han 2016-2020 - Liem Thinh edited" xfId="277"/>
    <cellStyle name="_DK KH 2010_DK KH CBDT 2014 11-11-2013_Copy of 05-12  KH trung han 2016-2020 - Liem Thinh edited (1)" xfId="278"/>
    <cellStyle name="_DK KH 2010_KH 2011-2015" xfId="279"/>
    <cellStyle name="_DK KH 2010_tai co cau dau tu (tong hop)1" xfId="280"/>
    <cellStyle name="_DK TPCP 2010" xfId="281"/>
    <cellStyle name="_DO-D1500-KHONG CO TRONG DT" xfId="282"/>
    <cellStyle name="_Dong Thap" xfId="283"/>
    <cellStyle name="_Duyet TK thay đôi" xfId="284"/>
    <cellStyle name="_Duyet TK thay đôi_!1 1 bao cao giao KH ve HTCMT vung TNB   12-12-2011" xfId="285"/>
    <cellStyle name="_Duyet TK thay đôi_Bieu4HTMT" xfId="286"/>
    <cellStyle name="_Duyet TK thay đôi_Bieu4HTMT_!1 1 bao cao giao KH ve HTCMT vung TNB   12-12-2011" xfId="287"/>
    <cellStyle name="_Duyet TK thay đôi_Bieu4HTMT_KH TPCP vung TNB (03-1-2012)" xfId="288"/>
    <cellStyle name="_Duyet TK thay đôi_KH TPCP vung TNB (03-1-2012)" xfId="289"/>
    <cellStyle name="_GOITHAUSO2" xfId="290"/>
    <cellStyle name="_GOITHAUSO3" xfId="291"/>
    <cellStyle name="_GOITHAUSO4" xfId="292"/>
    <cellStyle name="_GTGT 2003" xfId="293"/>
    <cellStyle name="_Gui VU KH 5-5-09" xfId="294"/>
    <cellStyle name="_Gui VU KH 5-5-09_05-12  KH trung han 2016-2020 - Liem Thinh edited" xfId="295"/>
    <cellStyle name="_Gui VU KH 5-5-09_Copy of 05-12  KH trung han 2016-2020 - Liem Thinh edited (1)" xfId="296"/>
    <cellStyle name="_Gui VU KH 5-5-09_KH TPCP 2016-2020 (tong hop)" xfId="297"/>
    <cellStyle name="_HaHoa_TDT_DienCSang" xfId="298"/>
    <cellStyle name="_HaHoa19-5-07" xfId="299"/>
    <cellStyle name="_IN" xfId="300"/>
    <cellStyle name="_IN_!1 1 bao cao giao KH ve HTCMT vung TNB   12-12-2011" xfId="301"/>
    <cellStyle name="_IN_KH TPCP vung TNB (03-1-2012)" xfId="302"/>
    <cellStyle name="_KE KHAI THUE GTGT 2004" xfId="303"/>
    <cellStyle name="_KE KHAI THUE GTGT 2004_BCTC2004" xfId="304"/>
    <cellStyle name="_KH 2009" xfId="305"/>
    <cellStyle name="_KH 2009_15_10_2013 BC nhu cau von doi ung ODA (2014-2016) ngay 15102013 Sua" xfId="306"/>
    <cellStyle name="_KH 2009_BC nhu cau von doi ung ODA nganh NN (BKH)" xfId="307"/>
    <cellStyle name="_KH 2009_BC nhu cau von doi ung ODA nganh NN (BKH)_05-12  KH trung han 2016-2020 - Liem Thinh edited" xfId="308"/>
    <cellStyle name="_KH 2009_BC nhu cau von doi ung ODA nganh NN (BKH)_Copy of 05-12  KH trung han 2016-2020 - Liem Thinh edited (1)" xfId="309"/>
    <cellStyle name="_KH 2009_BC Tai co cau (bieu TH)" xfId="310"/>
    <cellStyle name="_KH 2009_BC Tai co cau (bieu TH)_05-12  KH trung han 2016-2020 - Liem Thinh edited" xfId="311"/>
    <cellStyle name="_KH 2009_BC Tai co cau (bieu TH)_Copy of 05-12  KH trung han 2016-2020 - Liem Thinh edited (1)" xfId="312"/>
    <cellStyle name="_KH 2009_DK 2014-2015 final" xfId="313"/>
    <cellStyle name="_KH 2009_DK 2014-2015 final_05-12  KH trung han 2016-2020 - Liem Thinh edited" xfId="314"/>
    <cellStyle name="_KH 2009_DK 2014-2015 final_Copy of 05-12  KH trung han 2016-2020 - Liem Thinh edited (1)" xfId="315"/>
    <cellStyle name="_KH 2009_DK 2014-2015 new" xfId="316"/>
    <cellStyle name="_KH 2009_DK 2014-2015 new_05-12  KH trung han 2016-2020 - Liem Thinh edited" xfId="317"/>
    <cellStyle name="_KH 2009_DK 2014-2015 new_Copy of 05-12  KH trung han 2016-2020 - Liem Thinh edited (1)" xfId="318"/>
    <cellStyle name="_KH 2009_DK KH CBDT 2014 11-11-2013" xfId="319"/>
    <cellStyle name="_KH 2009_DK KH CBDT 2014 11-11-2013(1)" xfId="320"/>
    <cellStyle name="_KH 2009_DK KH CBDT 2014 11-11-2013(1)_05-12  KH trung han 2016-2020 - Liem Thinh edited" xfId="321"/>
    <cellStyle name="_KH 2009_DK KH CBDT 2014 11-11-2013(1)_Copy of 05-12  KH trung han 2016-2020 - Liem Thinh edited (1)" xfId="322"/>
    <cellStyle name="_KH 2009_DK KH CBDT 2014 11-11-2013_05-12  KH trung han 2016-2020 - Liem Thinh edited" xfId="323"/>
    <cellStyle name="_KH 2009_DK KH CBDT 2014 11-11-2013_Copy of 05-12  KH trung han 2016-2020 - Liem Thinh edited (1)" xfId="324"/>
    <cellStyle name="_KH 2009_KH 2011-2015" xfId="325"/>
    <cellStyle name="_KH 2009_tai co cau dau tu (tong hop)1" xfId="326"/>
    <cellStyle name="_KH 2012 (TPCP) Bac Lieu (25-12-2011)" xfId="327"/>
    <cellStyle name="_Kh ql62 (2010) 11-09" xfId="328"/>
    <cellStyle name="_KH TPCP 2010 17-3-10" xfId="329"/>
    <cellStyle name="_KH TPCP vung TNB (03-1-2012)" xfId="330"/>
    <cellStyle name="_KH ung von cap bach 2009-Cuc NTTS de nghi (sua)" xfId="331"/>
    <cellStyle name="_Khung 2012" xfId="332"/>
    <cellStyle name="_Khung nam 2010" xfId="333"/>
    <cellStyle name="_x0001__kien giang 2" xfId="334"/>
    <cellStyle name="_KT (2)" xfId="335"/>
    <cellStyle name="_KT (2) 2" xfId="336"/>
    <cellStyle name="_KT (2)_05-12  KH trung han 2016-2020 - Liem Thinh edited" xfId="337"/>
    <cellStyle name="_KT (2)_1" xfId="338"/>
    <cellStyle name="_KT (2)_1 2" xfId="339"/>
    <cellStyle name="_KT (2)_1_05-12  KH trung han 2016-2020 - Liem Thinh edited" xfId="340"/>
    <cellStyle name="_KT (2)_1_Copy of 05-12  KH trung han 2016-2020 - Liem Thinh edited (1)" xfId="341"/>
    <cellStyle name="_KT (2)_1_KH TPCP 2016-2020 (tong hop)" xfId="342"/>
    <cellStyle name="_KT (2)_1_Lora-tungchau" xfId="343"/>
    <cellStyle name="_KT (2)_1_Lora-tungchau 2" xfId="344"/>
    <cellStyle name="_KT (2)_1_Lora-tungchau_05-12  KH trung han 2016-2020 - Liem Thinh edited" xfId="345"/>
    <cellStyle name="_KT (2)_1_Lora-tungchau_Copy of 05-12  KH trung han 2016-2020 - Liem Thinh edited (1)" xfId="346"/>
    <cellStyle name="_KT (2)_1_Lora-tungchau_KH TPCP 2016-2020 (tong hop)" xfId="347"/>
    <cellStyle name="_KT (2)_1_Qt-HT3PQ1(CauKho)" xfId="348"/>
    <cellStyle name="_KT (2)_2" xfId="349"/>
    <cellStyle name="_KT (2)_2_TG-TH" xfId="350"/>
    <cellStyle name="_KT (2)_2_TG-TH 2" xfId="351"/>
    <cellStyle name="_KT (2)_2_TG-TH_05-12  KH trung han 2016-2020 - Liem Thinh edited" xfId="352"/>
    <cellStyle name="_KT (2)_2_TG-TH_ApGiaVatTu_cayxanh_latgach" xfId="353"/>
    <cellStyle name="_KT (2)_2_TG-TH_BANG TONG HOP TINH HINH THANH QUYET TOAN (MOI I)" xfId="354"/>
    <cellStyle name="_KT (2)_2_TG-TH_BAO CAO KLCT PT2000" xfId="355"/>
    <cellStyle name="_KT (2)_2_TG-TH_BAO CAO PT2000" xfId="356"/>
    <cellStyle name="_KT (2)_2_TG-TH_BAO CAO PT2000_Book1" xfId="357"/>
    <cellStyle name="_KT (2)_2_TG-TH_Bao cao XDCB 2001 - T11 KH dieu chinh 20-11-THAI" xfId="358"/>
    <cellStyle name="_KT (2)_2_TG-TH_BAO GIA NGAY 24-10-08 (co dam)" xfId="359"/>
    <cellStyle name="_KT (2)_2_TG-TH_BC  NAM 2007" xfId="360"/>
    <cellStyle name="_KT (2)_2_TG-TH_BC CV 6403 BKHĐT" xfId="361"/>
    <cellStyle name="_KT (2)_2_TG-TH_BC NQ11-CP - chinh sua lai" xfId="362"/>
    <cellStyle name="_KT (2)_2_TG-TH_BC NQ11-CP-Quynh sau bieu so3" xfId="363"/>
    <cellStyle name="_KT (2)_2_TG-TH_BC_NQ11-CP_-_Thao_sua_lai" xfId="364"/>
    <cellStyle name="_KT (2)_2_TG-TH_Bieu mau cong trinh khoi cong moi 3-4" xfId="365"/>
    <cellStyle name="_KT (2)_2_TG-TH_Bieu3ODA" xfId="366"/>
    <cellStyle name="_KT (2)_2_TG-TH_Bieu3ODA_1" xfId="367"/>
    <cellStyle name="_KT (2)_2_TG-TH_Bieu4HTMT" xfId="368"/>
    <cellStyle name="_KT (2)_2_TG-TH_bo sung von KCH nam 2010 va Du an tre kho khan" xfId="369"/>
    <cellStyle name="_KT (2)_2_TG-TH_Book1" xfId="370"/>
    <cellStyle name="_KT (2)_2_TG-TH_Book1 2" xfId="371"/>
    <cellStyle name="_KT (2)_2_TG-TH_Book1_1" xfId="372"/>
    <cellStyle name="_KT (2)_2_TG-TH_Book1_1 2" xfId="373"/>
    <cellStyle name="_KT (2)_2_TG-TH_Book1_1_BC CV 6403 BKHĐT" xfId="374"/>
    <cellStyle name="_KT (2)_2_TG-TH_Book1_1_Bieu mau cong trinh khoi cong moi 3-4" xfId="375"/>
    <cellStyle name="_KT (2)_2_TG-TH_Book1_1_Bieu3ODA" xfId="376"/>
    <cellStyle name="_KT (2)_2_TG-TH_Book1_1_Bieu4HTMT" xfId="377"/>
    <cellStyle name="_KT (2)_2_TG-TH_Book1_1_Book1" xfId="378"/>
    <cellStyle name="_KT (2)_2_TG-TH_Book1_1_Luy ke von ung nam 2011 -Thoa gui ngay 12-8-2012" xfId="379"/>
    <cellStyle name="_KT (2)_2_TG-TH_Book1_2" xfId="380"/>
    <cellStyle name="_KT (2)_2_TG-TH_Book1_2 2" xfId="381"/>
    <cellStyle name="_KT (2)_2_TG-TH_Book1_2_BC CV 6403 BKHĐT" xfId="382"/>
    <cellStyle name="_KT (2)_2_TG-TH_Book1_2_Bieu3ODA" xfId="383"/>
    <cellStyle name="_KT (2)_2_TG-TH_Book1_2_Luy ke von ung nam 2011 -Thoa gui ngay 12-8-2012" xfId="384"/>
    <cellStyle name="_KT (2)_2_TG-TH_Book1_3" xfId="385"/>
    <cellStyle name="_KT (2)_2_TG-TH_Book1_3 2" xfId="386"/>
    <cellStyle name="_KT (2)_2_TG-TH_Book1_BC CV 6403 BKHĐT" xfId="387"/>
    <cellStyle name="_KT (2)_2_TG-TH_Book1_Bieu mau cong trinh khoi cong moi 3-4" xfId="388"/>
    <cellStyle name="_KT (2)_2_TG-TH_Book1_Bieu3ODA" xfId="389"/>
    <cellStyle name="_KT (2)_2_TG-TH_Book1_Bieu4HTMT" xfId="390"/>
    <cellStyle name="_KT (2)_2_TG-TH_Book1_bo sung von KCH nam 2010 va Du an tre kho khan" xfId="391"/>
    <cellStyle name="_KT (2)_2_TG-TH_Book1_Book1" xfId="392"/>
    <cellStyle name="_KT (2)_2_TG-TH_Book1_danh muc chuan bi dau tu 2011 ngay 07-6-2011" xfId="393"/>
    <cellStyle name="_KT (2)_2_TG-TH_Book1_Danh muc pbo nguon von XSKT, XDCB nam 2009 chuyen qua nam 2010" xfId="394"/>
    <cellStyle name="_KT (2)_2_TG-TH_Book1_dieu chinh KH 2011 ngay 26-5-2011111" xfId="395"/>
    <cellStyle name="_KT (2)_2_TG-TH_Book1_DS KCH PHAN BO VON NSDP NAM 2010" xfId="396"/>
    <cellStyle name="_KT (2)_2_TG-TH_Book1_giao KH 2011 ngay 10-12-2010" xfId="397"/>
    <cellStyle name="_KT (2)_2_TG-TH_Book1_Luy ke von ung nam 2011 -Thoa gui ngay 12-8-2012" xfId="398"/>
    <cellStyle name="_KT (2)_2_TG-TH_CAU Khanh Nam(Thi Cong)" xfId="399"/>
    <cellStyle name="_KT (2)_2_TG-TH_ChiHuong_ApGia" xfId="400"/>
    <cellStyle name="_KT (2)_2_TG-TH_CoCauPhi (version 1)" xfId="401"/>
    <cellStyle name="_KT (2)_2_TG-TH_Copy of 05-12  KH trung han 2016-2020 - Liem Thinh edited (1)" xfId="402"/>
    <cellStyle name="_KT (2)_2_TG-TH_danh muc chuan bi dau tu 2011 ngay 07-6-2011" xfId="403"/>
    <cellStyle name="_KT (2)_2_TG-TH_Danh muc pbo nguon von XSKT, XDCB nam 2009 chuyen qua nam 2010" xfId="404"/>
    <cellStyle name="_KT (2)_2_TG-TH_DAU NOI PL-CL TAI PHU LAMHC" xfId="405"/>
    <cellStyle name="_KT (2)_2_TG-TH_dieu chinh KH 2011 ngay 26-5-2011111" xfId="406"/>
    <cellStyle name="_KT (2)_2_TG-TH_DS KCH PHAN BO VON NSDP NAM 2010" xfId="407"/>
    <cellStyle name="_KT (2)_2_TG-TH_DTCDT MR.2N110.HOCMON.TDTOAN.CCUNG" xfId="408"/>
    <cellStyle name="_KT (2)_2_TG-TH_DU TRU VAT TU" xfId="409"/>
    <cellStyle name="_KT (2)_2_TG-TH_giao KH 2011 ngay 10-12-2010" xfId="410"/>
    <cellStyle name="_KT (2)_2_TG-TH_GTGT 2003" xfId="411"/>
    <cellStyle name="_KT (2)_2_TG-TH_KE KHAI THUE GTGT 2004" xfId="412"/>
    <cellStyle name="_KT (2)_2_TG-TH_KE KHAI THUE GTGT 2004_BCTC2004" xfId="413"/>
    <cellStyle name="_KT (2)_2_TG-TH_KH TPCP 2016-2020 (tong hop)" xfId="414"/>
    <cellStyle name="_KT (2)_2_TG-TH_KH TPCP vung TNB (03-1-2012)" xfId="415"/>
    <cellStyle name="_KT (2)_2_TG-TH_kien giang 2" xfId="416"/>
    <cellStyle name="_KT (2)_2_TG-TH_Lora-tungchau" xfId="417"/>
    <cellStyle name="_KT (2)_2_TG-TH_Luy ke von ung nam 2011 -Thoa gui ngay 12-8-2012" xfId="418"/>
    <cellStyle name="_KT (2)_2_TG-TH_NhanCong" xfId="419"/>
    <cellStyle name="_KT (2)_2_TG-TH_N-X-T-04" xfId="420"/>
    <cellStyle name="_KT (2)_2_TG-TH_PGIA-phieu tham tra Kho bac" xfId="421"/>
    <cellStyle name="_KT (2)_2_TG-TH_phu luc tong ket tinh hinh TH giai doan 03-10 (ngay 30)" xfId="422"/>
    <cellStyle name="_KT (2)_2_TG-TH_PT02-02" xfId="423"/>
    <cellStyle name="_KT (2)_2_TG-TH_PT02-02_Book1" xfId="424"/>
    <cellStyle name="_KT (2)_2_TG-TH_PT02-03" xfId="425"/>
    <cellStyle name="_KT (2)_2_TG-TH_PT02-03_Book1" xfId="426"/>
    <cellStyle name="_KT (2)_2_TG-TH_Qt-HT3PQ1(CauKho)" xfId="427"/>
    <cellStyle name="_KT (2)_2_TG-TH_Sheet1" xfId="428"/>
    <cellStyle name="_KT (2)_2_TG-TH_TK152-04" xfId="429"/>
    <cellStyle name="_KT (2)_2_TG-TH_ÿÿÿÿÿ" xfId="430"/>
    <cellStyle name="_KT (2)_2_TG-TH_ÿÿÿÿÿ_Bieu mau cong trinh khoi cong moi 3-4" xfId="431"/>
    <cellStyle name="_KT (2)_2_TG-TH_ÿÿÿÿÿ_Bieu3ODA" xfId="432"/>
    <cellStyle name="_KT (2)_2_TG-TH_ÿÿÿÿÿ_Bieu4HTMT" xfId="433"/>
    <cellStyle name="_KT (2)_2_TG-TH_ÿÿÿÿÿ_KH TPCP vung TNB (03-1-2012)" xfId="434"/>
    <cellStyle name="_KT (2)_2_TG-TH_ÿÿÿÿÿ_kien giang 2" xfId="435"/>
    <cellStyle name="_KT (2)_3" xfId="436"/>
    <cellStyle name="_KT (2)_3_TG-TH" xfId="437"/>
    <cellStyle name="_KT (2)_3_TG-TH 2" xfId="438"/>
    <cellStyle name="_KT (2)_3_TG-TH_05-12  KH trung han 2016-2020 - Liem Thinh edited" xfId="439"/>
    <cellStyle name="_KT (2)_3_TG-TH_BC  NAM 2007" xfId="440"/>
    <cellStyle name="_KT (2)_3_TG-TH_Bieu mau cong trinh khoi cong moi 3-4" xfId="441"/>
    <cellStyle name="_KT (2)_3_TG-TH_Bieu3ODA" xfId="442"/>
    <cellStyle name="_KT (2)_3_TG-TH_Bieu3ODA_1" xfId="443"/>
    <cellStyle name="_KT (2)_3_TG-TH_Bieu4HTMT" xfId="444"/>
    <cellStyle name="_KT (2)_3_TG-TH_bo sung von KCH nam 2010 va Du an tre kho khan" xfId="445"/>
    <cellStyle name="_KT (2)_3_TG-TH_Book1" xfId="446"/>
    <cellStyle name="_KT (2)_3_TG-TH_Book1 2" xfId="447"/>
    <cellStyle name="_KT (2)_3_TG-TH_Book1_BC-QT-WB-dthao" xfId="448"/>
    <cellStyle name="_KT (2)_3_TG-TH_Book1_BC-QT-WB-dthao_05-12  KH trung han 2016-2020 - Liem Thinh edited" xfId="449"/>
    <cellStyle name="_KT (2)_3_TG-TH_Book1_BC-QT-WB-dthao_Copy of 05-12  KH trung han 2016-2020 - Liem Thinh edited (1)" xfId="450"/>
    <cellStyle name="_KT (2)_3_TG-TH_Book1_BC-QT-WB-dthao_KH TPCP 2016-2020 (tong hop)" xfId="451"/>
    <cellStyle name="_KT (2)_3_TG-TH_Book1_KH TPCP vung TNB (03-1-2012)" xfId="452"/>
    <cellStyle name="_KT (2)_3_TG-TH_Book1_kien giang 2" xfId="453"/>
    <cellStyle name="_KT (2)_3_TG-TH_Copy of 05-12  KH trung han 2016-2020 - Liem Thinh edited (1)" xfId="454"/>
    <cellStyle name="_KT (2)_3_TG-TH_danh muc chuan bi dau tu 2011 ngay 07-6-2011" xfId="455"/>
    <cellStyle name="_KT (2)_3_TG-TH_Danh muc pbo nguon von XSKT, XDCB nam 2009 chuyen qua nam 2010" xfId="456"/>
    <cellStyle name="_KT (2)_3_TG-TH_dieu chinh KH 2011 ngay 26-5-2011111" xfId="457"/>
    <cellStyle name="_KT (2)_3_TG-TH_DS KCH PHAN BO VON NSDP NAM 2010" xfId="458"/>
    <cellStyle name="_KT (2)_3_TG-TH_giao KH 2011 ngay 10-12-2010" xfId="459"/>
    <cellStyle name="_KT (2)_3_TG-TH_GTGT 2003" xfId="460"/>
    <cellStyle name="_KT (2)_3_TG-TH_KE KHAI THUE GTGT 2004" xfId="461"/>
    <cellStyle name="_KT (2)_3_TG-TH_KE KHAI THUE GTGT 2004_BCTC2004" xfId="462"/>
    <cellStyle name="_KT (2)_3_TG-TH_KH TPCP 2016-2020 (tong hop)" xfId="463"/>
    <cellStyle name="_KT (2)_3_TG-TH_KH TPCP vung TNB (03-1-2012)" xfId="464"/>
    <cellStyle name="_KT (2)_3_TG-TH_kien giang 2" xfId="465"/>
    <cellStyle name="_KT (2)_3_TG-TH_Lora-tungchau" xfId="466"/>
    <cellStyle name="_KT (2)_3_TG-TH_Lora-tungchau 2" xfId="467"/>
    <cellStyle name="_KT (2)_3_TG-TH_Lora-tungchau_05-12  KH trung han 2016-2020 - Liem Thinh edited" xfId="468"/>
    <cellStyle name="_KT (2)_3_TG-TH_Lora-tungchau_Copy of 05-12  KH trung han 2016-2020 - Liem Thinh edited (1)" xfId="469"/>
    <cellStyle name="_KT (2)_3_TG-TH_Lora-tungchau_KH TPCP 2016-2020 (tong hop)" xfId="470"/>
    <cellStyle name="_KT (2)_3_TG-TH_N-X-T-04" xfId="471"/>
    <cellStyle name="_KT (2)_3_TG-TH_PERSONAL" xfId="472"/>
    <cellStyle name="_KT (2)_3_TG-TH_PERSONAL_BC CV 6403 BKHĐT" xfId="473"/>
    <cellStyle name="_KT (2)_3_TG-TH_PERSONAL_Bieu mau cong trinh khoi cong moi 3-4" xfId="474"/>
    <cellStyle name="_KT (2)_3_TG-TH_PERSONAL_Bieu3ODA" xfId="475"/>
    <cellStyle name="_KT (2)_3_TG-TH_PERSONAL_Bieu4HTMT" xfId="476"/>
    <cellStyle name="_KT (2)_3_TG-TH_PERSONAL_Book1" xfId="477"/>
    <cellStyle name="_KT (2)_3_TG-TH_PERSONAL_Book1 2" xfId="478"/>
    <cellStyle name="_KT (2)_3_TG-TH_PERSONAL_HTQ.8 GD1" xfId="479"/>
    <cellStyle name="_KT (2)_3_TG-TH_PERSONAL_HTQ.8 GD1_05-12  KH trung han 2016-2020 - Liem Thinh edited" xfId="480"/>
    <cellStyle name="_KT (2)_3_TG-TH_PERSONAL_HTQ.8 GD1_Copy of 05-12  KH trung han 2016-2020 - Liem Thinh edited (1)" xfId="481"/>
    <cellStyle name="_KT (2)_3_TG-TH_PERSONAL_HTQ.8 GD1_KH TPCP 2016-2020 (tong hop)" xfId="482"/>
    <cellStyle name="_KT (2)_3_TG-TH_PERSONAL_Luy ke von ung nam 2011 -Thoa gui ngay 12-8-2012" xfId="483"/>
    <cellStyle name="_KT (2)_3_TG-TH_PERSONAL_Tong hop KHCB 2001" xfId="484"/>
    <cellStyle name="_KT (2)_3_TG-TH_Qt-HT3PQ1(CauKho)" xfId="485"/>
    <cellStyle name="_KT (2)_3_TG-TH_TK152-04" xfId="486"/>
    <cellStyle name="_KT (2)_3_TG-TH_ÿÿÿÿÿ" xfId="487"/>
    <cellStyle name="_KT (2)_3_TG-TH_ÿÿÿÿÿ_KH TPCP vung TNB (03-1-2012)" xfId="488"/>
    <cellStyle name="_KT (2)_3_TG-TH_ÿÿÿÿÿ_kien giang 2" xfId="489"/>
    <cellStyle name="_KT (2)_4" xfId="490"/>
    <cellStyle name="_KT (2)_4 2" xfId="491"/>
    <cellStyle name="_KT (2)_4_05-12  KH trung han 2016-2020 - Liem Thinh edited" xfId="492"/>
    <cellStyle name="_KT (2)_4_ApGiaVatTu_cayxanh_latgach" xfId="493"/>
    <cellStyle name="_KT (2)_4_BANG TONG HOP TINH HINH THANH QUYET TOAN (MOI I)" xfId="494"/>
    <cellStyle name="_KT (2)_4_BAO CAO KLCT PT2000" xfId="495"/>
    <cellStyle name="_KT (2)_4_BAO CAO PT2000" xfId="496"/>
    <cellStyle name="_KT (2)_4_BAO CAO PT2000_Book1" xfId="497"/>
    <cellStyle name="_KT (2)_4_Bao cao XDCB 2001 - T11 KH dieu chinh 20-11-THAI" xfId="498"/>
    <cellStyle name="_KT (2)_4_BAO GIA NGAY 24-10-08 (co dam)" xfId="499"/>
    <cellStyle name="_KT (2)_4_BC  NAM 2007" xfId="500"/>
    <cellStyle name="_KT (2)_4_BC CV 6403 BKHĐT" xfId="501"/>
    <cellStyle name="_KT (2)_4_BC NQ11-CP - chinh sua lai" xfId="502"/>
    <cellStyle name="_KT (2)_4_BC NQ11-CP-Quynh sau bieu so3" xfId="503"/>
    <cellStyle name="_KT (2)_4_BC_NQ11-CP_-_Thao_sua_lai" xfId="504"/>
    <cellStyle name="_KT (2)_4_Bieu mau cong trinh khoi cong moi 3-4" xfId="505"/>
    <cellStyle name="_KT (2)_4_Bieu3ODA" xfId="506"/>
    <cellStyle name="_KT (2)_4_Bieu3ODA_1" xfId="507"/>
    <cellStyle name="_KT (2)_4_Bieu4HTMT" xfId="508"/>
    <cellStyle name="_KT (2)_4_bo sung von KCH nam 2010 va Du an tre kho khan" xfId="509"/>
    <cellStyle name="_KT (2)_4_Book1" xfId="510"/>
    <cellStyle name="_KT (2)_4_Book1 2" xfId="511"/>
    <cellStyle name="_KT (2)_4_Book1_1" xfId="512"/>
    <cellStyle name="_KT (2)_4_Book1_1 2" xfId="513"/>
    <cellStyle name="_KT (2)_4_Book1_1_BC CV 6403 BKHĐT" xfId="514"/>
    <cellStyle name="_KT (2)_4_Book1_1_Bieu mau cong trinh khoi cong moi 3-4" xfId="515"/>
    <cellStyle name="_KT (2)_4_Book1_1_Bieu3ODA" xfId="516"/>
    <cellStyle name="_KT (2)_4_Book1_1_Bieu4HTMT" xfId="517"/>
    <cellStyle name="_KT (2)_4_Book1_1_Book1" xfId="518"/>
    <cellStyle name="_KT (2)_4_Book1_1_Luy ke von ung nam 2011 -Thoa gui ngay 12-8-2012" xfId="519"/>
    <cellStyle name="_KT (2)_4_Book1_2" xfId="520"/>
    <cellStyle name="_KT (2)_4_Book1_2 2" xfId="521"/>
    <cellStyle name="_KT (2)_4_Book1_2_BC CV 6403 BKHĐT" xfId="522"/>
    <cellStyle name="_KT (2)_4_Book1_2_Bieu3ODA" xfId="523"/>
    <cellStyle name="_KT (2)_4_Book1_2_Luy ke von ung nam 2011 -Thoa gui ngay 12-8-2012" xfId="524"/>
    <cellStyle name="_KT (2)_4_Book1_3" xfId="525"/>
    <cellStyle name="_KT (2)_4_Book1_3 2" xfId="526"/>
    <cellStyle name="_KT (2)_4_Book1_BC CV 6403 BKHĐT" xfId="527"/>
    <cellStyle name="_KT (2)_4_Book1_Bieu mau cong trinh khoi cong moi 3-4" xfId="528"/>
    <cellStyle name="_KT (2)_4_Book1_Bieu3ODA" xfId="529"/>
    <cellStyle name="_KT (2)_4_Book1_Bieu4HTMT" xfId="530"/>
    <cellStyle name="_KT (2)_4_Book1_bo sung von KCH nam 2010 va Du an tre kho khan" xfId="531"/>
    <cellStyle name="_KT (2)_4_Book1_Book1" xfId="532"/>
    <cellStyle name="_KT (2)_4_Book1_danh muc chuan bi dau tu 2011 ngay 07-6-2011" xfId="533"/>
    <cellStyle name="_KT (2)_4_Book1_Danh muc pbo nguon von XSKT, XDCB nam 2009 chuyen qua nam 2010" xfId="534"/>
    <cellStyle name="_KT (2)_4_Book1_dieu chinh KH 2011 ngay 26-5-2011111" xfId="535"/>
    <cellStyle name="_KT (2)_4_Book1_DS KCH PHAN BO VON NSDP NAM 2010" xfId="536"/>
    <cellStyle name="_KT (2)_4_Book1_giao KH 2011 ngay 10-12-2010" xfId="537"/>
    <cellStyle name="_KT (2)_4_Book1_Luy ke von ung nam 2011 -Thoa gui ngay 12-8-2012" xfId="538"/>
    <cellStyle name="_KT (2)_4_CAU Khanh Nam(Thi Cong)" xfId="539"/>
    <cellStyle name="_KT (2)_4_ChiHuong_ApGia" xfId="540"/>
    <cellStyle name="_KT (2)_4_CoCauPhi (version 1)" xfId="541"/>
    <cellStyle name="_KT (2)_4_Copy of 05-12  KH trung han 2016-2020 - Liem Thinh edited (1)" xfId="542"/>
    <cellStyle name="_KT (2)_4_danh muc chuan bi dau tu 2011 ngay 07-6-2011" xfId="543"/>
    <cellStyle name="_KT (2)_4_Danh muc pbo nguon von XSKT, XDCB nam 2009 chuyen qua nam 2010" xfId="544"/>
    <cellStyle name="_KT (2)_4_DAU NOI PL-CL TAI PHU LAMHC" xfId="545"/>
    <cellStyle name="_KT (2)_4_dieu chinh KH 2011 ngay 26-5-2011111" xfId="546"/>
    <cellStyle name="_KT (2)_4_DS KCH PHAN BO VON NSDP NAM 2010" xfId="547"/>
    <cellStyle name="_KT (2)_4_DTCDT MR.2N110.HOCMON.TDTOAN.CCUNG" xfId="548"/>
    <cellStyle name="_KT (2)_4_DU TRU VAT TU" xfId="549"/>
    <cellStyle name="_KT (2)_4_giao KH 2011 ngay 10-12-2010" xfId="550"/>
    <cellStyle name="_KT (2)_4_GTGT 2003" xfId="551"/>
    <cellStyle name="_KT (2)_4_KE KHAI THUE GTGT 2004" xfId="552"/>
    <cellStyle name="_KT (2)_4_KE KHAI THUE GTGT 2004_BCTC2004" xfId="553"/>
    <cellStyle name="_KT (2)_4_KH TPCP 2016-2020 (tong hop)" xfId="554"/>
    <cellStyle name="_KT (2)_4_KH TPCP vung TNB (03-1-2012)" xfId="555"/>
    <cellStyle name="_KT (2)_4_kien giang 2" xfId="556"/>
    <cellStyle name="_KT (2)_4_Lora-tungchau" xfId="557"/>
    <cellStyle name="_KT (2)_4_Luy ke von ung nam 2011 -Thoa gui ngay 12-8-2012" xfId="558"/>
    <cellStyle name="_KT (2)_4_NhanCong" xfId="559"/>
    <cellStyle name="_KT (2)_4_N-X-T-04" xfId="560"/>
    <cellStyle name="_KT (2)_4_PGIA-phieu tham tra Kho bac" xfId="561"/>
    <cellStyle name="_KT (2)_4_phu luc tong ket tinh hinh TH giai doan 03-10 (ngay 30)" xfId="562"/>
    <cellStyle name="_KT (2)_4_PT02-02" xfId="563"/>
    <cellStyle name="_KT (2)_4_PT02-02_Book1" xfId="564"/>
    <cellStyle name="_KT (2)_4_PT02-03" xfId="565"/>
    <cellStyle name="_KT (2)_4_PT02-03_Book1" xfId="566"/>
    <cellStyle name="_KT (2)_4_Qt-HT3PQ1(CauKho)" xfId="567"/>
    <cellStyle name="_KT (2)_4_Sheet1" xfId="568"/>
    <cellStyle name="_KT (2)_4_TG-TH" xfId="569"/>
    <cellStyle name="_KT (2)_4_TK152-04" xfId="570"/>
    <cellStyle name="_KT (2)_4_ÿÿÿÿÿ" xfId="571"/>
    <cellStyle name="_KT (2)_4_ÿÿÿÿÿ_Bieu mau cong trinh khoi cong moi 3-4" xfId="572"/>
    <cellStyle name="_KT (2)_4_ÿÿÿÿÿ_Bieu3ODA" xfId="573"/>
    <cellStyle name="_KT (2)_4_ÿÿÿÿÿ_Bieu4HTMT" xfId="574"/>
    <cellStyle name="_KT (2)_4_ÿÿÿÿÿ_KH TPCP vung TNB (03-1-2012)" xfId="575"/>
    <cellStyle name="_KT (2)_4_ÿÿÿÿÿ_kien giang 2" xfId="576"/>
    <cellStyle name="_KT (2)_5" xfId="577"/>
    <cellStyle name="_KT (2)_5 2" xfId="578"/>
    <cellStyle name="_KT (2)_5_05-12  KH trung han 2016-2020 - Liem Thinh edited" xfId="579"/>
    <cellStyle name="_KT (2)_5_ApGiaVatTu_cayxanh_latgach" xfId="580"/>
    <cellStyle name="_KT (2)_5_BANG TONG HOP TINH HINH THANH QUYET TOAN (MOI I)" xfId="581"/>
    <cellStyle name="_KT (2)_5_BAO CAO KLCT PT2000" xfId="582"/>
    <cellStyle name="_KT (2)_5_BAO CAO PT2000" xfId="583"/>
    <cellStyle name="_KT (2)_5_BAO CAO PT2000_Book1" xfId="584"/>
    <cellStyle name="_KT (2)_5_Bao cao XDCB 2001 - T11 KH dieu chinh 20-11-THAI" xfId="585"/>
    <cellStyle name="_KT (2)_5_BAO GIA NGAY 24-10-08 (co dam)" xfId="586"/>
    <cellStyle name="_KT (2)_5_BC  NAM 2007" xfId="587"/>
    <cellStyle name="_KT (2)_5_BC CV 6403 BKHĐT" xfId="588"/>
    <cellStyle name="_KT (2)_5_BC NQ11-CP - chinh sua lai" xfId="589"/>
    <cellStyle name="_KT (2)_5_BC NQ11-CP-Quynh sau bieu so3" xfId="590"/>
    <cellStyle name="_KT (2)_5_BC_NQ11-CP_-_Thao_sua_lai" xfId="591"/>
    <cellStyle name="_KT (2)_5_Bieu mau cong trinh khoi cong moi 3-4" xfId="592"/>
    <cellStyle name="_KT (2)_5_Bieu3ODA" xfId="593"/>
    <cellStyle name="_KT (2)_5_Bieu3ODA_1" xfId="594"/>
    <cellStyle name="_KT (2)_5_Bieu4HTMT" xfId="595"/>
    <cellStyle name="_KT (2)_5_bo sung von KCH nam 2010 va Du an tre kho khan" xfId="596"/>
    <cellStyle name="_KT (2)_5_Book1" xfId="597"/>
    <cellStyle name="_KT (2)_5_Book1 2" xfId="598"/>
    <cellStyle name="_KT (2)_5_Book1_1" xfId="599"/>
    <cellStyle name="_KT (2)_5_Book1_1 2" xfId="600"/>
    <cellStyle name="_KT (2)_5_Book1_1_BC CV 6403 BKHĐT" xfId="601"/>
    <cellStyle name="_KT (2)_5_Book1_1_Bieu mau cong trinh khoi cong moi 3-4" xfId="602"/>
    <cellStyle name="_KT (2)_5_Book1_1_Bieu3ODA" xfId="603"/>
    <cellStyle name="_KT (2)_5_Book1_1_Bieu4HTMT" xfId="604"/>
    <cellStyle name="_KT (2)_5_Book1_1_Book1" xfId="605"/>
    <cellStyle name="_KT (2)_5_Book1_1_Luy ke von ung nam 2011 -Thoa gui ngay 12-8-2012" xfId="606"/>
    <cellStyle name="_KT (2)_5_Book1_2" xfId="607"/>
    <cellStyle name="_KT (2)_5_Book1_2 2" xfId="608"/>
    <cellStyle name="_KT (2)_5_Book1_2_BC CV 6403 BKHĐT" xfId="609"/>
    <cellStyle name="_KT (2)_5_Book1_2_Bieu3ODA" xfId="610"/>
    <cellStyle name="_KT (2)_5_Book1_2_Luy ke von ung nam 2011 -Thoa gui ngay 12-8-2012" xfId="611"/>
    <cellStyle name="_KT (2)_5_Book1_3" xfId="612"/>
    <cellStyle name="_KT (2)_5_Book1_BC CV 6403 BKHĐT" xfId="613"/>
    <cellStyle name="_KT (2)_5_Book1_BC-QT-WB-dthao" xfId="614"/>
    <cellStyle name="_KT (2)_5_Book1_Bieu mau cong trinh khoi cong moi 3-4" xfId="615"/>
    <cellStyle name="_KT (2)_5_Book1_Bieu3ODA" xfId="616"/>
    <cellStyle name="_KT (2)_5_Book1_Bieu4HTMT" xfId="617"/>
    <cellStyle name="_KT (2)_5_Book1_bo sung von KCH nam 2010 va Du an tre kho khan" xfId="618"/>
    <cellStyle name="_KT (2)_5_Book1_Book1" xfId="619"/>
    <cellStyle name="_KT (2)_5_Book1_danh muc chuan bi dau tu 2011 ngay 07-6-2011" xfId="620"/>
    <cellStyle name="_KT (2)_5_Book1_Danh muc pbo nguon von XSKT, XDCB nam 2009 chuyen qua nam 2010" xfId="621"/>
    <cellStyle name="_KT (2)_5_Book1_dieu chinh KH 2011 ngay 26-5-2011111" xfId="622"/>
    <cellStyle name="_KT (2)_5_Book1_DS KCH PHAN BO VON NSDP NAM 2010" xfId="623"/>
    <cellStyle name="_KT (2)_5_Book1_giao KH 2011 ngay 10-12-2010" xfId="624"/>
    <cellStyle name="_KT (2)_5_Book1_Luy ke von ung nam 2011 -Thoa gui ngay 12-8-2012" xfId="625"/>
    <cellStyle name="_KT (2)_5_CAU Khanh Nam(Thi Cong)" xfId="626"/>
    <cellStyle name="_KT (2)_5_ChiHuong_ApGia" xfId="627"/>
    <cellStyle name="_KT (2)_5_CoCauPhi (version 1)" xfId="628"/>
    <cellStyle name="_KT (2)_5_Copy of 05-12  KH trung han 2016-2020 - Liem Thinh edited (1)" xfId="629"/>
    <cellStyle name="_KT (2)_5_danh muc chuan bi dau tu 2011 ngay 07-6-2011" xfId="630"/>
    <cellStyle name="_KT (2)_5_Danh muc pbo nguon von XSKT, XDCB nam 2009 chuyen qua nam 2010" xfId="631"/>
    <cellStyle name="_KT (2)_5_DAU NOI PL-CL TAI PHU LAMHC" xfId="632"/>
    <cellStyle name="_KT (2)_5_dieu chinh KH 2011 ngay 26-5-2011111" xfId="633"/>
    <cellStyle name="_KT (2)_5_DS KCH PHAN BO VON NSDP NAM 2010" xfId="634"/>
    <cellStyle name="_KT (2)_5_DTCDT MR.2N110.HOCMON.TDTOAN.CCUNG" xfId="635"/>
    <cellStyle name="_KT (2)_5_DU TRU VAT TU" xfId="636"/>
    <cellStyle name="_KT (2)_5_giao KH 2011 ngay 10-12-2010" xfId="637"/>
    <cellStyle name="_KT (2)_5_GTGT 2003" xfId="638"/>
    <cellStyle name="_KT (2)_5_KE KHAI THUE GTGT 2004" xfId="639"/>
    <cellStyle name="_KT (2)_5_KE KHAI THUE GTGT 2004_BCTC2004" xfId="640"/>
    <cellStyle name="_KT (2)_5_KH TPCP 2016-2020 (tong hop)" xfId="641"/>
    <cellStyle name="_KT (2)_5_KH TPCP vung TNB (03-1-2012)" xfId="642"/>
    <cellStyle name="_KT (2)_5_kien giang 2" xfId="643"/>
    <cellStyle name="_KT (2)_5_Lora-tungchau" xfId="644"/>
    <cellStyle name="_KT (2)_5_Luy ke von ung nam 2011 -Thoa gui ngay 12-8-2012" xfId="645"/>
    <cellStyle name="_KT (2)_5_NhanCong" xfId="646"/>
    <cellStyle name="_KT (2)_5_N-X-T-04" xfId="647"/>
    <cellStyle name="_KT (2)_5_PGIA-phieu tham tra Kho bac" xfId="648"/>
    <cellStyle name="_KT (2)_5_phu luc tong ket tinh hinh TH giai doan 03-10 (ngay 30)" xfId="649"/>
    <cellStyle name="_KT (2)_5_PT02-02" xfId="650"/>
    <cellStyle name="_KT (2)_5_PT02-02_Book1" xfId="651"/>
    <cellStyle name="_KT (2)_5_PT02-03" xfId="652"/>
    <cellStyle name="_KT (2)_5_PT02-03_Book1" xfId="653"/>
    <cellStyle name="_KT (2)_5_Qt-HT3PQ1(CauKho)" xfId="654"/>
    <cellStyle name="_KT (2)_5_Sheet1" xfId="655"/>
    <cellStyle name="_KT (2)_5_TK152-04" xfId="656"/>
    <cellStyle name="_KT (2)_5_ÿÿÿÿÿ" xfId="657"/>
    <cellStyle name="_KT (2)_5_ÿÿÿÿÿ_Bieu mau cong trinh khoi cong moi 3-4" xfId="658"/>
    <cellStyle name="_KT (2)_5_ÿÿÿÿÿ_Bieu3ODA" xfId="659"/>
    <cellStyle name="_KT (2)_5_ÿÿÿÿÿ_Bieu4HTMT" xfId="660"/>
    <cellStyle name="_KT (2)_5_ÿÿÿÿÿ_KH TPCP vung TNB (03-1-2012)" xfId="661"/>
    <cellStyle name="_KT (2)_5_ÿÿÿÿÿ_kien giang 2" xfId="662"/>
    <cellStyle name="_KT (2)_BC  NAM 2007" xfId="663"/>
    <cellStyle name="_KT (2)_Bieu mau cong trinh khoi cong moi 3-4" xfId="664"/>
    <cellStyle name="_KT (2)_Bieu3ODA" xfId="665"/>
    <cellStyle name="_KT (2)_Bieu3ODA_1" xfId="666"/>
    <cellStyle name="_KT (2)_Bieu4HTMT" xfId="667"/>
    <cellStyle name="_KT (2)_bo sung von KCH nam 2010 va Du an tre kho khan" xfId="668"/>
    <cellStyle name="_KT (2)_Book1" xfId="669"/>
    <cellStyle name="_KT (2)_Book1 2" xfId="670"/>
    <cellStyle name="_KT (2)_Book1_BC-QT-WB-dthao" xfId="671"/>
    <cellStyle name="_KT (2)_Book1_BC-QT-WB-dthao_05-12  KH trung han 2016-2020 - Liem Thinh edited" xfId="672"/>
    <cellStyle name="_KT (2)_Book1_BC-QT-WB-dthao_Copy of 05-12  KH trung han 2016-2020 - Liem Thinh edited (1)" xfId="673"/>
    <cellStyle name="_KT (2)_Book1_BC-QT-WB-dthao_KH TPCP 2016-2020 (tong hop)" xfId="674"/>
    <cellStyle name="_KT (2)_Book1_KH TPCP vung TNB (03-1-2012)" xfId="675"/>
    <cellStyle name="_KT (2)_Book1_kien giang 2" xfId="676"/>
    <cellStyle name="_KT (2)_Copy of 05-12  KH trung han 2016-2020 - Liem Thinh edited (1)" xfId="677"/>
    <cellStyle name="_KT (2)_danh muc chuan bi dau tu 2011 ngay 07-6-2011" xfId="678"/>
    <cellStyle name="_KT (2)_Danh muc pbo nguon von XSKT, XDCB nam 2009 chuyen qua nam 2010" xfId="679"/>
    <cellStyle name="_KT (2)_dieu chinh KH 2011 ngay 26-5-2011111" xfId="680"/>
    <cellStyle name="_KT (2)_DS KCH PHAN BO VON NSDP NAM 2010" xfId="681"/>
    <cellStyle name="_KT (2)_giao KH 2011 ngay 10-12-2010" xfId="682"/>
    <cellStyle name="_KT (2)_GTGT 2003" xfId="683"/>
    <cellStyle name="_KT (2)_KE KHAI THUE GTGT 2004" xfId="684"/>
    <cellStyle name="_KT (2)_KE KHAI THUE GTGT 2004_BCTC2004" xfId="685"/>
    <cellStyle name="_KT (2)_KH TPCP 2016-2020 (tong hop)" xfId="686"/>
    <cellStyle name="_KT (2)_KH TPCP vung TNB (03-1-2012)" xfId="687"/>
    <cellStyle name="_KT (2)_kien giang 2" xfId="688"/>
    <cellStyle name="_KT (2)_Lora-tungchau" xfId="689"/>
    <cellStyle name="_KT (2)_Lora-tungchau 2" xfId="690"/>
    <cellStyle name="_KT (2)_Lora-tungchau_05-12  KH trung han 2016-2020 - Liem Thinh edited" xfId="691"/>
    <cellStyle name="_KT (2)_Lora-tungchau_Copy of 05-12  KH trung han 2016-2020 - Liem Thinh edited (1)" xfId="692"/>
    <cellStyle name="_KT (2)_Lora-tungchau_KH TPCP 2016-2020 (tong hop)" xfId="693"/>
    <cellStyle name="_KT (2)_N-X-T-04" xfId="694"/>
    <cellStyle name="_KT (2)_PERSONAL" xfId="695"/>
    <cellStyle name="_KT (2)_PERSONAL_BC CV 6403 BKHĐT" xfId="696"/>
    <cellStyle name="_KT (2)_PERSONAL_Bieu mau cong trinh khoi cong moi 3-4" xfId="697"/>
    <cellStyle name="_KT (2)_PERSONAL_Bieu3ODA" xfId="698"/>
    <cellStyle name="_KT (2)_PERSONAL_Bieu4HTMT" xfId="699"/>
    <cellStyle name="_KT (2)_PERSONAL_Book1" xfId="700"/>
    <cellStyle name="_KT (2)_PERSONAL_Book1 2" xfId="701"/>
    <cellStyle name="_KT (2)_PERSONAL_HTQ.8 GD1" xfId="702"/>
    <cellStyle name="_KT (2)_PERSONAL_HTQ.8 GD1_05-12  KH trung han 2016-2020 - Liem Thinh edited" xfId="703"/>
    <cellStyle name="_KT (2)_PERSONAL_HTQ.8 GD1_Copy of 05-12  KH trung han 2016-2020 - Liem Thinh edited (1)" xfId="704"/>
    <cellStyle name="_KT (2)_PERSONAL_HTQ.8 GD1_KH TPCP 2016-2020 (tong hop)" xfId="705"/>
    <cellStyle name="_KT (2)_PERSONAL_Luy ke von ung nam 2011 -Thoa gui ngay 12-8-2012" xfId="706"/>
    <cellStyle name="_KT (2)_PERSONAL_Tong hop KHCB 2001" xfId="707"/>
    <cellStyle name="_KT (2)_Qt-HT3PQ1(CauKho)" xfId="708"/>
    <cellStyle name="_KT (2)_TG-TH" xfId="709"/>
    <cellStyle name="_KT (2)_TK152-04" xfId="710"/>
    <cellStyle name="_KT (2)_ÿÿÿÿÿ" xfId="711"/>
    <cellStyle name="_KT (2)_ÿÿÿÿÿ_KH TPCP vung TNB (03-1-2012)" xfId="712"/>
    <cellStyle name="_KT (2)_ÿÿÿÿÿ_kien giang 2" xfId="713"/>
    <cellStyle name="_KT_TG" xfId="714"/>
    <cellStyle name="_KT_TG_1" xfId="715"/>
    <cellStyle name="_KT_TG_1 2" xfId="716"/>
    <cellStyle name="_KT_TG_1_05-12  KH trung han 2016-2020 - Liem Thinh edited" xfId="717"/>
    <cellStyle name="_KT_TG_1_ApGiaVatTu_cayxanh_latgach" xfId="718"/>
    <cellStyle name="_KT_TG_1_BANG TONG HOP TINH HINH THANH QUYET TOAN (MOI I)" xfId="719"/>
    <cellStyle name="_KT_TG_1_BAO CAO KLCT PT2000" xfId="720"/>
    <cellStyle name="_KT_TG_1_BAO CAO PT2000" xfId="721"/>
    <cellStyle name="_KT_TG_1_BAO CAO PT2000_Book1" xfId="722"/>
    <cellStyle name="_KT_TG_1_Bao cao XDCB 2001 - T11 KH dieu chinh 20-11-THAI" xfId="723"/>
    <cellStyle name="_KT_TG_1_BAO GIA NGAY 24-10-08 (co dam)" xfId="724"/>
    <cellStyle name="_KT_TG_1_BC  NAM 2007" xfId="725"/>
    <cellStyle name="_KT_TG_1_BC CV 6403 BKHĐT" xfId="726"/>
    <cellStyle name="_KT_TG_1_BC NQ11-CP - chinh sua lai" xfId="727"/>
    <cellStyle name="_KT_TG_1_BC NQ11-CP-Quynh sau bieu so3" xfId="728"/>
    <cellStyle name="_KT_TG_1_BC_NQ11-CP_-_Thao_sua_lai" xfId="729"/>
    <cellStyle name="_KT_TG_1_Bieu mau cong trinh khoi cong moi 3-4" xfId="730"/>
    <cellStyle name="_KT_TG_1_Bieu3ODA" xfId="731"/>
    <cellStyle name="_KT_TG_1_Bieu3ODA_1" xfId="732"/>
    <cellStyle name="_KT_TG_1_Bieu4HTMT" xfId="733"/>
    <cellStyle name="_KT_TG_1_bo sung von KCH nam 2010 va Du an tre kho khan" xfId="734"/>
    <cellStyle name="_KT_TG_1_Book1" xfId="735"/>
    <cellStyle name="_KT_TG_1_Book1 2" xfId="736"/>
    <cellStyle name="_KT_TG_1_Book1_1" xfId="737"/>
    <cellStyle name="_KT_TG_1_Book1_1 2" xfId="738"/>
    <cellStyle name="_KT_TG_1_Book1_1_BC CV 6403 BKHĐT" xfId="739"/>
    <cellStyle name="_KT_TG_1_Book1_1_Bieu mau cong trinh khoi cong moi 3-4" xfId="740"/>
    <cellStyle name="_KT_TG_1_Book1_1_Bieu3ODA" xfId="741"/>
    <cellStyle name="_KT_TG_1_Book1_1_Bieu4HTMT" xfId="742"/>
    <cellStyle name="_KT_TG_1_Book1_1_Book1" xfId="743"/>
    <cellStyle name="_KT_TG_1_Book1_1_Luy ke von ung nam 2011 -Thoa gui ngay 12-8-2012" xfId="744"/>
    <cellStyle name="_KT_TG_1_Book1_2" xfId="745"/>
    <cellStyle name="_KT_TG_1_Book1_2 2" xfId="746"/>
    <cellStyle name="_KT_TG_1_Book1_2_BC CV 6403 BKHĐT" xfId="747"/>
    <cellStyle name="_KT_TG_1_Book1_2_Bieu3ODA" xfId="748"/>
    <cellStyle name="_KT_TG_1_Book1_2_Luy ke von ung nam 2011 -Thoa gui ngay 12-8-2012" xfId="749"/>
    <cellStyle name="_KT_TG_1_Book1_3" xfId="750"/>
    <cellStyle name="_KT_TG_1_Book1_BC CV 6403 BKHĐT" xfId="751"/>
    <cellStyle name="_KT_TG_1_Book1_BC-QT-WB-dthao" xfId="752"/>
    <cellStyle name="_KT_TG_1_Book1_Bieu mau cong trinh khoi cong moi 3-4" xfId="753"/>
    <cellStyle name="_KT_TG_1_Book1_Bieu3ODA" xfId="754"/>
    <cellStyle name="_KT_TG_1_Book1_Bieu4HTMT" xfId="755"/>
    <cellStyle name="_KT_TG_1_Book1_bo sung von KCH nam 2010 va Du an tre kho khan" xfId="756"/>
    <cellStyle name="_KT_TG_1_Book1_Book1" xfId="757"/>
    <cellStyle name="_KT_TG_1_Book1_danh muc chuan bi dau tu 2011 ngay 07-6-2011" xfId="758"/>
    <cellStyle name="_KT_TG_1_Book1_Danh muc pbo nguon von XSKT, XDCB nam 2009 chuyen qua nam 2010" xfId="759"/>
    <cellStyle name="_KT_TG_1_Book1_dieu chinh KH 2011 ngay 26-5-2011111" xfId="760"/>
    <cellStyle name="_KT_TG_1_Book1_DS KCH PHAN BO VON NSDP NAM 2010" xfId="761"/>
    <cellStyle name="_KT_TG_1_Book1_giao KH 2011 ngay 10-12-2010" xfId="762"/>
    <cellStyle name="_KT_TG_1_Book1_Luy ke von ung nam 2011 -Thoa gui ngay 12-8-2012" xfId="763"/>
    <cellStyle name="_KT_TG_1_CAU Khanh Nam(Thi Cong)" xfId="764"/>
    <cellStyle name="_KT_TG_1_ChiHuong_ApGia" xfId="765"/>
    <cellStyle name="_KT_TG_1_CoCauPhi (version 1)" xfId="766"/>
    <cellStyle name="_KT_TG_1_Copy of 05-12  KH trung han 2016-2020 - Liem Thinh edited (1)" xfId="767"/>
    <cellStyle name="_KT_TG_1_danh muc chuan bi dau tu 2011 ngay 07-6-2011" xfId="768"/>
    <cellStyle name="_KT_TG_1_Danh muc pbo nguon von XSKT, XDCB nam 2009 chuyen qua nam 2010" xfId="769"/>
    <cellStyle name="_KT_TG_1_DAU NOI PL-CL TAI PHU LAMHC" xfId="770"/>
    <cellStyle name="_KT_TG_1_dieu chinh KH 2011 ngay 26-5-2011111" xfId="771"/>
    <cellStyle name="_KT_TG_1_DS KCH PHAN BO VON NSDP NAM 2010" xfId="772"/>
    <cellStyle name="_KT_TG_1_DTCDT MR.2N110.HOCMON.TDTOAN.CCUNG" xfId="773"/>
    <cellStyle name="_KT_TG_1_DU TRU VAT TU" xfId="774"/>
    <cellStyle name="_KT_TG_1_giao KH 2011 ngay 10-12-2010" xfId="775"/>
    <cellStyle name="_KT_TG_1_GTGT 2003" xfId="776"/>
    <cellStyle name="_KT_TG_1_KE KHAI THUE GTGT 2004" xfId="777"/>
    <cellStyle name="_KT_TG_1_KE KHAI THUE GTGT 2004_BCTC2004" xfId="778"/>
    <cellStyle name="_KT_TG_1_KH TPCP 2016-2020 (tong hop)" xfId="779"/>
    <cellStyle name="_KT_TG_1_KH TPCP vung TNB (03-1-2012)" xfId="780"/>
    <cellStyle name="_KT_TG_1_kien giang 2" xfId="781"/>
    <cellStyle name="_KT_TG_1_Lora-tungchau" xfId="782"/>
    <cellStyle name="_KT_TG_1_Luy ke von ung nam 2011 -Thoa gui ngay 12-8-2012" xfId="783"/>
    <cellStyle name="_KT_TG_1_NhanCong" xfId="784"/>
    <cellStyle name="_KT_TG_1_N-X-T-04" xfId="785"/>
    <cellStyle name="_KT_TG_1_PGIA-phieu tham tra Kho bac" xfId="786"/>
    <cellStyle name="_KT_TG_1_phu luc tong ket tinh hinh TH giai doan 03-10 (ngay 30)" xfId="787"/>
    <cellStyle name="_KT_TG_1_PT02-02" xfId="788"/>
    <cellStyle name="_KT_TG_1_PT02-02_Book1" xfId="789"/>
    <cellStyle name="_KT_TG_1_PT02-03" xfId="790"/>
    <cellStyle name="_KT_TG_1_PT02-03_Book1" xfId="791"/>
    <cellStyle name="_KT_TG_1_Qt-HT3PQ1(CauKho)" xfId="792"/>
    <cellStyle name="_KT_TG_1_Sheet1" xfId="793"/>
    <cellStyle name="_KT_TG_1_TK152-04" xfId="794"/>
    <cellStyle name="_KT_TG_1_ÿÿÿÿÿ" xfId="795"/>
    <cellStyle name="_KT_TG_1_ÿÿÿÿÿ_Bieu mau cong trinh khoi cong moi 3-4" xfId="796"/>
    <cellStyle name="_KT_TG_1_ÿÿÿÿÿ_Bieu3ODA" xfId="797"/>
    <cellStyle name="_KT_TG_1_ÿÿÿÿÿ_Bieu4HTMT" xfId="798"/>
    <cellStyle name="_KT_TG_1_ÿÿÿÿÿ_KH TPCP vung TNB (03-1-2012)" xfId="799"/>
    <cellStyle name="_KT_TG_1_ÿÿÿÿÿ_kien giang 2" xfId="800"/>
    <cellStyle name="_KT_TG_2" xfId="801"/>
    <cellStyle name="_KT_TG_2 2" xfId="802"/>
    <cellStyle name="_KT_TG_2_05-12  KH trung han 2016-2020 - Liem Thinh edited" xfId="803"/>
    <cellStyle name="_KT_TG_2_ApGiaVatTu_cayxanh_latgach" xfId="804"/>
    <cellStyle name="_KT_TG_2_BANG TONG HOP TINH HINH THANH QUYET TOAN (MOI I)" xfId="805"/>
    <cellStyle name="_KT_TG_2_BAO CAO KLCT PT2000" xfId="806"/>
    <cellStyle name="_KT_TG_2_BAO CAO PT2000" xfId="807"/>
    <cellStyle name="_KT_TG_2_BAO CAO PT2000_Book1" xfId="808"/>
    <cellStyle name="_KT_TG_2_Bao cao XDCB 2001 - T11 KH dieu chinh 20-11-THAI" xfId="809"/>
    <cellStyle name="_KT_TG_2_BAO GIA NGAY 24-10-08 (co dam)" xfId="810"/>
    <cellStyle name="_KT_TG_2_BC  NAM 2007" xfId="811"/>
    <cellStyle name="_KT_TG_2_BC CV 6403 BKHĐT" xfId="812"/>
    <cellStyle name="_KT_TG_2_BC NQ11-CP - chinh sua lai" xfId="813"/>
    <cellStyle name="_KT_TG_2_BC NQ11-CP-Quynh sau bieu so3" xfId="814"/>
    <cellStyle name="_KT_TG_2_BC_NQ11-CP_-_Thao_sua_lai" xfId="815"/>
    <cellStyle name="_KT_TG_2_Bieu mau cong trinh khoi cong moi 3-4" xfId="816"/>
    <cellStyle name="_KT_TG_2_Bieu3ODA" xfId="817"/>
    <cellStyle name="_KT_TG_2_Bieu3ODA_1" xfId="818"/>
    <cellStyle name="_KT_TG_2_Bieu4HTMT" xfId="819"/>
    <cellStyle name="_KT_TG_2_bo sung von KCH nam 2010 va Du an tre kho khan" xfId="820"/>
    <cellStyle name="_KT_TG_2_Book1" xfId="821"/>
    <cellStyle name="_KT_TG_2_Book1 2" xfId="822"/>
    <cellStyle name="_KT_TG_2_Book1_1" xfId="823"/>
    <cellStyle name="_KT_TG_2_Book1_1 2" xfId="824"/>
    <cellStyle name="_KT_TG_2_Book1_1_BC CV 6403 BKHĐT" xfId="825"/>
    <cellStyle name="_KT_TG_2_Book1_1_Bieu mau cong trinh khoi cong moi 3-4" xfId="826"/>
    <cellStyle name="_KT_TG_2_Book1_1_Bieu3ODA" xfId="827"/>
    <cellStyle name="_KT_TG_2_Book1_1_Bieu4HTMT" xfId="828"/>
    <cellStyle name="_KT_TG_2_Book1_1_Book1" xfId="829"/>
    <cellStyle name="_KT_TG_2_Book1_1_Luy ke von ung nam 2011 -Thoa gui ngay 12-8-2012" xfId="830"/>
    <cellStyle name="_KT_TG_2_Book1_2" xfId="831"/>
    <cellStyle name="_KT_TG_2_Book1_2 2" xfId="832"/>
    <cellStyle name="_KT_TG_2_Book1_2_BC CV 6403 BKHĐT" xfId="833"/>
    <cellStyle name="_KT_TG_2_Book1_2_Bieu3ODA" xfId="834"/>
    <cellStyle name="_KT_TG_2_Book1_2_Luy ke von ung nam 2011 -Thoa gui ngay 12-8-2012" xfId="835"/>
    <cellStyle name="_KT_TG_2_Book1_3" xfId="836"/>
    <cellStyle name="_KT_TG_2_Book1_3 2" xfId="837"/>
    <cellStyle name="_KT_TG_2_Book1_BC CV 6403 BKHĐT" xfId="838"/>
    <cellStyle name="_KT_TG_2_Book1_Bieu mau cong trinh khoi cong moi 3-4" xfId="839"/>
    <cellStyle name="_KT_TG_2_Book1_Bieu3ODA" xfId="840"/>
    <cellStyle name="_KT_TG_2_Book1_Bieu4HTMT" xfId="841"/>
    <cellStyle name="_KT_TG_2_Book1_bo sung von KCH nam 2010 va Du an tre kho khan" xfId="842"/>
    <cellStyle name="_KT_TG_2_Book1_Book1" xfId="843"/>
    <cellStyle name="_KT_TG_2_Book1_danh muc chuan bi dau tu 2011 ngay 07-6-2011" xfId="844"/>
    <cellStyle name="_KT_TG_2_Book1_Danh muc pbo nguon von XSKT, XDCB nam 2009 chuyen qua nam 2010" xfId="845"/>
    <cellStyle name="_KT_TG_2_Book1_dieu chinh KH 2011 ngay 26-5-2011111" xfId="846"/>
    <cellStyle name="_KT_TG_2_Book1_DS KCH PHAN BO VON NSDP NAM 2010" xfId="847"/>
    <cellStyle name="_KT_TG_2_Book1_giao KH 2011 ngay 10-12-2010" xfId="848"/>
    <cellStyle name="_KT_TG_2_Book1_Luy ke von ung nam 2011 -Thoa gui ngay 12-8-2012" xfId="849"/>
    <cellStyle name="_KT_TG_2_CAU Khanh Nam(Thi Cong)" xfId="850"/>
    <cellStyle name="_KT_TG_2_ChiHuong_ApGia" xfId="851"/>
    <cellStyle name="_KT_TG_2_CoCauPhi (version 1)" xfId="852"/>
    <cellStyle name="_KT_TG_2_Copy of 05-12  KH trung han 2016-2020 - Liem Thinh edited (1)" xfId="853"/>
    <cellStyle name="_KT_TG_2_danh muc chuan bi dau tu 2011 ngay 07-6-2011" xfId="854"/>
    <cellStyle name="_KT_TG_2_Danh muc pbo nguon von XSKT, XDCB nam 2009 chuyen qua nam 2010" xfId="855"/>
    <cellStyle name="_KT_TG_2_DAU NOI PL-CL TAI PHU LAMHC" xfId="856"/>
    <cellStyle name="_KT_TG_2_dieu chinh KH 2011 ngay 26-5-2011111" xfId="857"/>
    <cellStyle name="_KT_TG_2_DS KCH PHAN BO VON NSDP NAM 2010" xfId="858"/>
    <cellStyle name="_KT_TG_2_DTCDT MR.2N110.HOCMON.TDTOAN.CCUNG" xfId="859"/>
    <cellStyle name="_KT_TG_2_DU TRU VAT TU" xfId="860"/>
    <cellStyle name="_KT_TG_2_giao KH 2011 ngay 10-12-2010" xfId="861"/>
    <cellStyle name="_KT_TG_2_GTGT 2003" xfId="862"/>
    <cellStyle name="_KT_TG_2_KE KHAI THUE GTGT 2004" xfId="863"/>
    <cellStyle name="_KT_TG_2_KE KHAI THUE GTGT 2004_BCTC2004" xfId="864"/>
    <cellStyle name="_KT_TG_2_KH TPCP 2016-2020 (tong hop)" xfId="865"/>
    <cellStyle name="_KT_TG_2_KH TPCP vung TNB (03-1-2012)" xfId="866"/>
    <cellStyle name="_KT_TG_2_kien giang 2" xfId="867"/>
    <cellStyle name="_KT_TG_2_Lora-tungchau" xfId="868"/>
    <cellStyle name="_KT_TG_2_Luy ke von ung nam 2011 -Thoa gui ngay 12-8-2012" xfId="869"/>
    <cellStyle name="_KT_TG_2_NhanCong" xfId="870"/>
    <cellStyle name="_KT_TG_2_N-X-T-04" xfId="871"/>
    <cellStyle name="_KT_TG_2_PGIA-phieu tham tra Kho bac" xfId="872"/>
    <cellStyle name="_KT_TG_2_phu luc tong ket tinh hinh TH giai doan 03-10 (ngay 30)" xfId="873"/>
    <cellStyle name="_KT_TG_2_PT02-02" xfId="874"/>
    <cellStyle name="_KT_TG_2_PT02-02_Book1" xfId="875"/>
    <cellStyle name="_KT_TG_2_PT02-03" xfId="876"/>
    <cellStyle name="_KT_TG_2_PT02-03_Book1" xfId="877"/>
    <cellStyle name="_KT_TG_2_Qt-HT3PQ1(CauKho)" xfId="878"/>
    <cellStyle name="_KT_TG_2_Sheet1" xfId="879"/>
    <cellStyle name="_KT_TG_2_TK152-04" xfId="880"/>
    <cellStyle name="_KT_TG_2_ÿÿÿÿÿ" xfId="881"/>
    <cellStyle name="_KT_TG_2_ÿÿÿÿÿ_Bieu mau cong trinh khoi cong moi 3-4" xfId="882"/>
    <cellStyle name="_KT_TG_2_ÿÿÿÿÿ_Bieu3ODA" xfId="883"/>
    <cellStyle name="_KT_TG_2_ÿÿÿÿÿ_Bieu4HTMT" xfId="884"/>
    <cellStyle name="_KT_TG_2_ÿÿÿÿÿ_KH TPCP vung TNB (03-1-2012)" xfId="885"/>
    <cellStyle name="_KT_TG_2_ÿÿÿÿÿ_kien giang 2" xfId="886"/>
    <cellStyle name="_KT_TG_3" xfId="887"/>
    <cellStyle name="_KT_TG_4" xfId="888"/>
    <cellStyle name="_KT_TG_4 2" xfId="889"/>
    <cellStyle name="_KT_TG_4_05-12  KH trung han 2016-2020 - Liem Thinh edited" xfId="890"/>
    <cellStyle name="_KT_TG_4_Copy of 05-12  KH trung han 2016-2020 - Liem Thinh edited (1)" xfId="891"/>
    <cellStyle name="_KT_TG_4_KH TPCP 2016-2020 (tong hop)" xfId="892"/>
    <cellStyle name="_KT_TG_4_Lora-tungchau" xfId="893"/>
    <cellStyle name="_KT_TG_4_Lora-tungchau 2" xfId="894"/>
    <cellStyle name="_KT_TG_4_Lora-tungchau_05-12  KH trung han 2016-2020 - Liem Thinh edited" xfId="895"/>
    <cellStyle name="_KT_TG_4_Lora-tungchau_Copy of 05-12  KH trung han 2016-2020 - Liem Thinh edited (1)" xfId="896"/>
    <cellStyle name="_KT_TG_4_Lora-tungchau_KH TPCP 2016-2020 (tong hop)" xfId="897"/>
    <cellStyle name="_KT_TG_4_Qt-HT3PQ1(CauKho)" xfId="898"/>
    <cellStyle name="_Lora-tungchau" xfId="899"/>
    <cellStyle name="_Lora-tungchau 2" xfId="900"/>
    <cellStyle name="_Lora-tungchau_05-12  KH trung han 2016-2020 - Liem Thinh edited" xfId="901"/>
    <cellStyle name="_Lora-tungchau_Copy of 05-12  KH trung han 2016-2020 - Liem Thinh edited (1)" xfId="902"/>
    <cellStyle name="_Lora-tungchau_KH TPCP 2016-2020 (tong hop)" xfId="903"/>
    <cellStyle name="_Luy ke von ung nam 2011 -Thoa gui ngay 12-8-2012" xfId="904"/>
    <cellStyle name="_mau so 3" xfId="905"/>
    <cellStyle name="_MauThanTKKT-goi7-DonGia2143(vl t7)" xfId="906"/>
    <cellStyle name="_MauThanTKKT-goi7-DonGia2143(vl t7)_!1 1 bao cao giao KH ve HTCMT vung TNB   12-12-2011" xfId="907"/>
    <cellStyle name="_MauThanTKKT-goi7-DonGia2143(vl t7)_Bieu4HTMT" xfId="908"/>
    <cellStyle name="_MauThanTKKT-goi7-DonGia2143(vl t7)_Bieu4HTMT_!1 1 bao cao giao KH ve HTCMT vung TNB   12-12-2011" xfId="909"/>
    <cellStyle name="_MauThanTKKT-goi7-DonGia2143(vl t7)_Bieu4HTMT_KH TPCP vung TNB (03-1-2012)" xfId="910"/>
    <cellStyle name="_MauThanTKKT-goi7-DonGia2143(vl t7)_KH TPCP vung TNB (03-1-2012)" xfId="911"/>
    <cellStyle name="_Nhu cau von ung truoc 2011 Tha h Hoa + Nge An gui TW" xfId="912"/>
    <cellStyle name="_Nhu cau von ung truoc 2011 Tha h Hoa + Nge An gui TW_!1 1 bao cao giao KH ve HTCMT vung TNB   12-12-2011" xfId="913"/>
    <cellStyle name="_Nhu cau von ung truoc 2011 Tha h Hoa + Nge An gui TW_Bieu4HTMT" xfId="914"/>
    <cellStyle name="_Nhu cau von ung truoc 2011 Tha h Hoa + Nge An gui TW_Bieu4HTMT_!1 1 bao cao giao KH ve HTCMT vung TNB   12-12-2011" xfId="915"/>
    <cellStyle name="_Nhu cau von ung truoc 2011 Tha h Hoa + Nge An gui TW_Bieu4HTMT_KH TPCP vung TNB (03-1-2012)" xfId="916"/>
    <cellStyle name="_Nhu cau von ung truoc 2011 Tha h Hoa + Nge An gui TW_KH TPCP vung TNB (03-1-2012)" xfId="917"/>
    <cellStyle name="_N-X-T-04" xfId="918"/>
    <cellStyle name="_PERSONAL" xfId="919"/>
    <cellStyle name="_PERSONAL_BC CV 6403 BKHĐT" xfId="920"/>
    <cellStyle name="_PERSONAL_Bieu mau cong trinh khoi cong moi 3-4" xfId="921"/>
    <cellStyle name="_PERSONAL_Bieu3ODA" xfId="922"/>
    <cellStyle name="_PERSONAL_Bieu4HTMT" xfId="923"/>
    <cellStyle name="_PERSONAL_Book1" xfId="924"/>
    <cellStyle name="_PERSONAL_Book1 2" xfId="925"/>
    <cellStyle name="_PERSONAL_HTQ.8 GD1" xfId="926"/>
    <cellStyle name="_PERSONAL_HTQ.8 GD1_05-12  KH trung han 2016-2020 - Liem Thinh edited" xfId="927"/>
    <cellStyle name="_PERSONAL_HTQ.8 GD1_Copy of 05-12  KH trung han 2016-2020 - Liem Thinh edited (1)" xfId="928"/>
    <cellStyle name="_PERSONAL_HTQ.8 GD1_KH TPCP 2016-2020 (tong hop)" xfId="929"/>
    <cellStyle name="_PERSONAL_Luy ke von ung nam 2011 -Thoa gui ngay 12-8-2012" xfId="930"/>
    <cellStyle name="_PERSONAL_Tong hop KHCB 2001" xfId="931"/>
    <cellStyle name="_Phan bo KH 2009 TPCP" xfId="932"/>
    <cellStyle name="_phong bo mon22" xfId="933"/>
    <cellStyle name="_phong bo mon22_!1 1 bao cao giao KH ve HTCMT vung TNB   12-12-2011" xfId="934"/>
    <cellStyle name="_phong bo mon22_KH TPCP vung TNB (03-1-2012)" xfId="935"/>
    <cellStyle name="_Phu luc 2 (Bieu 2) TH KH 2010" xfId="936"/>
    <cellStyle name="_phu luc tong ket tinh hinh TH giai doan 03-10 (ngay 30)" xfId="937"/>
    <cellStyle name="_Phuluckinhphi_DC_lan 4_YL" xfId="938"/>
    <cellStyle name="_Q TOAN  SCTX QL.62 QUI I ( oanh)" xfId="939"/>
    <cellStyle name="_Q TOAN  SCTX QL.62 QUI II ( oanh)" xfId="940"/>
    <cellStyle name="_QT SCTXQL62_QT1 (Cty QL)" xfId="941"/>
    <cellStyle name="_Qt-HT3PQ1(CauKho)" xfId="942"/>
    <cellStyle name="_Sheet1" xfId="943"/>
    <cellStyle name="_Sheet2" xfId="944"/>
    <cellStyle name="_TG-TH" xfId="945"/>
    <cellStyle name="_TG-TH_1" xfId="946"/>
    <cellStyle name="_TG-TH_1 2" xfId="947"/>
    <cellStyle name="_TG-TH_1_05-12  KH trung han 2016-2020 - Liem Thinh edited" xfId="948"/>
    <cellStyle name="_TG-TH_1_ApGiaVatTu_cayxanh_latgach" xfId="949"/>
    <cellStyle name="_TG-TH_1_BANG TONG HOP TINH HINH THANH QUYET TOAN (MOI I)" xfId="950"/>
    <cellStyle name="_TG-TH_1_BAO CAO KLCT PT2000" xfId="951"/>
    <cellStyle name="_TG-TH_1_BAO CAO PT2000" xfId="952"/>
    <cellStyle name="_TG-TH_1_BAO CAO PT2000_Book1" xfId="953"/>
    <cellStyle name="_TG-TH_1_Bao cao XDCB 2001 - T11 KH dieu chinh 20-11-THAI" xfId="954"/>
    <cellStyle name="_TG-TH_1_BAO GIA NGAY 24-10-08 (co dam)" xfId="955"/>
    <cellStyle name="_TG-TH_1_BC  NAM 2007" xfId="956"/>
    <cellStyle name="_TG-TH_1_BC CV 6403 BKHĐT" xfId="957"/>
    <cellStyle name="_TG-TH_1_BC NQ11-CP - chinh sua lai" xfId="958"/>
    <cellStyle name="_TG-TH_1_BC NQ11-CP-Quynh sau bieu so3" xfId="959"/>
    <cellStyle name="_TG-TH_1_BC_NQ11-CP_-_Thao_sua_lai" xfId="960"/>
    <cellStyle name="_TG-TH_1_Bieu mau cong trinh khoi cong moi 3-4" xfId="961"/>
    <cellStyle name="_TG-TH_1_Bieu3ODA" xfId="962"/>
    <cellStyle name="_TG-TH_1_Bieu3ODA_1" xfId="963"/>
    <cellStyle name="_TG-TH_1_Bieu4HTMT" xfId="964"/>
    <cellStyle name="_TG-TH_1_bo sung von KCH nam 2010 va Du an tre kho khan" xfId="965"/>
    <cellStyle name="_TG-TH_1_Book1" xfId="966"/>
    <cellStyle name="_TG-TH_1_Book1 2" xfId="967"/>
    <cellStyle name="_TG-TH_1_Book1_1" xfId="968"/>
    <cellStyle name="_TG-TH_1_Book1_1 2" xfId="969"/>
    <cellStyle name="_TG-TH_1_Book1_1_BC CV 6403 BKHĐT" xfId="970"/>
    <cellStyle name="_TG-TH_1_Book1_1_Bieu mau cong trinh khoi cong moi 3-4" xfId="971"/>
    <cellStyle name="_TG-TH_1_Book1_1_Bieu3ODA" xfId="972"/>
    <cellStyle name="_TG-TH_1_Book1_1_Bieu4HTMT" xfId="973"/>
    <cellStyle name="_TG-TH_1_Book1_1_Book1" xfId="974"/>
    <cellStyle name="_TG-TH_1_Book1_1_Luy ke von ung nam 2011 -Thoa gui ngay 12-8-2012" xfId="975"/>
    <cellStyle name="_TG-TH_1_Book1_2" xfId="976"/>
    <cellStyle name="_TG-TH_1_Book1_2 2" xfId="977"/>
    <cellStyle name="_TG-TH_1_Book1_2_BC CV 6403 BKHĐT" xfId="978"/>
    <cellStyle name="_TG-TH_1_Book1_2_Bieu3ODA" xfId="979"/>
    <cellStyle name="_TG-TH_1_Book1_2_Luy ke von ung nam 2011 -Thoa gui ngay 12-8-2012" xfId="980"/>
    <cellStyle name="_TG-TH_1_Book1_3" xfId="981"/>
    <cellStyle name="_TG-TH_1_Book1_BC CV 6403 BKHĐT" xfId="982"/>
    <cellStyle name="_TG-TH_1_Book1_BC-QT-WB-dthao" xfId="983"/>
    <cellStyle name="_TG-TH_1_Book1_Bieu mau cong trinh khoi cong moi 3-4" xfId="984"/>
    <cellStyle name="_TG-TH_1_Book1_Bieu3ODA" xfId="985"/>
    <cellStyle name="_TG-TH_1_Book1_Bieu4HTMT" xfId="986"/>
    <cellStyle name="_TG-TH_1_Book1_bo sung von KCH nam 2010 va Du an tre kho khan" xfId="987"/>
    <cellStyle name="_TG-TH_1_Book1_Book1" xfId="988"/>
    <cellStyle name="_TG-TH_1_Book1_danh muc chuan bi dau tu 2011 ngay 07-6-2011" xfId="989"/>
    <cellStyle name="_TG-TH_1_Book1_Danh muc pbo nguon von XSKT, XDCB nam 2009 chuyen qua nam 2010" xfId="990"/>
    <cellStyle name="_TG-TH_1_Book1_dieu chinh KH 2011 ngay 26-5-2011111" xfId="991"/>
    <cellStyle name="_TG-TH_1_Book1_DS KCH PHAN BO VON NSDP NAM 2010" xfId="992"/>
    <cellStyle name="_TG-TH_1_Book1_giao KH 2011 ngay 10-12-2010" xfId="993"/>
    <cellStyle name="_TG-TH_1_Book1_Luy ke von ung nam 2011 -Thoa gui ngay 12-8-2012" xfId="994"/>
    <cellStyle name="_TG-TH_1_CAU Khanh Nam(Thi Cong)" xfId="995"/>
    <cellStyle name="_TG-TH_1_ChiHuong_ApGia" xfId="996"/>
    <cellStyle name="_TG-TH_1_CoCauPhi (version 1)" xfId="997"/>
    <cellStyle name="_TG-TH_1_Copy of 05-12  KH trung han 2016-2020 - Liem Thinh edited (1)" xfId="998"/>
    <cellStyle name="_TG-TH_1_danh muc chuan bi dau tu 2011 ngay 07-6-2011" xfId="999"/>
    <cellStyle name="_TG-TH_1_Danh muc pbo nguon von XSKT, XDCB nam 2009 chuyen qua nam 2010" xfId="1000"/>
    <cellStyle name="_TG-TH_1_DAU NOI PL-CL TAI PHU LAMHC" xfId="1001"/>
    <cellStyle name="_TG-TH_1_dieu chinh KH 2011 ngay 26-5-2011111" xfId="1002"/>
    <cellStyle name="_TG-TH_1_DS KCH PHAN BO VON NSDP NAM 2010" xfId="1003"/>
    <cellStyle name="_TG-TH_1_DTCDT MR.2N110.HOCMON.TDTOAN.CCUNG" xfId="1004"/>
    <cellStyle name="_TG-TH_1_DU TRU VAT TU" xfId="1005"/>
    <cellStyle name="_TG-TH_1_giao KH 2011 ngay 10-12-2010" xfId="1006"/>
    <cellStyle name="_TG-TH_1_GTGT 2003" xfId="1007"/>
    <cellStyle name="_TG-TH_1_KE KHAI THUE GTGT 2004" xfId="1008"/>
    <cellStyle name="_TG-TH_1_KE KHAI THUE GTGT 2004_BCTC2004" xfId="1009"/>
    <cellStyle name="_TG-TH_1_KH TPCP 2016-2020 (tong hop)" xfId="1010"/>
    <cellStyle name="_TG-TH_1_KH TPCP vung TNB (03-1-2012)" xfId="1011"/>
    <cellStyle name="_TG-TH_1_kien giang 2" xfId="1012"/>
    <cellStyle name="_TG-TH_1_Lora-tungchau" xfId="1013"/>
    <cellStyle name="_TG-TH_1_Luy ke von ung nam 2011 -Thoa gui ngay 12-8-2012" xfId="1014"/>
    <cellStyle name="_TG-TH_1_NhanCong" xfId="1015"/>
    <cellStyle name="_TG-TH_1_N-X-T-04" xfId="1016"/>
    <cellStyle name="_TG-TH_1_PGIA-phieu tham tra Kho bac" xfId="1017"/>
    <cellStyle name="_TG-TH_1_phu luc tong ket tinh hinh TH giai doan 03-10 (ngay 30)" xfId="1018"/>
    <cellStyle name="_TG-TH_1_PT02-02" xfId="1019"/>
    <cellStyle name="_TG-TH_1_PT02-02_Book1" xfId="1020"/>
    <cellStyle name="_TG-TH_1_PT02-03" xfId="1021"/>
    <cellStyle name="_TG-TH_1_PT02-03_Book1" xfId="1022"/>
    <cellStyle name="_TG-TH_1_Qt-HT3PQ1(CauKho)" xfId="1023"/>
    <cellStyle name="_TG-TH_1_Sheet1" xfId="1024"/>
    <cellStyle name="_TG-TH_1_TK152-04" xfId="1025"/>
    <cellStyle name="_TG-TH_1_ÿÿÿÿÿ" xfId="1026"/>
    <cellStyle name="_TG-TH_1_ÿÿÿÿÿ_Bieu mau cong trinh khoi cong moi 3-4" xfId="1027"/>
    <cellStyle name="_TG-TH_1_ÿÿÿÿÿ_Bieu3ODA" xfId="1028"/>
    <cellStyle name="_TG-TH_1_ÿÿÿÿÿ_Bieu4HTMT" xfId="1029"/>
    <cellStyle name="_TG-TH_1_ÿÿÿÿÿ_KH TPCP vung TNB (03-1-2012)" xfId="1030"/>
    <cellStyle name="_TG-TH_1_ÿÿÿÿÿ_kien giang 2" xfId="1031"/>
    <cellStyle name="_TG-TH_2" xfId="1032"/>
    <cellStyle name="_TG-TH_2 2" xfId="1033"/>
    <cellStyle name="_TG-TH_2_05-12  KH trung han 2016-2020 - Liem Thinh edited" xfId="1034"/>
    <cellStyle name="_TG-TH_2_ApGiaVatTu_cayxanh_latgach" xfId="1035"/>
    <cellStyle name="_TG-TH_2_BANG TONG HOP TINH HINH THANH QUYET TOAN (MOI I)" xfId="1036"/>
    <cellStyle name="_TG-TH_2_BAO CAO KLCT PT2000" xfId="1037"/>
    <cellStyle name="_TG-TH_2_BAO CAO PT2000" xfId="1038"/>
    <cellStyle name="_TG-TH_2_BAO CAO PT2000_Book1" xfId="1039"/>
    <cellStyle name="_TG-TH_2_Bao cao XDCB 2001 - T11 KH dieu chinh 20-11-THAI" xfId="1040"/>
    <cellStyle name="_TG-TH_2_BAO GIA NGAY 24-10-08 (co dam)" xfId="1041"/>
    <cellStyle name="_TG-TH_2_BC  NAM 2007" xfId="1042"/>
    <cellStyle name="_TG-TH_2_BC CV 6403 BKHĐT" xfId="1043"/>
    <cellStyle name="_TG-TH_2_BC NQ11-CP - chinh sua lai" xfId="1044"/>
    <cellStyle name="_TG-TH_2_BC NQ11-CP-Quynh sau bieu so3" xfId="1045"/>
    <cellStyle name="_TG-TH_2_BC_NQ11-CP_-_Thao_sua_lai" xfId="1046"/>
    <cellStyle name="_TG-TH_2_Bieu mau cong trinh khoi cong moi 3-4" xfId="1047"/>
    <cellStyle name="_TG-TH_2_Bieu3ODA" xfId="1048"/>
    <cellStyle name="_TG-TH_2_Bieu3ODA_1" xfId="1049"/>
    <cellStyle name="_TG-TH_2_Bieu4HTMT" xfId="1050"/>
    <cellStyle name="_TG-TH_2_bo sung von KCH nam 2010 va Du an tre kho khan" xfId="1051"/>
    <cellStyle name="_TG-TH_2_Book1" xfId="1052"/>
    <cellStyle name="_TG-TH_2_Book1 2" xfId="1053"/>
    <cellStyle name="_TG-TH_2_Book1_1" xfId="1054"/>
    <cellStyle name="_TG-TH_2_Book1_1 2" xfId="1055"/>
    <cellStyle name="_TG-TH_2_Book1_1_BC CV 6403 BKHĐT" xfId="1056"/>
    <cellStyle name="_TG-TH_2_Book1_1_Bieu mau cong trinh khoi cong moi 3-4" xfId="1057"/>
    <cellStyle name="_TG-TH_2_Book1_1_Bieu3ODA" xfId="1058"/>
    <cellStyle name="_TG-TH_2_Book1_1_Bieu4HTMT" xfId="1059"/>
    <cellStyle name="_TG-TH_2_Book1_1_Book1" xfId="1060"/>
    <cellStyle name="_TG-TH_2_Book1_1_Luy ke von ung nam 2011 -Thoa gui ngay 12-8-2012" xfId="1061"/>
    <cellStyle name="_TG-TH_2_Book1_2" xfId="1062"/>
    <cellStyle name="_TG-TH_2_Book1_2 2" xfId="1063"/>
    <cellStyle name="_TG-TH_2_Book1_2_BC CV 6403 BKHĐT" xfId="1064"/>
    <cellStyle name="_TG-TH_2_Book1_2_Bieu3ODA" xfId="1065"/>
    <cellStyle name="_TG-TH_2_Book1_2_Luy ke von ung nam 2011 -Thoa gui ngay 12-8-2012" xfId="1066"/>
    <cellStyle name="_TG-TH_2_Book1_3" xfId="1067"/>
    <cellStyle name="_TG-TH_2_Book1_3 2" xfId="1068"/>
    <cellStyle name="_TG-TH_2_Book1_BC CV 6403 BKHĐT" xfId="1069"/>
    <cellStyle name="_TG-TH_2_Book1_Bieu mau cong trinh khoi cong moi 3-4" xfId="1070"/>
    <cellStyle name="_TG-TH_2_Book1_Bieu3ODA" xfId="1071"/>
    <cellStyle name="_TG-TH_2_Book1_Bieu4HTMT" xfId="1072"/>
    <cellStyle name="_TG-TH_2_Book1_bo sung von KCH nam 2010 va Du an tre kho khan" xfId="1073"/>
    <cellStyle name="_TG-TH_2_Book1_Book1" xfId="1074"/>
    <cellStyle name="_TG-TH_2_Book1_danh muc chuan bi dau tu 2011 ngay 07-6-2011" xfId="1075"/>
    <cellStyle name="_TG-TH_2_Book1_Danh muc pbo nguon von XSKT, XDCB nam 2009 chuyen qua nam 2010" xfId="1076"/>
    <cellStyle name="_TG-TH_2_Book1_dieu chinh KH 2011 ngay 26-5-2011111" xfId="1077"/>
    <cellStyle name="_TG-TH_2_Book1_DS KCH PHAN BO VON NSDP NAM 2010" xfId="1078"/>
    <cellStyle name="_TG-TH_2_Book1_giao KH 2011 ngay 10-12-2010" xfId="1079"/>
    <cellStyle name="_TG-TH_2_Book1_Luy ke von ung nam 2011 -Thoa gui ngay 12-8-2012" xfId="1080"/>
    <cellStyle name="_TG-TH_2_CAU Khanh Nam(Thi Cong)" xfId="1081"/>
    <cellStyle name="_TG-TH_2_ChiHuong_ApGia" xfId="1082"/>
    <cellStyle name="_TG-TH_2_CoCauPhi (version 1)" xfId="1083"/>
    <cellStyle name="_TG-TH_2_Copy of 05-12  KH trung han 2016-2020 - Liem Thinh edited (1)" xfId="1084"/>
    <cellStyle name="_TG-TH_2_danh muc chuan bi dau tu 2011 ngay 07-6-2011" xfId="1085"/>
    <cellStyle name="_TG-TH_2_Danh muc pbo nguon von XSKT, XDCB nam 2009 chuyen qua nam 2010" xfId="1086"/>
    <cellStyle name="_TG-TH_2_DAU NOI PL-CL TAI PHU LAMHC" xfId="1087"/>
    <cellStyle name="_TG-TH_2_dieu chinh KH 2011 ngay 26-5-2011111" xfId="1088"/>
    <cellStyle name="_TG-TH_2_DS KCH PHAN BO VON NSDP NAM 2010" xfId="1089"/>
    <cellStyle name="_TG-TH_2_DTCDT MR.2N110.HOCMON.TDTOAN.CCUNG" xfId="1090"/>
    <cellStyle name="_TG-TH_2_DU TRU VAT TU" xfId="1091"/>
    <cellStyle name="_TG-TH_2_giao KH 2011 ngay 10-12-2010" xfId="1092"/>
    <cellStyle name="_TG-TH_2_GTGT 2003" xfId="1093"/>
    <cellStyle name="_TG-TH_2_KE KHAI THUE GTGT 2004" xfId="1094"/>
    <cellStyle name="_TG-TH_2_KE KHAI THUE GTGT 2004_BCTC2004" xfId="1095"/>
    <cellStyle name="_TG-TH_2_KH TPCP 2016-2020 (tong hop)" xfId="1096"/>
    <cellStyle name="_TG-TH_2_KH TPCP vung TNB (03-1-2012)" xfId="1097"/>
    <cellStyle name="_TG-TH_2_kien giang 2" xfId="1098"/>
    <cellStyle name="_TG-TH_2_Lora-tungchau" xfId="1099"/>
    <cellStyle name="_TG-TH_2_Luy ke von ung nam 2011 -Thoa gui ngay 12-8-2012" xfId="1100"/>
    <cellStyle name="_TG-TH_2_NhanCong" xfId="1101"/>
    <cellStyle name="_TG-TH_2_N-X-T-04" xfId="1102"/>
    <cellStyle name="_TG-TH_2_PGIA-phieu tham tra Kho bac" xfId="1103"/>
    <cellStyle name="_TG-TH_2_phu luc tong ket tinh hinh TH giai doan 03-10 (ngay 30)" xfId="1104"/>
    <cellStyle name="_TG-TH_2_PT02-02" xfId="1105"/>
    <cellStyle name="_TG-TH_2_PT02-02_Book1" xfId="1106"/>
    <cellStyle name="_TG-TH_2_PT02-03" xfId="1107"/>
    <cellStyle name="_TG-TH_2_PT02-03_Book1" xfId="1108"/>
    <cellStyle name="_TG-TH_2_Qt-HT3PQ1(CauKho)" xfId="1109"/>
    <cellStyle name="_TG-TH_2_Sheet1" xfId="1110"/>
    <cellStyle name="_TG-TH_2_TK152-04" xfId="1111"/>
    <cellStyle name="_TG-TH_2_ÿÿÿÿÿ" xfId="1112"/>
    <cellStyle name="_TG-TH_2_ÿÿÿÿÿ_Bieu mau cong trinh khoi cong moi 3-4" xfId="1113"/>
    <cellStyle name="_TG-TH_2_ÿÿÿÿÿ_Bieu3ODA" xfId="1114"/>
    <cellStyle name="_TG-TH_2_ÿÿÿÿÿ_Bieu4HTMT" xfId="1115"/>
    <cellStyle name="_TG-TH_2_ÿÿÿÿÿ_KH TPCP vung TNB (03-1-2012)" xfId="1116"/>
    <cellStyle name="_TG-TH_2_ÿÿÿÿÿ_kien giang 2" xfId="1117"/>
    <cellStyle name="_TG-TH_3" xfId="1118"/>
    <cellStyle name="_TG-TH_3 2" xfId="1119"/>
    <cellStyle name="_TG-TH_3_05-12  KH trung han 2016-2020 - Liem Thinh edited" xfId="1120"/>
    <cellStyle name="_TG-TH_3_Copy of 05-12  KH trung han 2016-2020 - Liem Thinh edited (1)" xfId="1121"/>
    <cellStyle name="_TG-TH_3_KH TPCP 2016-2020 (tong hop)" xfId="1122"/>
    <cellStyle name="_TG-TH_3_Lora-tungchau" xfId="1123"/>
    <cellStyle name="_TG-TH_3_Lora-tungchau 2" xfId="1124"/>
    <cellStyle name="_TG-TH_3_Lora-tungchau_05-12  KH trung han 2016-2020 - Liem Thinh edited" xfId="1125"/>
    <cellStyle name="_TG-TH_3_Lora-tungchau_Copy of 05-12  KH trung han 2016-2020 - Liem Thinh edited (1)" xfId="1126"/>
    <cellStyle name="_TG-TH_3_Lora-tungchau_KH TPCP 2016-2020 (tong hop)" xfId="1127"/>
    <cellStyle name="_TG-TH_3_Qt-HT3PQ1(CauKho)" xfId="1128"/>
    <cellStyle name="_TG-TH_4" xfId="1129"/>
    <cellStyle name="_TH KH 2010" xfId="1130"/>
    <cellStyle name="_TK152-04" xfId="1131"/>
    <cellStyle name="_Tong dutoan PP LAHAI" xfId="1132"/>
    <cellStyle name="_TPCP GT-24-5-Mien Nui" xfId="1133"/>
    <cellStyle name="_TPCP GT-24-5-Mien Nui_!1 1 bao cao giao KH ve HTCMT vung TNB   12-12-2011" xfId="1134"/>
    <cellStyle name="_TPCP GT-24-5-Mien Nui_Bieu4HTMT" xfId="1135"/>
    <cellStyle name="_TPCP GT-24-5-Mien Nui_Bieu4HTMT_!1 1 bao cao giao KH ve HTCMT vung TNB   12-12-2011" xfId="1136"/>
    <cellStyle name="_TPCP GT-24-5-Mien Nui_Bieu4HTMT_KH TPCP vung TNB (03-1-2012)" xfId="1137"/>
    <cellStyle name="_TPCP GT-24-5-Mien Nui_KH TPCP vung TNB (03-1-2012)" xfId="1138"/>
    <cellStyle name="_ung truoc 2011 NSTW Thanh Hoa + Nge An gui Thu 12-5" xfId="1139"/>
    <cellStyle name="_ung truoc 2011 NSTW Thanh Hoa + Nge An gui Thu 12-5_!1 1 bao cao giao KH ve HTCMT vung TNB   12-12-2011" xfId="1140"/>
    <cellStyle name="_ung truoc 2011 NSTW Thanh Hoa + Nge An gui Thu 12-5_Bieu4HTMT" xfId="1141"/>
    <cellStyle name="_ung truoc 2011 NSTW Thanh Hoa + Nge An gui Thu 12-5_Bieu4HTMT_!1 1 bao cao giao KH ve HTCMT vung TNB   12-12-2011" xfId="1142"/>
    <cellStyle name="_ung truoc 2011 NSTW Thanh Hoa + Nge An gui Thu 12-5_Bieu4HTMT_KH TPCP vung TNB (03-1-2012)" xfId="1143"/>
    <cellStyle name="_ung truoc 2011 NSTW Thanh Hoa + Nge An gui Thu 12-5_KH TPCP vung TNB (03-1-2012)" xfId="1144"/>
    <cellStyle name="_ung truoc cua long an (6-5-2010)" xfId="1145"/>
    <cellStyle name="_Ung von nam 2011 vung TNB - Doan Cong tac (12-5-2010)" xfId="1146"/>
    <cellStyle name="_Ung von nam 2011 vung TNB - Doan Cong tac (12-5-2010)_!1 1 bao cao giao KH ve HTCMT vung TNB   12-12-2011" xfId="1147"/>
    <cellStyle name="_Ung von nam 2011 vung TNB - Doan Cong tac (12-5-2010)_Bieu4HTMT" xfId="1148"/>
    <cellStyle name="_Ung von nam 2011 vung TNB - Doan Cong tac (12-5-2010)_Bieu4HTMT_!1 1 bao cao giao KH ve HTCMT vung TNB   12-12-2011" xfId="1149"/>
    <cellStyle name="_Ung von nam 2011 vung TNB - Doan Cong tac (12-5-2010)_Bieu4HTMT_KH TPCP vung TNB (03-1-2012)" xfId="1150"/>
    <cellStyle name="_Ung von nam 2011 vung TNB - Doan Cong tac (12-5-2010)_Chuẩn bị đầu tư 2011 (sep Hung)_KH 2012 (T3-2013)" xfId="1151"/>
    <cellStyle name="_Ung von nam 2011 vung TNB - Doan Cong tac (12-5-2010)_Cong trinh co y kien LD_Dang_NN_2011-Tay nguyen-9-10" xfId="1152"/>
    <cellStyle name="_Ung von nam 2011 vung TNB - Doan Cong tac (12-5-2010)_Cong trinh co y kien LD_Dang_NN_2011-Tay nguyen-9-10_!1 1 bao cao giao KH ve HTCMT vung TNB   12-12-2011" xfId="1153"/>
    <cellStyle name="_Ung von nam 2011 vung TNB - Doan Cong tac (12-5-2010)_Cong trinh co y kien LD_Dang_NN_2011-Tay nguyen-9-10_Bieu4HTMT" xfId="1154"/>
    <cellStyle name="_Ung von nam 2011 vung TNB - Doan Cong tac (12-5-2010)_Cong trinh co y kien LD_Dang_NN_2011-Tay nguyen-9-10_Bieu4HTMT_!1 1 bao cao giao KH ve HTCMT vung TNB   12-12-2011" xfId="1155"/>
    <cellStyle name="_Ung von nam 2011 vung TNB - Doan Cong tac (12-5-2010)_Cong trinh co y kien LD_Dang_NN_2011-Tay nguyen-9-10_Bieu4HTMT_KH TPCP vung TNB (03-1-2012)" xfId="1156"/>
    <cellStyle name="_Ung von nam 2011 vung TNB - Doan Cong tac (12-5-2010)_Cong trinh co y kien LD_Dang_NN_2011-Tay nguyen-9-10_KH TPCP vung TNB (03-1-2012)" xfId="1157"/>
    <cellStyle name="_Ung von nam 2011 vung TNB - Doan Cong tac (12-5-2010)_KH TPCP vung TNB (03-1-2012)" xfId="1158"/>
    <cellStyle name="_Ung von nam 2011 vung TNB - Doan Cong tac (12-5-2010)_TN - Ho tro khac 2011" xfId="1159"/>
    <cellStyle name="_Ung von nam 2011 vung TNB - Doan Cong tac (12-5-2010)_TN - Ho tro khac 2011_!1 1 bao cao giao KH ve HTCMT vung TNB   12-12-2011" xfId="1160"/>
    <cellStyle name="_Ung von nam 2011 vung TNB - Doan Cong tac (12-5-2010)_TN - Ho tro khac 2011_Bieu4HTMT" xfId="1161"/>
    <cellStyle name="_Ung von nam 2011 vung TNB - Doan Cong tac (12-5-2010)_TN - Ho tro khac 2011_Bieu4HTMT_!1 1 bao cao giao KH ve HTCMT vung TNB   12-12-2011" xfId="1162"/>
    <cellStyle name="_Ung von nam 2011 vung TNB - Doan Cong tac (12-5-2010)_TN - Ho tro khac 2011_Bieu4HTMT_KH TPCP vung TNB (03-1-2012)" xfId="1163"/>
    <cellStyle name="_Ung von nam 2011 vung TNB - Doan Cong tac (12-5-2010)_TN - Ho tro khac 2011_KH TPCP vung TNB (03-1-2012)" xfId="1164"/>
    <cellStyle name="_Von dau tu 2006-2020 (TL chien luoc)" xfId="1165"/>
    <cellStyle name="_Von dau tu 2006-2020 (TL chien luoc)_15_10_2013 BC nhu cau von doi ung ODA (2014-2016) ngay 15102013 Sua" xfId="1166"/>
    <cellStyle name="_Von dau tu 2006-2020 (TL chien luoc)_BC nhu cau von doi ung ODA nganh NN (BKH)" xfId="1167"/>
    <cellStyle name="_Von dau tu 2006-2020 (TL chien luoc)_BC nhu cau von doi ung ODA nganh NN (BKH)_05-12  KH trung han 2016-2020 - Liem Thinh edited" xfId="1168"/>
    <cellStyle name="_Von dau tu 2006-2020 (TL chien luoc)_BC nhu cau von doi ung ODA nganh NN (BKH)_Copy of 05-12  KH trung han 2016-2020 - Liem Thinh edited (1)" xfId="1169"/>
    <cellStyle name="_Von dau tu 2006-2020 (TL chien luoc)_BC Tai co cau (bieu TH)" xfId="1170"/>
    <cellStyle name="_Von dau tu 2006-2020 (TL chien luoc)_BC Tai co cau (bieu TH)_05-12  KH trung han 2016-2020 - Liem Thinh edited" xfId="1171"/>
    <cellStyle name="_Von dau tu 2006-2020 (TL chien luoc)_BC Tai co cau (bieu TH)_Copy of 05-12  KH trung han 2016-2020 - Liem Thinh edited (1)" xfId="1172"/>
    <cellStyle name="_Von dau tu 2006-2020 (TL chien luoc)_DK 2014-2015 final" xfId="1173"/>
    <cellStyle name="_Von dau tu 2006-2020 (TL chien luoc)_DK 2014-2015 final_05-12  KH trung han 2016-2020 - Liem Thinh edited" xfId="1174"/>
    <cellStyle name="_Von dau tu 2006-2020 (TL chien luoc)_DK 2014-2015 final_Copy of 05-12  KH trung han 2016-2020 - Liem Thinh edited (1)" xfId="1175"/>
    <cellStyle name="_Von dau tu 2006-2020 (TL chien luoc)_DK 2014-2015 new" xfId="1176"/>
    <cellStyle name="_Von dau tu 2006-2020 (TL chien luoc)_DK 2014-2015 new_05-12  KH trung han 2016-2020 - Liem Thinh edited" xfId="1177"/>
    <cellStyle name="_Von dau tu 2006-2020 (TL chien luoc)_DK 2014-2015 new_Copy of 05-12  KH trung han 2016-2020 - Liem Thinh edited (1)" xfId="1178"/>
    <cellStyle name="_Von dau tu 2006-2020 (TL chien luoc)_DK KH CBDT 2014 11-11-2013" xfId="1179"/>
    <cellStyle name="_Von dau tu 2006-2020 (TL chien luoc)_DK KH CBDT 2014 11-11-2013(1)" xfId="1180"/>
    <cellStyle name="_Von dau tu 2006-2020 (TL chien luoc)_DK KH CBDT 2014 11-11-2013(1)_05-12  KH trung han 2016-2020 - Liem Thinh edited" xfId="1181"/>
    <cellStyle name="_Von dau tu 2006-2020 (TL chien luoc)_DK KH CBDT 2014 11-11-2013(1)_Copy of 05-12  KH trung han 2016-2020 - Liem Thinh edited (1)" xfId="1182"/>
    <cellStyle name="_Von dau tu 2006-2020 (TL chien luoc)_DK KH CBDT 2014 11-11-2013_05-12  KH trung han 2016-2020 - Liem Thinh edited" xfId="1183"/>
    <cellStyle name="_Von dau tu 2006-2020 (TL chien luoc)_DK KH CBDT 2014 11-11-2013_Copy of 05-12  KH trung han 2016-2020 - Liem Thinh edited (1)" xfId="1184"/>
    <cellStyle name="_Von dau tu 2006-2020 (TL chien luoc)_KH 2011-2015" xfId="1185"/>
    <cellStyle name="_Von dau tu 2006-2020 (TL chien luoc)_tai co cau dau tu (tong hop)1" xfId="1186"/>
    <cellStyle name="_x005f_x0001_" xfId="1187"/>
    <cellStyle name="_x005f_x0001__!1 1 bao cao giao KH ve HTCMT vung TNB   12-12-2011" xfId="1188"/>
    <cellStyle name="_x005f_x0001__kien giang 2" xfId="1189"/>
    <cellStyle name="_x005f_x000d__x005f_x000a_JournalTemplate=C:\COMFO\CTALK\JOURSTD.TPL_x005f_x000d__x005f_x000a_LbStateAddress=3 3 0 251 1 89 2 311_x005f_x000d__x005f_x000a_LbStateJou" xfId="1190"/>
    <cellStyle name="_x005f_x005f_x005f_x0001_" xfId="1191"/>
    <cellStyle name="_x005f_x005f_x005f_x0001__!1 1 bao cao giao KH ve HTCMT vung TNB   12-12-2011" xfId="1192"/>
    <cellStyle name="_x005f_x005f_x005f_x0001__kien giang 2" xfId="1193"/>
    <cellStyle name="_x005f_x005f_x005f_x000d__x005f_x005f_x005f_x000a_JournalTemplate=C:\COMFO\CTALK\JOURSTD.TPL_x005f_x005f_x005f_x000d__x005f_x005f_x005f_x000a_LbStateAddress=3 3 0 251 1 89 2 311_x005f_x005f_x005f_x000d__x005f_x005f_x005f_x000a_LbStateJou" xfId="1194"/>
    <cellStyle name="_XDCB thang 12.2010" xfId="1195"/>
    <cellStyle name="_ÿÿÿÿÿ" xfId="1196"/>
    <cellStyle name="_ÿÿÿÿÿ_Bieu mau cong trinh khoi cong moi 3-4" xfId="1197"/>
    <cellStyle name="_ÿÿÿÿÿ_Bieu mau cong trinh khoi cong moi 3-4_!1 1 bao cao giao KH ve HTCMT vung TNB   12-12-2011" xfId="1198"/>
    <cellStyle name="_ÿÿÿÿÿ_Bieu mau cong trinh khoi cong moi 3-4_KH TPCP vung TNB (03-1-2012)" xfId="1199"/>
    <cellStyle name="_ÿÿÿÿÿ_Bieu3ODA" xfId="1200"/>
    <cellStyle name="_ÿÿÿÿÿ_Bieu3ODA_!1 1 bao cao giao KH ve HTCMT vung TNB   12-12-2011" xfId="1201"/>
    <cellStyle name="_ÿÿÿÿÿ_Bieu3ODA_KH TPCP vung TNB (03-1-2012)" xfId="1202"/>
    <cellStyle name="_ÿÿÿÿÿ_Bieu4HTMT" xfId="1203"/>
    <cellStyle name="_ÿÿÿÿÿ_Bieu4HTMT_!1 1 bao cao giao KH ve HTCMT vung TNB   12-12-2011" xfId="1204"/>
    <cellStyle name="_ÿÿÿÿÿ_Bieu4HTMT_KH TPCP vung TNB (03-1-2012)" xfId="1205"/>
    <cellStyle name="_ÿÿÿÿÿ_Kh ql62 (2010) 11-09" xfId="1206"/>
    <cellStyle name="_ÿÿÿÿÿ_KH TPCP vung TNB (03-1-2012)" xfId="1207"/>
    <cellStyle name="_ÿÿÿÿÿ_Khung 2012" xfId="1208"/>
    <cellStyle name="_ÿÿÿÿÿ_kien giang 2" xfId="1209"/>
    <cellStyle name="~1" xfId="1210"/>
    <cellStyle name="’Ê‰Ý [0.00]_laroux" xfId="1211"/>
    <cellStyle name="’Ê‰Ý_laroux" xfId="1212"/>
    <cellStyle name="¤@¯ë_CHI PHI QUAN LY 1-00" xfId="1213"/>
    <cellStyle name="•W?_Format" xfId="1214"/>
    <cellStyle name="•W€_’·Šú‰p•¶" xfId="1215"/>
    <cellStyle name="•W_’·Šú‰p•¶" xfId="1216"/>
    <cellStyle name="W_MARINE" xfId="1217"/>
    <cellStyle name="0" xfId="1218"/>
    <cellStyle name="0 2" xfId="1219"/>
    <cellStyle name="0,0_x000a__x000a_NA_x000a__x000a_" xfId="1220"/>
    <cellStyle name="0,0_x000d__x000a_NA_x000d__x000a_" xfId="1221"/>
    <cellStyle name="0,0_x000d__x000a_NA_x000d__x000a_ 2" xfId="1222"/>
    <cellStyle name="0,0_x000d__x000a_NA_x000d__x000a__Thanh hoa chinh thuc 28-2" xfId="1223"/>
    <cellStyle name="0,0_x005f_x000d__x005f_x000a_NA_x005f_x000d__x005f_x000a_" xfId="1224"/>
    <cellStyle name="0.0" xfId="1225"/>
    <cellStyle name="0.0 2" xfId="1226"/>
    <cellStyle name="0.00" xfId="1227"/>
    <cellStyle name="0.00 2" xfId="1228"/>
    <cellStyle name="1" xfId="1229"/>
    <cellStyle name="1 2" xfId="1230"/>
    <cellStyle name="1_!1 1 bao cao giao KH ve HTCMT vung TNB   12-12-2011" xfId="1231"/>
    <cellStyle name="1_BAO GIA NGAY 24-10-08 (co dam)" xfId="1232"/>
    <cellStyle name="1_Bieu4HTMT" xfId="1233"/>
    <cellStyle name="1_Book1" xfId="1234"/>
    <cellStyle name="1_Book1_1" xfId="1235"/>
    <cellStyle name="1_Book1_1_!1 1 bao cao giao KH ve HTCMT vung TNB   12-12-2011" xfId="1236"/>
    <cellStyle name="1_Book1_1_Bieu4HTMT" xfId="1237"/>
    <cellStyle name="1_Book1_1_Bieu4HTMT_!1 1 bao cao giao KH ve HTCMT vung TNB   12-12-2011" xfId="1238"/>
    <cellStyle name="1_Book1_1_Bieu4HTMT_KH TPCP vung TNB (03-1-2012)" xfId="1239"/>
    <cellStyle name="1_Book1_1_KH TPCP vung TNB (03-1-2012)" xfId="1240"/>
    <cellStyle name="1_Cau thuy dien Ban La (Cu Anh)" xfId="1241"/>
    <cellStyle name="1_Cau thuy dien Ban La (Cu Anh)_!1 1 bao cao giao KH ve HTCMT vung TNB   12-12-2011" xfId="1242"/>
    <cellStyle name="1_Cau thuy dien Ban La (Cu Anh)_Bieu4HTMT" xfId="1243"/>
    <cellStyle name="1_Cau thuy dien Ban La (Cu Anh)_Bieu4HTMT_!1 1 bao cao giao KH ve HTCMT vung TNB   12-12-2011" xfId="1244"/>
    <cellStyle name="1_Cau thuy dien Ban La (Cu Anh)_Bieu4HTMT_KH TPCP vung TNB (03-1-2012)" xfId="1245"/>
    <cellStyle name="1_Cau thuy dien Ban La (Cu Anh)_KH TPCP vung TNB (03-1-2012)" xfId="1246"/>
    <cellStyle name="1_Cong trinh co y kien LD_Dang_NN_2011-Tay nguyen-9-10" xfId="1247"/>
    <cellStyle name="1_Du toan 558 (Km17+508.12 - Km 22)" xfId="1248"/>
    <cellStyle name="1_Du toan 558 (Km17+508.12 - Km 22)_!1 1 bao cao giao KH ve HTCMT vung TNB   12-12-2011" xfId="1249"/>
    <cellStyle name="1_Du toan 558 (Km17+508.12 - Km 22)_Bieu4HTMT" xfId="1250"/>
    <cellStyle name="1_Du toan 558 (Km17+508.12 - Km 22)_Bieu4HTMT_!1 1 bao cao giao KH ve HTCMT vung TNB   12-12-2011" xfId="1251"/>
    <cellStyle name="1_Du toan 558 (Km17+508.12 - Km 22)_Bieu4HTMT_KH TPCP vung TNB (03-1-2012)" xfId="1252"/>
    <cellStyle name="1_Du toan 558 (Km17+508.12 - Km 22)_KH TPCP vung TNB (03-1-2012)" xfId="1253"/>
    <cellStyle name="1_Gia_VLQL48_duyet " xfId="1254"/>
    <cellStyle name="1_Gia_VLQL48_duyet _!1 1 bao cao giao KH ve HTCMT vung TNB   12-12-2011" xfId="1255"/>
    <cellStyle name="1_Gia_VLQL48_duyet _Bieu4HTMT" xfId="1256"/>
    <cellStyle name="1_Gia_VLQL48_duyet _Bieu4HTMT_!1 1 bao cao giao KH ve HTCMT vung TNB   12-12-2011" xfId="1257"/>
    <cellStyle name="1_Gia_VLQL48_duyet _Bieu4HTMT_KH TPCP vung TNB (03-1-2012)" xfId="1258"/>
    <cellStyle name="1_Gia_VLQL48_duyet _KH TPCP vung TNB (03-1-2012)" xfId="1259"/>
    <cellStyle name="1_Kh ql62 (2010) 11-09" xfId="1260"/>
    <cellStyle name="1_KH TPCP vung TNB (03-1-2012)" xfId="1261"/>
    <cellStyle name="1_Khung 2012" xfId="1262"/>
    <cellStyle name="1_KlQdinhduyet" xfId="1263"/>
    <cellStyle name="1_KlQdinhduyet_!1 1 bao cao giao KH ve HTCMT vung TNB   12-12-2011" xfId="1264"/>
    <cellStyle name="1_KlQdinhduyet_Bieu4HTMT" xfId="1265"/>
    <cellStyle name="1_KlQdinhduyet_Bieu4HTMT_!1 1 bao cao giao KH ve HTCMT vung TNB   12-12-2011" xfId="1266"/>
    <cellStyle name="1_KlQdinhduyet_Bieu4HTMT_KH TPCP vung TNB (03-1-2012)" xfId="1267"/>
    <cellStyle name="1_KlQdinhduyet_KH TPCP vung TNB (03-1-2012)" xfId="1268"/>
    <cellStyle name="1_TN - Ho tro khac 2011" xfId="1269"/>
    <cellStyle name="1_TRUNG PMU 5" xfId="1270"/>
    <cellStyle name="1_ÿÿÿÿÿ" xfId="1271"/>
    <cellStyle name="1_ÿÿÿÿÿ_Bieu tong hop nhu cau ung 2011 da chon loc -Mien nui" xfId="1272"/>
    <cellStyle name="1_ÿÿÿÿÿ_Bieu tong hop nhu cau ung 2011 da chon loc -Mien nui 2" xfId="1273"/>
    <cellStyle name="1_ÿÿÿÿÿ_Kh ql62 (2010) 11-09" xfId="1274"/>
    <cellStyle name="1_ÿÿÿÿÿ_Khung 2012" xfId="1275"/>
    <cellStyle name="15" xfId="1276"/>
    <cellStyle name="18" xfId="1277"/>
    <cellStyle name="¹éºÐÀ²_      " xfId="1278"/>
    <cellStyle name="2" xfId="1279"/>
    <cellStyle name="2_Book1" xfId="1280"/>
    <cellStyle name="2_Book1_1" xfId="1281"/>
    <cellStyle name="2_Book1_1_!1 1 bao cao giao KH ve HTCMT vung TNB   12-12-2011" xfId="1282"/>
    <cellStyle name="2_Book1_1_Bieu4HTMT" xfId="1283"/>
    <cellStyle name="2_Book1_1_Bieu4HTMT_!1 1 bao cao giao KH ve HTCMT vung TNB   12-12-2011" xfId="1284"/>
    <cellStyle name="2_Book1_1_Bieu4HTMT_KH TPCP vung TNB (03-1-2012)" xfId="1285"/>
    <cellStyle name="2_Book1_1_KH TPCP vung TNB (03-1-2012)" xfId="1286"/>
    <cellStyle name="2_Cau thuy dien Ban La (Cu Anh)" xfId="1287"/>
    <cellStyle name="2_Cau thuy dien Ban La (Cu Anh)_!1 1 bao cao giao KH ve HTCMT vung TNB   12-12-2011" xfId="1288"/>
    <cellStyle name="2_Cau thuy dien Ban La (Cu Anh)_Bieu4HTMT" xfId="1289"/>
    <cellStyle name="2_Cau thuy dien Ban La (Cu Anh)_Bieu4HTMT_!1 1 bao cao giao KH ve HTCMT vung TNB   12-12-2011" xfId="1290"/>
    <cellStyle name="2_Cau thuy dien Ban La (Cu Anh)_Bieu4HTMT_KH TPCP vung TNB (03-1-2012)" xfId="1291"/>
    <cellStyle name="2_Cau thuy dien Ban La (Cu Anh)_KH TPCP vung TNB (03-1-2012)" xfId="1292"/>
    <cellStyle name="2_Du toan 558 (Km17+508.12 - Km 22)" xfId="1293"/>
    <cellStyle name="2_Du toan 558 (Km17+508.12 - Km 22)_!1 1 bao cao giao KH ve HTCMT vung TNB   12-12-2011" xfId="1294"/>
    <cellStyle name="2_Du toan 558 (Km17+508.12 - Km 22)_Bieu4HTMT" xfId="1295"/>
    <cellStyle name="2_Du toan 558 (Km17+508.12 - Km 22)_Bieu4HTMT_!1 1 bao cao giao KH ve HTCMT vung TNB   12-12-2011" xfId="1296"/>
    <cellStyle name="2_Du toan 558 (Km17+508.12 - Km 22)_Bieu4HTMT_KH TPCP vung TNB (03-1-2012)" xfId="1297"/>
    <cellStyle name="2_Du toan 558 (Km17+508.12 - Km 22)_KH TPCP vung TNB (03-1-2012)" xfId="1298"/>
    <cellStyle name="2_Gia_VLQL48_duyet " xfId="1299"/>
    <cellStyle name="2_Gia_VLQL48_duyet _!1 1 bao cao giao KH ve HTCMT vung TNB   12-12-2011" xfId="1300"/>
    <cellStyle name="2_Gia_VLQL48_duyet _Bieu4HTMT" xfId="1301"/>
    <cellStyle name="2_Gia_VLQL48_duyet _Bieu4HTMT_!1 1 bao cao giao KH ve HTCMT vung TNB   12-12-2011" xfId="1302"/>
    <cellStyle name="2_Gia_VLQL48_duyet _Bieu4HTMT_KH TPCP vung TNB (03-1-2012)" xfId="1303"/>
    <cellStyle name="2_Gia_VLQL48_duyet _KH TPCP vung TNB (03-1-2012)" xfId="1304"/>
    <cellStyle name="2_KlQdinhduyet" xfId="1305"/>
    <cellStyle name="2_KlQdinhduyet_!1 1 bao cao giao KH ve HTCMT vung TNB   12-12-2011" xfId="1306"/>
    <cellStyle name="2_KlQdinhduyet_Bieu4HTMT" xfId="1307"/>
    <cellStyle name="2_KlQdinhduyet_Bieu4HTMT_!1 1 bao cao giao KH ve HTCMT vung TNB   12-12-2011" xfId="1308"/>
    <cellStyle name="2_KlQdinhduyet_Bieu4HTMT_KH TPCP vung TNB (03-1-2012)" xfId="1309"/>
    <cellStyle name="2_KlQdinhduyet_KH TPCP vung TNB (03-1-2012)" xfId="1310"/>
    <cellStyle name="2_TRUNG PMU 5" xfId="1311"/>
    <cellStyle name="2_ÿÿÿÿÿ" xfId="1312"/>
    <cellStyle name="2_ÿÿÿÿÿ_Bieu tong hop nhu cau ung 2011 da chon loc -Mien nui" xfId="1313"/>
    <cellStyle name="2_ÿÿÿÿÿ_Bieu tong hop nhu cau ung 2011 da chon loc -Mien nui 2" xfId="1314"/>
    <cellStyle name="20% - Accent1 2" xfId="1315"/>
    <cellStyle name="20% - Accent2 2" xfId="1316"/>
    <cellStyle name="20% - Accent3 2" xfId="1317"/>
    <cellStyle name="20% - Accent4 2" xfId="1318"/>
    <cellStyle name="20% - Accent5 2" xfId="1319"/>
    <cellStyle name="20% - Accent6 2" xfId="1320"/>
    <cellStyle name="-2001" xfId="1321"/>
    <cellStyle name="3" xfId="1322"/>
    <cellStyle name="3_Book1" xfId="1323"/>
    <cellStyle name="3_Book1_1" xfId="1324"/>
    <cellStyle name="3_Book1_1_!1 1 bao cao giao KH ve HTCMT vung TNB   12-12-2011" xfId="1325"/>
    <cellStyle name="3_Book1_1_Bieu4HTMT" xfId="1326"/>
    <cellStyle name="3_Book1_1_Bieu4HTMT_!1 1 bao cao giao KH ve HTCMT vung TNB   12-12-2011" xfId="1327"/>
    <cellStyle name="3_Book1_1_Bieu4HTMT_KH TPCP vung TNB (03-1-2012)" xfId="1328"/>
    <cellStyle name="3_Book1_1_KH TPCP vung TNB (03-1-2012)" xfId="1329"/>
    <cellStyle name="3_Cau thuy dien Ban La (Cu Anh)" xfId="1330"/>
    <cellStyle name="3_Cau thuy dien Ban La (Cu Anh)_!1 1 bao cao giao KH ve HTCMT vung TNB   12-12-2011" xfId="1331"/>
    <cellStyle name="3_Cau thuy dien Ban La (Cu Anh)_Bieu4HTMT" xfId="1332"/>
    <cellStyle name="3_Cau thuy dien Ban La (Cu Anh)_Bieu4HTMT_!1 1 bao cao giao KH ve HTCMT vung TNB   12-12-2011" xfId="1333"/>
    <cellStyle name="3_Cau thuy dien Ban La (Cu Anh)_Bieu4HTMT_KH TPCP vung TNB (03-1-2012)" xfId="1334"/>
    <cellStyle name="3_Cau thuy dien Ban La (Cu Anh)_KH TPCP vung TNB (03-1-2012)" xfId="1335"/>
    <cellStyle name="3_Du toan 558 (Km17+508.12 - Km 22)" xfId="1336"/>
    <cellStyle name="3_Du toan 558 (Km17+508.12 - Km 22)_!1 1 bao cao giao KH ve HTCMT vung TNB   12-12-2011" xfId="1337"/>
    <cellStyle name="3_Du toan 558 (Km17+508.12 - Km 22)_Bieu4HTMT" xfId="1338"/>
    <cellStyle name="3_Du toan 558 (Km17+508.12 - Km 22)_Bieu4HTMT_!1 1 bao cao giao KH ve HTCMT vung TNB   12-12-2011" xfId="1339"/>
    <cellStyle name="3_Du toan 558 (Km17+508.12 - Km 22)_Bieu4HTMT_KH TPCP vung TNB (03-1-2012)" xfId="1340"/>
    <cellStyle name="3_Du toan 558 (Km17+508.12 - Km 22)_KH TPCP vung TNB (03-1-2012)" xfId="1341"/>
    <cellStyle name="3_Gia_VLQL48_duyet " xfId="1342"/>
    <cellStyle name="3_Gia_VLQL48_duyet _!1 1 bao cao giao KH ve HTCMT vung TNB   12-12-2011" xfId="1343"/>
    <cellStyle name="3_Gia_VLQL48_duyet _Bieu4HTMT" xfId="1344"/>
    <cellStyle name="3_Gia_VLQL48_duyet _Bieu4HTMT_!1 1 bao cao giao KH ve HTCMT vung TNB   12-12-2011" xfId="1345"/>
    <cellStyle name="3_Gia_VLQL48_duyet _Bieu4HTMT_KH TPCP vung TNB (03-1-2012)" xfId="1346"/>
    <cellStyle name="3_Gia_VLQL48_duyet _KH TPCP vung TNB (03-1-2012)" xfId="1347"/>
    <cellStyle name="3_KlQdinhduyet" xfId="1348"/>
    <cellStyle name="3_KlQdinhduyet_!1 1 bao cao giao KH ve HTCMT vung TNB   12-12-2011" xfId="1349"/>
    <cellStyle name="3_KlQdinhduyet_Bieu4HTMT" xfId="1350"/>
    <cellStyle name="3_KlQdinhduyet_Bieu4HTMT_!1 1 bao cao giao KH ve HTCMT vung TNB   12-12-2011" xfId="1351"/>
    <cellStyle name="3_KlQdinhduyet_Bieu4HTMT_KH TPCP vung TNB (03-1-2012)" xfId="1352"/>
    <cellStyle name="3_KlQdinhduyet_KH TPCP vung TNB (03-1-2012)" xfId="1353"/>
    <cellStyle name="3_ÿÿÿÿÿ" xfId="1354"/>
    <cellStyle name="4" xfId="1355"/>
    <cellStyle name="4_Book1" xfId="1356"/>
    <cellStyle name="4_Book1_1" xfId="1357"/>
    <cellStyle name="4_Book1_1_!1 1 bao cao giao KH ve HTCMT vung TNB   12-12-2011" xfId="1358"/>
    <cellStyle name="4_Book1_1_Bieu4HTMT" xfId="1359"/>
    <cellStyle name="4_Book1_1_Bieu4HTMT_!1 1 bao cao giao KH ve HTCMT vung TNB   12-12-2011" xfId="1360"/>
    <cellStyle name="4_Book1_1_Bieu4HTMT_KH TPCP vung TNB (03-1-2012)" xfId="1361"/>
    <cellStyle name="4_Book1_1_KH TPCP vung TNB (03-1-2012)" xfId="1362"/>
    <cellStyle name="4_Cau thuy dien Ban La (Cu Anh)" xfId="1363"/>
    <cellStyle name="4_Cau thuy dien Ban La (Cu Anh)_!1 1 bao cao giao KH ve HTCMT vung TNB   12-12-2011" xfId="1364"/>
    <cellStyle name="4_Cau thuy dien Ban La (Cu Anh)_Bieu4HTMT" xfId="1365"/>
    <cellStyle name="4_Cau thuy dien Ban La (Cu Anh)_Bieu4HTMT_!1 1 bao cao giao KH ve HTCMT vung TNB   12-12-2011" xfId="1366"/>
    <cellStyle name="4_Cau thuy dien Ban La (Cu Anh)_Bieu4HTMT_KH TPCP vung TNB (03-1-2012)" xfId="1367"/>
    <cellStyle name="4_Cau thuy dien Ban La (Cu Anh)_KH TPCP vung TNB (03-1-2012)" xfId="1368"/>
    <cellStyle name="4_Du toan 558 (Km17+508.12 - Km 22)" xfId="1369"/>
    <cellStyle name="4_Du toan 558 (Km17+508.12 - Km 22)_!1 1 bao cao giao KH ve HTCMT vung TNB   12-12-2011" xfId="1370"/>
    <cellStyle name="4_Du toan 558 (Km17+508.12 - Km 22)_Bieu4HTMT" xfId="1371"/>
    <cellStyle name="4_Du toan 558 (Km17+508.12 - Km 22)_Bieu4HTMT_!1 1 bao cao giao KH ve HTCMT vung TNB   12-12-2011" xfId="1372"/>
    <cellStyle name="4_Du toan 558 (Km17+508.12 - Km 22)_Bieu4HTMT_KH TPCP vung TNB (03-1-2012)" xfId="1373"/>
    <cellStyle name="4_Du toan 558 (Km17+508.12 - Km 22)_KH TPCP vung TNB (03-1-2012)" xfId="1374"/>
    <cellStyle name="4_Gia_VLQL48_duyet " xfId="1375"/>
    <cellStyle name="4_Gia_VLQL48_duyet _!1 1 bao cao giao KH ve HTCMT vung TNB   12-12-2011" xfId="1376"/>
    <cellStyle name="4_Gia_VLQL48_duyet _Bieu4HTMT" xfId="1377"/>
    <cellStyle name="4_Gia_VLQL48_duyet _Bieu4HTMT_!1 1 bao cao giao KH ve HTCMT vung TNB   12-12-2011" xfId="1378"/>
    <cellStyle name="4_Gia_VLQL48_duyet _Bieu4HTMT_KH TPCP vung TNB (03-1-2012)" xfId="1379"/>
    <cellStyle name="4_Gia_VLQL48_duyet _KH TPCP vung TNB (03-1-2012)" xfId="1380"/>
    <cellStyle name="4_KlQdinhduyet" xfId="1381"/>
    <cellStyle name="4_KlQdinhduyet_!1 1 bao cao giao KH ve HTCMT vung TNB   12-12-2011" xfId="1382"/>
    <cellStyle name="4_KlQdinhduyet_Bieu4HTMT" xfId="1383"/>
    <cellStyle name="4_KlQdinhduyet_Bieu4HTMT_!1 1 bao cao giao KH ve HTCMT vung TNB   12-12-2011" xfId="1384"/>
    <cellStyle name="4_KlQdinhduyet_Bieu4HTMT_KH TPCP vung TNB (03-1-2012)" xfId="1385"/>
    <cellStyle name="4_KlQdinhduyet_KH TPCP vung TNB (03-1-2012)" xfId="1386"/>
    <cellStyle name="4_ÿÿÿÿÿ" xfId="1387"/>
    <cellStyle name="40% - Accent1 2" xfId="1388"/>
    <cellStyle name="40% - Accent2 2" xfId="1389"/>
    <cellStyle name="40% - Accent3 2" xfId="1390"/>
    <cellStyle name="40% - Accent4 2" xfId="1391"/>
    <cellStyle name="40% - Accent5 2" xfId="1392"/>
    <cellStyle name="40% - Accent6 2" xfId="1393"/>
    <cellStyle name="52" xfId="1394"/>
    <cellStyle name="6" xfId="1395"/>
    <cellStyle name="6_15_10_2013 BC nhu cau von doi ung ODA (2014-2016) ngay 15102013 Sua" xfId="1396"/>
    <cellStyle name="6_BC nhu cau von doi ung ODA nganh NN (BKH)" xfId="1397"/>
    <cellStyle name="6_BC nhu cau von doi ung ODA nganh NN (BKH)_05-12  KH trung han 2016-2020 - Liem Thinh edited" xfId="1398"/>
    <cellStyle name="6_BC nhu cau von doi ung ODA nganh NN (BKH)_Copy of 05-12  KH trung han 2016-2020 - Liem Thinh edited (1)" xfId="1399"/>
    <cellStyle name="6_BC Tai co cau (bieu TH)" xfId="1400"/>
    <cellStyle name="6_BC Tai co cau (bieu TH)_05-12  KH trung han 2016-2020 - Liem Thinh edited" xfId="1401"/>
    <cellStyle name="6_BC Tai co cau (bieu TH)_Copy of 05-12  KH trung han 2016-2020 - Liem Thinh edited (1)" xfId="1402"/>
    <cellStyle name="6_Cong trinh co y kien LD_Dang_NN_2011-Tay nguyen-9-10" xfId="1403"/>
    <cellStyle name="6_Cong trinh co y kien LD_Dang_NN_2011-Tay nguyen-9-10_!1 1 bao cao giao KH ve HTCMT vung TNB   12-12-2011" xfId="1404"/>
    <cellStyle name="6_Cong trinh co y kien LD_Dang_NN_2011-Tay nguyen-9-10_Bieu4HTMT" xfId="1405"/>
    <cellStyle name="6_Cong trinh co y kien LD_Dang_NN_2011-Tay nguyen-9-10_Bieu4HTMT_!1 1 bao cao giao KH ve HTCMT vung TNB   12-12-2011" xfId="1406"/>
    <cellStyle name="6_Cong trinh co y kien LD_Dang_NN_2011-Tay nguyen-9-10_Bieu4HTMT_KH TPCP vung TNB (03-1-2012)" xfId="1407"/>
    <cellStyle name="6_Cong trinh co y kien LD_Dang_NN_2011-Tay nguyen-9-10_KH TPCP vung TNB (03-1-2012)" xfId="1408"/>
    <cellStyle name="6_DK 2014-2015 final" xfId="1409"/>
    <cellStyle name="6_DK 2014-2015 final_05-12  KH trung han 2016-2020 - Liem Thinh edited" xfId="1410"/>
    <cellStyle name="6_DK 2014-2015 final_Copy of 05-12  KH trung han 2016-2020 - Liem Thinh edited (1)" xfId="1411"/>
    <cellStyle name="6_DK 2014-2015 new" xfId="1412"/>
    <cellStyle name="6_DK 2014-2015 new_05-12  KH trung han 2016-2020 - Liem Thinh edited" xfId="1413"/>
    <cellStyle name="6_DK 2014-2015 new_Copy of 05-12  KH trung han 2016-2020 - Liem Thinh edited (1)" xfId="1414"/>
    <cellStyle name="6_DK KH CBDT 2014 11-11-2013" xfId="1415"/>
    <cellStyle name="6_DK KH CBDT 2014 11-11-2013(1)" xfId="1416"/>
    <cellStyle name="6_DK KH CBDT 2014 11-11-2013(1)_05-12  KH trung han 2016-2020 - Liem Thinh edited" xfId="1417"/>
    <cellStyle name="6_DK KH CBDT 2014 11-11-2013(1)_Copy of 05-12  KH trung han 2016-2020 - Liem Thinh edited (1)" xfId="1418"/>
    <cellStyle name="6_DK KH CBDT 2014 11-11-2013_05-12  KH trung han 2016-2020 - Liem Thinh edited" xfId="1419"/>
    <cellStyle name="6_DK KH CBDT 2014 11-11-2013_Copy of 05-12  KH trung han 2016-2020 - Liem Thinh edited (1)" xfId="1420"/>
    <cellStyle name="6_KH 2011-2015" xfId="1421"/>
    <cellStyle name="6_tai co cau dau tu (tong hop)1" xfId="1422"/>
    <cellStyle name="6_TN - Ho tro khac 2011" xfId="1423"/>
    <cellStyle name="6_TN - Ho tro khac 2011_!1 1 bao cao giao KH ve HTCMT vung TNB   12-12-2011" xfId="1424"/>
    <cellStyle name="6_TN - Ho tro khac 2011_Bieu4HTMT" xfId="1425"/>
    <cellStyle name="6_TN - Ho tro khac 2011_Bieu4HTMT_!1 1 bao cao giao KH ve HTCMT vung TNB   12-12-2011" xfId="1426"/>
    <cellStyle name="6_TN - Ho tro khac 2011_Bieu4HTMT_KH TPCP vung TNB (03-1-2012)" xfId="1427"/>
    <cellStyle name="6_TN - Ho tro khac 2011_KH TPCP vung TNB (03-1-2012)" xfId="1428"/>
    <cellStyle name="60% - Accent1 2" xfId="1429"/>
    <cellStyle name="60% - Accent2 2" xfId="1430"/>
    <cellStyle name="60% - Accent3 2" xfId="1431"/>
    <cellStyle name="60% - Accent4 2" xfId="1432"/>
    <cellStyle name="60% - Accent5 2" xfId="1433"/>
    <cellStyle name="60% - Accent6 2" xfId="1434"/>
    <cellStyle name="9" xfId="1435"/>
    <cellStyle name="9_!1 1 bao cao giao KH ve HTCMT vung TNB   12-12-2011" xfId="1436"/>
    <cellStyle name="9_Bieu4HTMT" xfId="1437"/>
    <cellStyle name="9_Bieu4HTMT_!1 1 bao cao giao KH ve HTCMT vung TNB   12-12-2011" xfId="1438"/>
    <cellStyle name="9_Bieu4HTMT_KH TPCP vung TNB (03-1-2012)" xfId="1439"/>
    <cellStyle name="9_KH TPCP vung TNB (03-1-2012)" xfId="1440"/>
    <cellStyle name="Accent1 2" xfId="1441"/>
    <cellStyle name="Accent2 2" xfId="1442"/>
    <cellStyle name="Accent3 2" xfId="1443"/>
    <cellStyle name="Accent4 2" xfId="1444"/>
    <cellStyle name="Accent5 2" xfId="1445"/>
    <cellStyle name="Accent6 2" xfId="1446"/>
    <cellStyle name="ÅëÈ­ [0]_      " xfId="1447"/>
    <cellStyle name="AeE­ [0]_INQUIRY ¿?¾÷AßAø " xfId="1448"/>
    <cellStyle name="ÅëÈ­ [0]_L601CPT" xfId="1449"/>
    <cellStyle name="ÅëÈ­_      " xfId="1450"/>
    <cellStyle name="AeE­_INQUIRY ¿?¾÷AßAø " xfId="1451"/>
    <cellStyle name="ÅëÈ­_L601CPT" xfId="1452"/>
    <cellStyle name="args.style" xfId="1453"/>
    <cellStyle name="args.style 2" xfId="1454"/>
    <cellStyle name="at" xfId="1455"/>
    <cellStyle name="ÄÞ¸¶ [0]_      " xfId="1456"/>
    <cellStyle name="AÞ¸¶ [0]_INQUIRY ¿?¾÷AßAø " xfId="1457"/>
    <cellStyle name="ÄÞ¸¶ [0]_L601CPT" xfId="1458"/>
    <cellStyle name="ÄÞ¸¶_      " xfId="1459"/>
    <cellStyle name="AÞ¸¶_INQUIRY ¿?¾÷AßAø " xfId="1460"/>
    <cellStyle name="ÄÞ¸¶_L601CPT" xfId="1461"/>
    <cellStyle name="AutoFormat Options" xfId="1462"/>
    <cellStyle name="AutoFormat Options 2" xfId="1463"/>
    <cellStyle name="Bad 2" xfId="1464"/>
    <cellStyle name="Bình thường 2" xfId="2"/>
    <cellStyle name="Body" xfId="1465"/>
    <cellStyle name="C?AØ_¿?¾÷CoE² " xfId="1466"/>
    <cellStyle name="C~1" xfId="1467"/>
    <cellStyle name="Ç¥ÁØ_      " xfId="1468"/>
    <cellStyle name="C￥AØ_¿μ¾÷CoE² " xfId="1469"/>
    <cellStyle name="Ç¥ÁØ_±¸¹Ì´ëÃ¥" xfId="1470"/>
    <cellStyle name="C￥AØ_Sheet1_¿μ¾÷CoE² " xfId="1471"/>
    <cellStyle name="Ç¥ÁØ_ÿÿÿÿÿÿ_4_ÃÑÇÕ°è " xfId="1472"/>
    <cellStyle name="Calc Currency (0)" xfId="1473"/>
    <cellStyle name="Calc Currency (0) 2" xfId="1474"/>
    <cellStyle name="Calc Currency (2)" xfId="1475"/>
    <cellStyle name="Calc Currency (2) 10" xfId="1476"/>
    <cellStyle name="Calc Currency (2) 11" xfId="1477"/>
    <cellStyle name="Calc Currency (2) 12" xfId="1478"/>
    <cellStyle name="Calc Currency (2) 13" xfId="1479"/>
    <cellStyle name="Calc Currency (2) 14" xfId="1480"/>
    <cellStyle name="Calc Currency (2) 15" xfId="1481"/>
    <cellStyle name="Calc Currency (2) 16" xfId="1482"/>
    <cellStyle name="Calc Currency (2) 2" xfId="1483"/>
    <cellStyle name="Calc Currency (2) 3" xfId="1484"/>
    <cellStyle name="Calc Currency (2) 4" xfId="1485"/>
    <cellStyle name="Calc Currency (2) 5" xfId="1486"/>
    <cellStyle name="Calc Currency (2) 6" xfId="1487"/>
    <cellStyle name="Calc Currency (2) 7" xfId="1488"/>
    <cellStyle name="Calc Currency (2) 8" xfId="1489"/>
    <cellStyle name="Calc Currency (2) 9" xfId="1490"/>
    <cellStyle name="Calc Percent (0)" xfId="1491"/>
    <cellStyle name="Calc Percent (0) 10" xfId="1492"/>
    <cellStyle name="Calc Percent (0) 11" xfId="1493"/>
    <cellStyle name="Calc Percent (0) 12" xfId="1494"/>
    <cellStyle name="Calc Percent (0) 13" xfId="1495"/>
    <cellStyle name="Calc Percent (0) 14" xfId="1496"/>
    <cellStyle name="Calc Percent (0) 15" xfId="1497"/>
    <cellStyle name="Calc Percent (0) 16" xfId="1498"/>
    <cellStyle name="Calc Percent (0) 2" xfId="1499"/>
    <cellStyle name="Calc Percent (0) 3" xfId="1500"/>
    <cellStyle name="Calc Percent (0) 4" xfId="1501"/>
    <cellStyle name="Calc Percent (0) 5" xfId="1502"/>
    <cellStyle name="Calc Percent (0) 6" xfId="1503"/>
    <cellStyle name="Calc Percent (0) 7" xfId="1504"/>
    <cellStyle name="Calc Percent (0) 8" xfId="1505"/>
    <cellStyle name="Calc Percent (0) 9" xfId="1506"/>
    <cellStyle name="Calc Percent (1)" xfId="1507"/>
    <cellStyle name="Calc Percent (1) 10" xfId="1508"/>
    <cellStyle name="Calc Percent (1) 11" xfId="1509"/>
    <cellStyle name="Calc Percent (1) 12" xfId="1510"/>
    <cellStyle name="Calc Percent (1) 13" xfId="1511"/>
    <cellStyle name="Calc Percent (1) 14" xfId="1512"/>
    <cellStyle name="Calc Percent (1) 15" xfId="1513"/>
    <cellStyle name="Calc Percent (1) 16" xfId="1514"/>
    <cellStyle name="Calc Percent (1) 2" xfId="1515"/>
    <cellStyle name="Calc Percent (1) 3" xfId="1516"/>
    <cellStyle name="Calc Percent (1) 4" xfId="1517"/>
    <cellStyle name="Calc Percent (1) 5" xfId="1518"/>
    <cellStyle name="Calc Percent (1) 6" xfId="1519"/>
    <cellStyle name="Calc Percent (1) 7" xfId="1520"/>
    <cellStyle name="Calc Percent (1) 8" xfId="1521"/>
    <cellStyle name="Calc Percent (1) 9" xfId="1522"/>
    <cellStyle name="Calc Percent (2)" xfId="1523"/>
    <cellStyle name="Calc Percent (2) 10" xfId="1524"/>
    <cellStyle name="Calc Percent (2) 11" xfId="1525"/>
    <cellStyle name="Calc Percent (2) 12" xfId="1526"/>
    <cellStyle name="Calc Percent (2) 13" xfId="1527"/>
    <cellStyle name="Calc Percent (2) 14" xfId="1528"/>
    <cellStyle name="Calc Percent (2) 15" xfId="1529"/>
    <cellStyle name="Calc Percent (2) 16" xfId="1530"/>
    <cellStyle name="Calc Percent (2) 2" xfId="1531"/>
    <cellStyle name="Calc Percent (2) 3" xfId="1532"/>
    <cellStyle name="Calc Percent (2) 4" xfId="1533"/>
    <cellStyle name="Calc Percent (2) 5" xfId="1534"/>
    <cellStyle name="Calc Percent (2) 6" xfId="1535"/>
    <cellStyle name="Calc Percent (2) 7" xfId="1536"/>
    <cellStyle name="Calc Percent (2) 8" xfId="1537"/>
    <cellStyle name="Calc Percent (2) 9" xfId="1538"/>
    <cellStyle name="Calc Units (0)" xfId="1539"/>
    <cellStyle name="Calc Units (0) 10" xfId="1540"/>
    <cellStyle name="Calc Units (0) 11" xfId="1541"/>
    <cellStyle name="Calc Units (0) 12" xfId="1542"/>
    <cellStyle name="Calc Units (0) 13" xfId="1543"/>
    <cellStyle name="Calc Units (0) 14" xfId="1544"/>
    <cellStyle name="Calc Units (0) 15" xfId="1545"/>
    <cellStyle name="Calc Units (0) 16" xfId="1546"/>
    <cellStyle name="Calc Units (0) 2" xfId="1547"/>
    <cellStyle name="Calc Units (0) 3" xfId="1548"/>
    <cellStyle name="Calc Units (0) 4" xfId="1549"/>
    <cellStyle name="Calc Units (0) 5" xfId="1550"/>
    <cellStyle name="Calc Units (0) 6" xfId="1551"/>
    <cellStyle name="Calc Units (0) 7" xfId="1552"/>
    <cellStyle name="Calc Units (0) 8" xfId="1553"/>
    <cellStyle name="Calc Units (0) 9" xfId="1554"/>
    <cellStyle name="Calc Units (1)" xfId="1555"/>
    <cellStyle name="Calc Units (1) 10" xfId="1556"/>
    <cellStyle name="Calc Units (1) 11" xfId="1557"/>
    <cellStyle name="Calc Units (1) 12" xfId="1558"/>
    <cellStyle name="Calc Units (1) 13" xfId="1559"/>
    <cellStyle name="Calc Units (1) 14" xfId="1560"/>
    <cellStyle name="Calc Units (1) 15" xfId="1561"/>
    <cellStyle name="Calc Units (1) 16" xfId="1562"/>
    <cellStyle name="Calc Units (1) 2" xfId="1563"/>
    <cellStyle name="Calc Units (1) 3" xfId="1564"/>
    <cellStyle name="Calc Units (1) 4" xfId="1565"/>
    <cellStyle name="Calc Units (1) 5" xfId="1566"/>
    <cellStyle name="Calc Units (1) 6" xfId="1567"/>
    <cellStyle name="Calc Units (1) 7" xfId="1568"/>
    <cellStyle name="Calc Units (1) 8" xfId="1569"/>
    <cellStyle name="Calc Units (1) 9" xfId="1570"/>
    <cellStyle name="Calc Units (2)" xfId="1571"/>
    <cellStyle name="Calc Units (2) 10" xfId="1572"/>
    <cellStyle name="Calc Units (2) 11" xfId="1573"/>
    <cellStyle name="Calc Units (2) 12" xfId="1574"/>
    <cellStyle name="Calc Units (2) 13" xfId="1575"/>
    <cellStyle name="Calc Units (2) 14" xfId="1576"/>
    <cellStyle name="Calc Units (2) 15" xfId="1577"/>
    <cellStyle name="Calc Units (2) 16" xfId="1578"/>
    <cellStyle name="Calc Units (2) 2" xfId="1579"/>
    <cellStyle name="Calc Units (2) 3" xfId="1580"/>
    <cellStyle name="Calc Units (2) 4" xfId="1581"/>
    <cellStyle name="Calc Units (2) 5" xfId="1582"/>
    <cellStyle name="Calc Units (2) 6" xfId="1583"/>
    <cellStyle name="Calc Units (2) 7" xfId="1584"/>
    <cellStyle name="Calc Units (2) 8" xfId="1585"/>
    <cellStyle name="Calc Units (2) 9" xfId="1586"/>
    <cellStyle name="Calculation 2" xfId="1587"/>
    <cellStyle name="category" xfId="1588"/>
    <cellStyle name="category 2" xfId="1589"/>
    <cellStyle name="Centered Heading" xfId="1590"/>
    <cellStyle name="Cerrency_Sheet2_XANGDAU" xfId="1591"/>
    <cellStyle name="Check Cell 2" xfId="1592"/>
    <cellStyle name="Chi phÝ kh¸c_Book1" xfId="1593"/>
    <cellStyle name="CHUONG" xfId="1594"/>
    <cellStyle name="Column_Title" xfId="1595"/>
    <cellStyle name="Comma" xfId="1" builtinId="3"/>
    <cellStyle name="Comma  - Style1" xfId="1596"/>
    <cellStyle name="Comma  - Style2" xfId="1597"/>
    <cellStyle name="Comma  - Style3" xfId="1598"/>
    <cellStyle name="Comma  - Style4" xfId="1599"/>
    <cellStyle name="Comma  - Style5" xfId="1600"/>
    <cellStyle name="Comma  - Style6" xfId="1601"/>
    <cellStyle name="Comma  - Style7" xfId="1602"/>
    <cellStyle name="Comma  - Style8" xfId="1603"/>
    <cellStyle name="Comma %" xfId="1604"/>
    <cellStyle name="Comma % 10" xfId="1605"/>
    <cellStyle name="Comma % 11" xfId="1606"/>
    <cellStyle name="Comma % 12" xfId="1607"/>
    <cellStyle name="Comma % 13" xfId="1608"/>
    <cellStyle name="Comma % 14" xfId="1609"/>
    <cellStyle name="Comma % 15" xfId="1610"/>
    <cellStyle name="Comma % 2" xfId="1611"/>
    <cellStyle name="Comma % 3" xfId="1612"/>
    <cellStyle name="Comma % 4" xfId="1613"/>
    <cellStyle name="Comma % 5" xfId="1614"/>
    <cellStyle name="Comma % 6" xfId="1615"/>
    <cellStyle name="Comma % 7" xfId="1616"/>
    <cellStyle name="Comma % 8" xfId="1617"/>
    <cellStyle name="Comma % 9" xfId="1618"/>
    <cellStyle name="Comma [0] 10" xfId="1619"/>
    <cellStyle name="Comma [0] 11" xfId="1620"/>
    <cellStyle name="Comma [0] 2" xfId="1621"/>
    <cellStyle name="Comma [0] 2 10" xfId="1622"/>
    <cellStyle name="Comma [0] 2 11" xfId="1623"/>
    <cellStyle name="Comma [0] 2 12" xfId="1624"/>
    <cellStyle name="Comma [0] 2 13" xfId="1625"/>
    <cellStyle name="Comma [0] 2 14" xfId="1626"/>
    <cellStyle name="Comma [0] 2 15" xfId="1627"/>
    <cellStyle name="Comma [0] 2 16" xfId="1628"/>
    <cellStyle name="Comma [0] 2 17" xfId="1629"/>
    <cellStyle name="Comma [0] 2 18" xfId="1630"/>
    <cellStyle name="Comma [0] 2 19" xfId="1631"/>
    <cellStyle name="Comma [0] 2 2" xfId="1632"/>
    <cellStyle name="Comma [0] 2 2 2" xfId="1633"/>
    <cellStyle name="Comma [0] 2 20" xfId="1634"/>
    <cellStyle name="Comma [0] 2 21" xfId="1635"/>
    <cellStyle name="Comma [0] 2 22" xfId="1636"/>
    <cellStyle name="Comma [0] 2 23" xfId="1637"/>
    <cellStyle name="Comma [0] 2 24" xfId="1638"/>
    <cellStyle name="Comma [0] 2 25" xfId="1639"/>
    <cellStyle name="Comma [0] 2 26" xfId="1640"/>
    <cellStyle name="Comma [0] 2 3" xfId="1641"/>
    <cellStyle name="Comma [0] 2 4" xfId="1642"/>
    <cellStyle name="Comma [0] 2 5" xfId="1643"/>
    <cellStyle name="Comma [0] 2 6" xfId="1644"/>
    <cellStyle name="Comma [0] 2 7" xfId="1645"/>
    <cellStyle name="Comma [0] 2 8" xfId="1646"/>
    <cellStyle name="Comma [0] 2 9" xfId="1647"/>
    <cellStyle name="Comma [0] 2_05-12  KH trung han 2016-2020 - Liem Thinh edited" xfId="1648"/>
    <cellStyle name="Comma [0] 3" xfId="1649"/>
    <cellStyle name="Comma [0] 3 2" xfId="1650"/>
    <cellStyle name="Comma [0] 3 3" xfId="1651"/>
    <cellStyle name="Comma [0] 4" xfId="1652"/>
    <cellStyle name="Comma [0] 5" xfId="1653"/>
    <cellStyle name="Comma [0] 6" xfId="1654"/>
    <cellStyle name="Comma [0] 7" xfId="1655"/>
    <cellStyle name="Comma [0] 8" xfId="1656"/>
    <cellStyle name="Comma [0] 9" xfId="1657"/>
    <cellStyle name="Comma [00]" xfId="1658"/>
    <cellStyle name="Comma [00] 10" xfId="1659"/>
    <cellStyle name="Comma [00] 11" xfId="1660"/>
    <cellStyle name="Comma [00] 12" xfId="1661"/>
    <cellStyle name="Comma [00] 13" xfId="1662"/>
    <cellStyle name="Comma [00] 14" xfId="1663"/>
    <cellStyle name="Comma [00] 15" xfId="1664"/>
    <cellStyle name="Comma [00] 16" xfId="1665"/>
    <cellStyle name="Comma [00] 2" xfId="1666"/>
    <cellStyle name="Comma [00] 3" xfId="1667"/>
    <cellStyle name="Comma [00] 4" xfId="1668"/>
    <cellStyle name="Comma [00] 5" xfId="1669"/>
    <cellStyle name="Comma [00] 6" xfId="1670"/>
    <cellStyle name="Comma [00] 7" xfId="1671"/>
    <cellStyle name="Comma [00] 8" xfId="1672"/>
    <cellStyle name="Comma [00] 9" xfId="1673"/>
    <cellStyle name="Comma 0.0" xfId="1674"/>
    <cellStyle name="Comma 0.0%" xfId="1675"/>
    <cellStyle name="Comma 0.00" xfId="1676"/>
    <cellStyle name="Comma 0.00%" xfId="1677"/>
    <cellStyle name="Comma 0.000" xfId="1678"/>
    <cellStyle name="Comma 0.000%" xfId="1679"/>
    <cellStyle name="Comma 10" xfId="83"/>
    <cellStyle name="Comma 10 10" xfId="1680"/>
    <cellStyle name="Comma 10 2" xfId="1681"/>
    <cellStyle name="Comma 10 2 2" xfId="1682"/>
    <cellStyle name="Comma 10 3" xfId="1683"/>
    <cellStyle name="Comma 10 3 2" xfId="1684"/>
    <cellStyle name="Comma 10 3 3 2" xfId="1685"/>
    <cellStyle name="Comma 11" xfId="1686"/>
    <cellStyle name="Comma 11 2" xfId="43"/>
    <cellStyle name="Comma 11 3" xfId="1687"/>
    <cellStyle name="Comma 11 3 2" xfId="1688"/>
    <cellStyle name="Comma 11 3 3" xfId="1689"/>
    <cellStyle name="Comma 12" xfId="1690"/>
    <cellStyle name="Comma 12 2" xfId="1691"/>
    <cellStyle name="Comma 12 3" xfId="1692"/>
    <cellStyle name="Comma 13" xfId="1693"/>
    <cellStyle name="Comma 13 2" xfId="1694"/>
    <cellStyle name="Comma 13 2 2" xfId="1695"/>
    <cellStyle name="Comma 13 2 2 2" xfId="1696"/>
    <cellStyle name="Comma 13 2 2 2 2" xfId="1697"/>
    <cellStyle name="Comma 13 2 2 2 3" xfId="1698"/>
    <cellStyle name="Comma 13 2 2 3" xfId="1699"/>
    <cellStyle name="Comma 13 2 2 4" xfId="1700"/>
    <cellStyle name="Comma 13 2 2 5" xfId="1701"/>
    <cellStyle name="Comma 13 2 3" xfId="1702"/>
    <cellStyle name="Comma 13 2 3 2" xfId="1703"/>
    <cellStyle name="Comma 13 2 4" xfId="1704"/>
    <cellStyle name="Comma 13 2 5" xfId="1705"/>
    <cellStyle name="Comma 13 3" xfId="1706"/>
    <cellStyle name="Comma 13 4" xfId="1707"/>
    <cellStyle name="Comma 14" xfId="1708"/>
    <cellStyle name="Comma 14 2" xfId="1709"/>
    <cellStyle name="Comma 14 2 2" xfId="1710"/>
    <cellStyle name="Comma 14 3" xfId="1711"/>
    <cellStyle name="Comma 15" xfId="1712"/>
    <cellStyle name="Comma 15 2" xfId="1713"/>
    <cellStyle name="Comma 15 3" xfId="1714"/>
    <cellStyle name="Comma 16" xfId="1715"/>
    <cellStyle name="Comma 16 2" xfId="1716"/>
    <cellStyle name="Comma 16 3" xfId="1717"/>
    <cellStyle name="Comma 16 3 2" xfId="1718"/>
    <cellStyle name="Comma 16 3 2 2" xfId="1719"/>
    <cellStyle name="Comma 16 3 3" xfId="1720"/>
    <cellStyle name="Comma 16 3 3 2" xfId="1721"/>
    <cellStyle name="Comma 16 3 4" xfId="1722"/>
    <cellStyle name="Comma 17" xfId="1723"/>
    <cellStyle name="Comma 17 2" xfId="1724"/>
    <cellStyle name="Comma 17 3" xfId="1725"/>
    <cellStyle name="Comma 17 4" xfId="1726"/>
    <cellStyle name="Comma 18" xfId="1727"/>
    <cellStyle name="Comma 18 2" xfId="1728"/>
    <cellStyle name="Comma 18 3" xfId="1729"/>
    <cellStyle name="Comma 19" xfId="1730"/>
    <cellStyle name="Comma 19 2" xfId="1731"/>
    <cellStyle name="Comma 2" xfId="34"/>
    <cellStyle name="Comma 2 10" xfId="1732"/>
    <cellStyle name="Comma 2 11" xfId="1733"/>
    <cellStyle name="Comma 2 12" xfId="1734"/>
    <cellStyle name="Comma 2 13" xfId="1735"/>
    <cellStyle name="Comma 2 14" xfId="1736"/>
    <cellStyle name="Comma 2 15" xfId="1737"/>
    <cellStyle name="Comma 2 16" xfId="1738"/>
    <cellStyle name="Comma 2 17" xfId="1739"/>
    <cellStyle name="Comma 2 18" xfId="1740"/>
    <cellStyle name="Comma 2 19" xfId="1741"/>
    <cellStyle name="Comma 2 2" xfId="16"/>
    <cellStyle name="Comma 2 2 10" xfId="1742"/>
    <cellStyle name="Comma 2 2 11" xfId="1743"/>
    <cellStyle name="Comma 2 2 12" xfId="1744"/>
    <cellStyle name="Comma 2 2 13" xfId="1745"/>
    <cellStyle name="Comma 2 2 14" xfId="1746"/>
    <cellStyle name="Comma 2 2 15" xfId="1747"/>
    <cellStyle name="Comma 2 2 16" xfId="1748"/>
    <cellStyle name="Comma 2 2 17" xfId="1749"/>
    <cellStyle name="Comma 2 2 18" xfId="1750"/>
    <cellStyle name="Comma 2 2 19" xfId="1751"/>
    <cellStyle name="Comma 2 2 2" xfId="1752"/>
    <cellStyle name="Comma 2 2 2 10" xfId="1753"/>
    <cellStyle name="Comma 2 2 2 11" xfId="1754"/>
    <cellStyle name="Comma 2 2 2 12" xfId="1755"/>
    <cellStyle name="Comma 2 2 2 13" xfId="1756"/>
    <cellStyle name="Comma 2 2 2 14" xfId="1757"/>
    <cellStyle name="Comma 2 2 2 15" xfId="1758"/>
    <cellStyle name="Comma 2 2 2 16" xfId="1759"/>
    <cellStyle name="Comma 2 2 2 17" xfId="1760"/>
    <cellStyle name="Comma 2 2 2 18" xfId="1761"/>
    <cellStyle name="Comma 2 2 2 19" xfId="1762"/>
    <cellStyle name="Comma 2 2 2 2" xfId="1763"/>
    <cellStyle name="Comma 2 2 2 2 2" xfId="1764"/>
    <cellStyle name="Comma 2 2 2 20" xfId="1765"/>
    <cellStyle name="Comma 2 2 2 21" xfId="1766"/>
    <cellStyle name="Comma 2 2 2 22" xfId="1767"/>
    <cellStyle name="Comma 2 2 2 23" xfId="1768"/>
    <cellStyle name="Comma 2 2 2 24" xfId="1769"/>
    <cellStyle name="Comma 2 2 2 3" xfId="1770"/>
    <cellStyle name="Comma 2 2 2 4" xfId="1771"/>
    <cellStyle name="Comma 2 2 2 5" xfId="1772"/>
    <cellStyle name="Comma 2 2 2 6" xfId="1773"/>
    <cellStyle name="Comma 2 2 2 7" xfId="1774"/>
    <cellStyle name="Comma 2 2 2 8" xfId="1775"/>
    <cellStyle name="Comma 2 2 2 9" xfId="1776"/>
    <cellStyle name="Comma 2 2 20" xfId="1777"/>
    <cellStyle name="Comma 2 2 21" xfId="1778"/>
    <cellStyle name="Comma 2 2 22" xfId="1779"/>
    <cellStyle name="Comma 2 2 23" xfId="1780"/>
    <cellStyle name="Comma 2 2 24" xfId="1781"/>
    <cellStyle name="Comma 2 2 24 2" xfId="1782"/>
    <cellStyle name="Comma 2 2 25" xfId="1783"/>
    <cellStyle name="Comma 2 2 3" xfId="1784"/>
    <cellStyle name="Comma 2 2 3 2" xfId="1785"/>
    <cellStyle name="Comma 2 2 4" xfId="1786"/>
    <cellStyle name="Comma 2 2 5" xfId="1787"/>
    <cellStyle name="Comma 2 2 6" xfId="1788"/>
    <cellStyle name="Comma 2 2 7" xfId="1789"/>
    <cellStyle name="Comma 2 2 8" xfId="1790"/>
    <cellStyle name="Comma 2 2 9" xfId="1791"/>
    <cellStyle name="Comma 2 2_05-12  KH trung han 2016-2020 - Liem Thinh edited" xfId="1792"/>
    <cellStyle name="Comma 2 20" xfId="1793"/>
    <cellStyle name="Comma 2 21" xfId="1794"/>
    <cellStyle name="Comma 2 22" xfId="1795"/>
    <cellStyle name="Comma 2 23" xfId="1796"/>
    <cellStyle name="Comma 2 24" xfId="1797"/>
    <cellStyle name="Comma 2 25" xfId="1798"/>
    <cellStyle name="Comma 2 26" xfId="1799"/>
    <cellStyle name="Comma 2 26 2" xfId="1800"/>
    <cellStyle name="Comma 2 27" xfId="1801"/>
    <cellStyle name="Comma 2 3" xfId="1802"/>
    <cellStyle name="Comma 2 3 2" xfId="1803"/>
    <cellStyle name="Comma 2 3 2 2" xfId="1804"/>
    <cellStyle name="Comma 2 3 2 3" xfId="1805"/>
    <cellStyle name="Comma 2 3 3" xfId="1806"/>
    <cellStyle name="Comma 2 4" xfId="1807"/>
    <cellStyle name="Comma 2 4 2" xfId="1808"/>
    <cellStyle name="Comma 2 5" xfId="1809"/>
    <cellStyle name="Comma 2 5 2" xfId="1810"/>
    <cellStyle name="Comma 2 5 3" xfId="1811"/>
    <cellStyle name="Comma 2 6" xfId="1812"/>
    <cellStyle name="Comma 2 7" xfId="1813"/>
    <cellStyle name="Comma 2 8" xfId="1814"/>
    <cellStyle name="Comma 2 9" xfId="1815"/>
    <cellStyle name="Comma 2_05-12  KH trung han 2016-2020 - Liem Thinh edited" xfId="1816"/>
    <cellStyle name="Comma 20" xfId="1817"/>
    <cellStyle name="Comma 20 2" xfId="1818"/>
    <cellStyle name="Comma 20 3" xfId="1819"/>
    <cellStyle name="Comma 21" xfId="1820"/>
    <cellStyle name="Comma 21 2" xfId="1821"/>
    <cellStyle name="Comma 21 3" xfId="1822"/>
    <cellStyle name="Comma 22" xfId="1823"/>
    <cellStyle name="Comma 22 2" xfId="1824"/>
    <cellStyle name="Comma 22 3" xfId="1825"/>
    <cellStyle name="Comma 23" xfId="1826"/>
    <cellStyle name="Comma 23 2" xfId="1827"/>
    <cellStyle name="Comma 23 3" xfId="1828"/>
    <cellStyle name="Comma 24" xfId="1829"/>
    <cellStyle name="Comma 24 2" xfId="1830"/>
    <cellStyle name="Comma 25" xfId="1831"/>
    <cellStyle name="Comma 25 2" xfId="1832"/>
    <cellStyle name="Comma 26" xfId="1833"/>
    <cellStyle name="Comma 26 2" xfId="1834"/>
    <cellStyle name="Comma 27" xfId="1835"/>
    <cellStyle name="Comma 27 2" xfId="1836"/>
    <cellStyle name="Comma 28" xfId="1837"/>
    <cellStyle name="Comma 28 2" xfId="1838"/>
    <cellStyle name="Comma 29" xfId="1839"/>
    <cellStyle name="Comma 29 2" xfId="1840"/>
    <cellStyle name="Comma 3" xfId="38"/>
    <cellStyle name="Comma 3 2" xfId="37"/>
    <cellStyle name="Comma 3 2 10" xfId="1841"/>
    <cellStyle name="Comma 3 2 11" xfId="1842"/>
    <cellStyle name="Comma 3 2 12" xfId="1843"/>
    <cellStyle name="Comma 3 2 13" xfId="1844"/>
    <cellStyle name="Comma 3 2 14" xfId="1845"/>
    <cellStyle name="Comma 3 2 15" xfId="1846"/>
    <cellStyle name="Comma 3 2 2" xfId="1847"/>
    <cellStyle name="Comma 3 2 2 2" xfId="1848"/>
    <cellStyle name="Comma 3 2 2 3" xfId="1849"/>
    <cellStyle name="Comma 3 2 3" xfId="1850"/>
    <cellStyle name="Comma 3 2 3 2" xfId="1851"/>
    <cellStyle name="Comma 3 2 3 3" xfId="1852"/>
    <cellStyle name="Comma 3 2 4" xfId="1853"/>
    <cellStyle name="Comma 3 2 5" xfId="1854"/>
    <cellStyle name="Comma 3 2 6" xfId="1855"/>
    <cellStyle name="Comma 3 2 7" xfId="1856"/>
    <cellStyle name="Comma 3 2 8" xfId="1857"/>
    <cellStyle name="Comma 3 2 9" xfId="1858"/>
    <cellStyle name="Comma 3 3" xfId="44"/>
    <cellStyle name="Comma 3 3 2" xfId="1859"/>
    <cellStyle name="Comma 3 3 3" xfId="1860"/>
    <cellStyle name="Comma 3 4" xfId="1861"/>
    <cellStyle name="Comma 3 4 2" xfId="1862"/>
    <cellStyle name="Comma 3 4 3" xfId="1863"/>
    <cellStyle name="Comma 3 5" xfId="1864"/>
    <cellStyle name="Comma 3 5 2" xfId="1865"/>
    <cellStyle name="Comma 3 6" xfId="1866"/>
    <cellStyle name="Comma 3 6 2" xfId="1867"/>
    <cellStyle name="Comma 3_Biểu 14 - KH2015 dự án ODA" xfId="1868"/>
    <cellStyle name="Comma 30" xfId="1869"/>
    <cellStyle name="Comma 30 2" xfId="1870"/>
    <cellStyle name="Comma 31" xfId="1871"/>
    <cellStyle name="Comma 31 2" xfId="1872"/>
    <cellStyle name="Comma 32" xfId="1873"/>
    <cellStyle name="Comma 32 2" xfId="1874"/>
    <cellStyle name="Comma 32 2 2" xfId="1875"/>
    <cellStyle name="Comma 32 3" xfId="1876"/>
    <cellStyle name="Comma 33" xfId="1877"/>
    <cellStyle name="Comma 33 2" xfId="1878"/>
    <cellStyle name="Comma 34" xfId="1879"/>
    <cellStyle name="Comma 34 2" xfId="1880"/>
    <cellStyle name="Comma 35" xfId="1881"/>
    <cellStyle name="Comma 35 2" xfId="1882"/>
    <cellStyle name="Comma 35 3" xfId="1883"/>
    <cellStyle name="Comma 35 3 2" xfId="1884"/>
    <cellStyle name="Comma 35 4" xfId="1885"/>
    <cellStyle name="Comma 35 4 2" xfId="1886"/>
    <cellStyle name="Comma 36" xfId="1887"/>
    <cellStyle name="Comma 36 2" xfId="1888"/>
    <cellStyle name="Comma 37" xfId="1889"/>
    <cellStyle name="Comma 37 2" xfId="1890"/>
    <cellStyle name="Comma 38" xfId="1891"/>
    <cellStyle name="Comma 39" xfId="1892"/>
    <cellStyle name="Comma 39 2" xfId="1893"/>
    <cellStyle name="Comma 4" xfId="45"/>
    <cellStyle name="Comma 4 10" xfId="58"/>
    <cellStyle name="Comma 4 10 2" xfId="59"/>
    <cellStyle name="Comma 4 10 3" xfId="60"/>
    <cellStyle name="Comma 4 11" xfId="1894"/>
    <cellStyle name="Comma 4 12" xfId="1895"/>
    <cellStyle name="Comma 4 13" xfId="1896"/>
    <cellStyle name="Comma 4 14" xfId="1897"/>
    <cellStyle name="Comma 4 15" xfId="1898"/>
    <cellStyle name="Comma 4 16" xfId="1899"/>
    <cellStyle name="Comma 4 17" xfId="1900"/>
    <cellStyle name="Comma 4 18" xfId="1901"/>
    <cellStyle name="Comma 4 19" xfId="1902"/>
    <cellStyle name="Comma 4 2" xfId="36"/>
    <cellStyle name="Comma 4 2 2" xfId="1903"/>
    <cellStyle name="Comma 4 3" xfId="1904"/>
    <cellStyle name="Comma 4 3 2" xfId="1905"/>
    <cellStyle name="Comma 4 3 2 2" xfId="1906"/>
    <cellStyle name="Comma 4 3 3" xfId="1907"/>
    <cellStyle name="Comma 4 4" xfId="1908"/>
    <cellStyle name="Comma 4 4 2" xfId="1909"/>
    <cellStyle name="Comma 4 4 3" xfId="1910"/>
    <cellStyle name="Comma 4 4 4" xfId="1911"/>
    <cellStyle name="Comma 4 5" xfId="1912"/>
    <cellStyle name="Comma 4 6" xfId="1913"/>
    <cellStyle name="Comma 4 7" xfId="1914"/>
    <cellStyle name="Comma 4 8" xfId="1915"/>
    <cellStyle name="Comma 4 9" xfId="1916"/>
    <cellStyle name="Comma 4_Bieu Bao cao no XDCB den 31.12.14 Le Thuy" xfId="61"/>
    <cellStyle name="Comma 40" xfId="1917"/>
    <cellStyle name="Comma 40 2" xfId="1918"/>
    <cellStyle name="Comma 41" xfId="1919"/>
    <cellStyle name="Comma 42" xfId="1920"/>
    <cellStyle name="Comma 43" xfId="1921"/>
    <cellStyle name="Comma 44" xfId="1922"/>
    <cellStyle name="Comma 45" xfId="1923"/>
    <cellStyle name="Comma 46" xfId="1924"/>
    <cellStyle name="Comma 47" xfId="1925"/>
    <cellStyle name="Comma 48" xfId="1926"/>
    <cellStyle name="Comma 49" xfId="1927"/>
    <cellStyle name="Comma 5" xfId="62"/>
    <cellStyle name="Comma 5 10" xfId="1928"/>
    <cellStyle name="Comma 5 11" xfId="1929"/>
    <cellStyle name="Comma 5 12" xfId="1930"/>
    <cellStyle name="Comma 5 13" xfId="1931"/>
    <cellStyle name="Comma 5 14" xfId="1932"/>
    <cellStyle name="Comma 5 15" xfId="1933"/>
    <cellStyle name="Comma 5 16" xfId="1934"/>
    <cellStyle name="Comma 5 17" xfId="1935"/>
    <cellStyle name="Comma 5 17 2" xfId="1936"/>
    <cellStyle name="Comma 5 18" xfId="1937"/>
    <cellStyle name="Comma 5 19" xfId="1938"/>
    <cellStyle name="Comma 5 2" xfId="63"/>
    <cellStyle name="Comma 5 2 2" xfId="1939"/>
    <cellStyle name="Comma 5 20" xfId="1940"/>
    <cellStyle name="Comma 5 3" xfId="1941"/>
    <cellStyle name="Comma 5 3 2" xfId="1942"/>
    <cellStyle name="Comma 5 4" xfId="1943"/>
    <cellStyle name="Comma 5 4 2" xfId="1944"/>
    <cellStyle name="Comma 5 5" xfId="1945"/>
    <cellStyle name="Comma 5 5 2" xfId="1946"/>
    <cellStyle name="Comma 5 6" xfId="1947"/>
    <cellStyle name="Comma 5 7" xfId="1948"/>
    <cellStyle name="Comma 5 8" xfId="1949"/>
    <cellStyle name="Comma 5 9" xfId="1950"/>
    <cellStyle name="Comma 5_05-12  KH trung han 2016-2020 - Liem Thinh edited" xfId="1951"/>
    <cellStyle name="Comma 50" xfId="1952"/>
    <cellStyle name="Comma 50 2" xfId="1953"/>
    <cellStyle name="Comma 51" xfId="1954"/>
    <cellStyle name="Comma 51 2" xfId="1955"/>
    <cellStyle name="Comma 52" xfId="1956"/>
    <cellStyle name="Comma 53" xfId="4304"/>
    <cellStyle name="Comma 6" xfId="64"/>
    <cellStyle name="Comma 6 2" xfId="1957"/>
    <cellStyle name="Comma 6 2 2" xfId="1958"/>
    <cellStyle name="Comma 6 3" xfId="1959"/>
    <cellStyle name="Comma 6 4" xfId="1960"/>
    <cellStyle name="Comma 7" xfId="41"/>
    <cellStyle name="Comma 7 2" xfId="1961"/>
    <cellStyle name="Comma 7 3" xfId="1962"/>
    <cellStyle name="Comma 7 3 2" xfId="1963"/>
    <cellStyle name="Comma 7_20131129 Nhu cau 2014_TPCP ODA (co hoan ung)" xfId="1964"/>
    <cellStyle name="Comma 8" xfId="28"/>
    <cellStyle name="Comma 8 2" xfId="1965"/>
    <cellStyle name="Comma 8 2 2" xfId="1966"/>
    <cellStyle name="Comma 8 3" xfId="1967"/>
    <cellStyle name="Comma 8 4" xfId="1968"/>
    <cellStyle name="Comma 9" xfId="65"/>
    <cellStyle name="Comma 9 2" xfId="1969"/>
    <cellStyle name="Comma 9 2 2" xfId="1970"/>
    <cellStyle name="Comma 9 2 3" xfId="1971"/>
    <cellStyle name="Comma 9 3" xfId="1972"/>
    <cellStyle name="Comma 9 3 2" xfId="1973"/>
    <cellStyle name="Comma 9 4" xfId="1974"/>
    <cellStyle name="Comma 9 5" xfId="1975"/>
    <cellStyle name="comma zerodec" xfId="1976"/>
    <cellStyle name="Comma_Ke hoach DTPT NS tinh 2016" xfId="20"/>
    <cellStyle name="Comma_Ke hoach DTPT NS tinh 2016_PA bc UBND tỉnh 2" xfId="52"/>
    <cellStyle name="Comma_Trung han 2016-2020 (theo ti le 15%) CS 17.11" xfId="31"/>
    <cellStyle name="Comma0" xfId="1977"/>
    <cellStyle name="Comma0 10" xfId="1978"/>
    <cellStyle name="Comma0 11" xfId="1979"/>
    <cellStyle name="Comma0 12" xfId="1980"/>
    <cellStyle name="Comma0 13" xfId="1981"/>
    <cellStyle name="Comma0 14" xfId="1982"/>
    <cellStyle name="Comma0 15" xfId="1983"/>
    <cellStyle name="Comma0 16" xfId="1984"/>
    <cellStyle name="Comma0 2" xfId="1985"/>
    <cellStyle name="Comma0 2 2" xfId="1986"/>
    <cellStyle name="Comma0 3" xfId="1987"/>
    <cellStyle name="Comma0 4" xfId="1988"/>
    <cellStyle name="Comma0 5" xfId="1989"/>
    <cellStyle name="Comma0 6" xfId="1990"/>
    <cellStyle name="Comma0 7" xfId="1991"/>
    <cellStyle name="Comma0 8" xfId="1992"/>
    <cellStyle name="Comma0 9" xfId="1993"/>
    <cellStyle name="Company Name" xfId="1994"/>
    <cellStyle name="cong" xfId="1995"/>
    <cellStyle name="Copied" xfId="1996"/>
    <cellStyle name="Co聭ma_Sheet1" xfId="1997"/>
    <cellStyle name="CR Comma" xfId="1998"/>
    <cellStyle name="CR Currency" xfId="1999"/>
    <cellStyle name="Credit" xfId="2000"/>
    <cellStyle name="Credit subtotal" xfId="2001"/>
    <cellStyle name="Credit Total" xfId="2002"/>
    <cellStyle name="Cࡵrrency_Sheet1_PRODUCTĠ" xfId="2003"/>
    <cellStyle name="Curråncy [0]_FCST_RESULTS" xfId="2004"/>
    <cellStyle name="Currency %" xfId="2005"/>
    <cellStyle name="Currency % 10" xfId="2006"/>
    <cellStyle name="Currency % 11" xfId="2007"/>
    <cellStyle name="Currency % 12" xfId="2008"/>
    <cellStyle name="Currency % 13" xfId="2009"/>
    <cellStyle name="Currency % 14" xfId="2010"/>
    <cellStyle name="Currency % 15" xfId="2011"/>
    <cellStyle name="Currency % 2" xfId="2012"/>
    <cellStyle name="Currency % 3" xfId="2013"/>
    <cellStyle name="Currency % 4" xfId="2014"/>
    <cellStyle name="Currency % 5" xfId="2015"/>
    <cellStyle name="Currency % 6" xfId="2016"/>
    <cellStyle name="Currency % 7" xfId="2017"/>
    <cellStyle name="Currency % 8" xfId="2018"/>
    <cellStyle name="Currency % 9" xfId="2019"/>
    <cellStyle name="Currency %_05-12  KH trung han 2016-2020 - Liem Thinh edited" xfId="2020"/>
    <cellStyle name="Currency [0]ßmud plant bolted_RESULTS" xfId="2021"/>
    <cellStyle name="Currency [00]" xfId="2022"/>
    <cellStyle name="Currency [00] 10" xfId="2023"/>
    <cellStyle name="Currency [00] 11" xfId="2024"/>
    <cellStyle name="Currency [00] 12" xfId="2025"/>
    <cellStyle name="Currency [00] 13" xfId="2026"/>
    <cellStyle name="Currency [00] 14" xfId="2027"/>
    <cellStyle name="Currency [00] 15" xfId="2028"/>
    <cellStyle name="Currency [00] 16" xfId="2029"/>
    <cellStyle name="Currency [00] 2" xfId="2030"/>
    <cellStyle name="Currency [00] 3" xfId="2031"/>
    <cellStyle name="Currency [00] 4" xfId="2032"/>
    <cellStyle name="Currency [00] 5" xfId="2033"/>
    <cellStyle name="Currency [00] 6" xfId="2034"/>
    <cellStyle name="Currency [00] 7" xfId="2035"/>
    <cellStyle name="Currency [00] 8" xfId="2036"/>
    <cellStyle name="Currency [00] 9" xfId="2037"/>
    <cellStyle name="Currency 0.0" xfId="2038"/>
    <cellStyle name="Currency 0.0%" xfId="2039"/>
    <cellStyle name="Currency 0.0_05-12  KH trung han 2016-2020 - Liem Thinh edited" xfId="2040"/>
    <cellStyle name="Currency 0.00" xfId="2041"/>
    <cellStyle name="Currency 0.00%" xfId="2042"/>
    <cellStyle name="Currency 0.00_05-12  KH trung han 2016-2020 - Liem Thinh edited" xfId="2043"/>
    <cellStyle name="Currency 0.000" xfId="2044"/>
    <cellStyle name="Currency 0.000%" xfId="2045"/>
    <cellStyle name="Currency 0.000_05-12  KH trung han 2016-2020 - Liem Thinh edited" xfId="2046"/>
    <cellStyle name="Currency 2" xfId="2047"/>
    <cellStyle name="Currency 2 10" xfId="2048"/>
    <cellStyle name="Currency 2 11" xfId="2049"/>
    <cellStyle name="Currency 2 12" xfId="2050"/>
    <cellStyle name="Currency 2 13" xfId="2051"/>
    <cellStyle name="Currency 2 14" xfId="2052"/>
    <cellStyle name="Currency 2 15" xfId="2053"/>
    <cellStyle name="Currency 2 16" xfId="2054"/>
    <cellStyle name="Currency 2 2" xfId="2055"/>
    <cellStyle name="Currency 2 3" xfId="2056"/>
    <cellStyle name="Currency 2 4" xfId="2057"/>
    <cellStyle name="Currency 2 5" xfId="2058"/>
    <cellStyle name="Currency 2 6" xfId="2059"/>
    <cellStyle name="Currency 2 7" xfId="2060"/>
    <cellStyle name="Currency 2 8" xfId="2061"/>
    <cellStyle name="Currency 2 9" xfId="2062"/>
    <cellStyle name="Currency![0]_FCSt (2)" xfId="2063"/>
    <cellStyle name="Currency0" xfId="2064"/>
    <cellStyle name="Currency0 10" xfId="2065"/>
    <cellStyle name="Currency0 11" xfId="2066"/>
    <cellStyle name="Currency0 12" xfId="2067"/>
    <cellStyle name="Currency0 13" xfId="2068"/>
    <cellStyle name="Currency0 14" xfId="2069"/>
    <cellStyle name="Currency0 15" xfId="2070"/>
    <cellStyle name="Currency0 16" xfId="2071"/>
    <cellStyle name="Currency0 2" xfId="2072"/>
    <cellStyle name="Currency0 2 2" xfId="2073"/>
    <cellStyle name="Currency0 3" xfId="2074"/>
    <cellStyle name="Currency0 4" xfId="2075"/>
    <cellStyle name="Currency0 5" xfId="2076"/>
    <cellStyle name="Currency0 6" xfId="2077"/>
    <cellStyle name="Currency0 7" xfId="2078"/>
    <cellStyle name="Currency0 8" xfId="2079"/>
    <cellStyle name="Currency0 9" xfId="2080"/>
    <cellStyle name="Currency1" xfId="2081"/>
    <cellStyle name="Currency1 10" xfId="2082"/>
    <cellStyle name="Currency1 11" xfId="2083"/>
    <cellStyle name="Currency1 12" xfId="2084"/>
    <cellStyle name="Currency1 13" xfId="2085"/>
    <cellStyle name="Currency1 14" xfId="2086"/>
    <cellStyle name="Currency1 15" xfId="2087"/>
    <cellStyle name="Currency1 16" xfId="2088"/>
    <cellStyle name="Currency1 2" xfId="2089"/>
    <cellStyle name="Currency1 2 2" xfId="2090"/>
    <cellStyle name="Currency1 3" xfId="2091"/>
    <cellStyle name="Currency1 4" xfId="2092"/>
    <cellStyle name="Currency1 5" xfId="2093"/>
    <cellStyle name="Currency1 6" xfId="2094"/>
    <cellStyle name="Currency1 7" xfId="2095"/>
    <cellStyle name="Currency1 8" xfId="2096"/>
    <cellStyle name="Currency1 9" xfId="2097"/>
    <cellStyle name="D1" xfId="2098"/>
    <cellStyle name="Date" xfId="2099"/>
    <cellStyle name="Date 10" xfId="2100"/>
    <cellStyle name="Date 11" xfId="2101"/>
    <cellStyle name="Date 12" xfId="2102"/>
    <cellStyle name="Date 13" xfId="2103"/>
    <cellStyle name="Date 14" xfId="2104"/>
    <cellStyle name="Date 15" xfId="2105"/>
    <cellStyle name="Date 16" xfId="2106"/>
    <cellStyle name="Date 2" xfId="2107"/>
    <cellStyle name="Date 2 2" xfId="2108"/>
    <cellStyle name="Date 3" xfId="2109"/>
    <cellStyle name="Date 4" xfId="2110"/>
    <cellStyle name="Date 5" xfId="2111"/>
    <cellStyle name="Date 6" xfId="2112"/>
    <cellStyle name="Date 7" xfId="2113"/>
    <cellStyle name="Date 8" xfId="2114"/>
    <cellStyle name="Date 9" xfId="2115"/>
    <cellStyle name="Date Short" xfId="2116"/>
    <cellStyle name="Date Short 2" xfId="2117"/>
    <cellStyle name="Date_Book1" xfId="2118"/>
    <cellStyle name="Dấu phẩy 2" xfId="3"/>
    <cellStyle name="Dấu_phảy 2" xfId="2119"/>
    <cellStyle name="DAUDE" xfId="2120"/>
    <cellStyle name="Debit" xfId="2121"/>
    <cellStyle name="Debit subtotal" xfId="2122"/>
    <cellStyle name="Debit Total" xfId="2123"/>
    <cellStyle name="DELTA" xfId="2124"/>
    <cellStyle name="DELTA 10" xfId="2125"/>
    <cellStyle name="DELTA 11" xfId="2126"/>
    <cellStyle name="DELTA 12" xfId="2127"/>
    <cellStyle name="DELTA 13" xfId="2128"/>
    <cellStyle name="DELTA 14" xfId="2129"/>
    <cellStyle name="DELTA 15" xfId="2130"/>
    <cellStyle name="DELTA 2" xfId="2131"/>
    <cellStyle name="DELTA 3" xfId="2132"/>
    <cellStyle name="DELTA 4" xfId="2133"/>
    <cellStyle name="DELTA 5" xfId="2134"/>
    <cellStyle name="DELTA 6" xfId="2135"/>
    <cellStyle name="DELTA 7" xfId="2136"/>
    <cellStyle name="DELTA 8" xfId="2137"/>
    <cellStyle name="DELTA 9" xfId="2138"/>
    <cellStyle name="Dezimal [0]_35ERI8T2gbIEMixb4v26icuOo" xfId="2139"/>
    <cellStyle name="Dezimal_35ERI8T2gbIEMixb4v26icuOo" xfId="2140"/>
    <cellStyle name="Dg" xfId="2141"/>
    <cellStyle name="Dgia" xfId="2142"/>
    <cellStyle name="Dgia 2" xfId="2143"/>
    <cellStyle name="Dollar (zero dec)" xfId="2144"/>
    <cellStyle name="Dollar (zero dec) 10" xfId="2145"/>
    <cellStyle name="Dollar (zero dec) 11" xfId="2146"/>
    <cellStyle name="Dollar (zero dec) 12" xfId="2147"/>
    <cellStyle name="Dollar (zero dec) 13" xfId="2148"/>
    <cellStyle name="Dollar (zero dec) 14" xfId="2149"/>
    <cellStyle name="Dollar (zero dec) 15" xfId="2150"/>
    <cellStyle name="Dollar (zero dec) 16" xfId="2151"/>
    <cellStyle name="Dollar (zero dec) 2" xfId="2152"/>
    <cellStyle name="Dollar (zero dec) 2 2" xfId="2153"/>
    <cellStyle name="Dollar (zero dec) 3" xfId="2154"/>
    <cellStyle name="Dollar (zero dec) 4" xfId="2155"/>
    <cellStyle name="Dollar (zero dec) 5" xfId="2156"/>
    <cellStyle name="Dollar (zero dec) 6" xfId="2157"/>
    <cellStyle name="Dollar (zero dec) 7" xfId="2158"/>
    <cellStyle name="Dollar (zero dec) 8" xfId="2159"/>
    <cellStyle name="Dollar (zero dec) 9" xfId="2160"/>
    <cellStyle name="Don gia" xfId="2161"/>
    <cellStyle name="Dziesi?tny [0]_Invoices2001Slovakia" xfId="2162"/>
    <cellStyle name="Dziesi?tny_Invoices2001Slovakia" xfId="2163"/>
    <cellStyle name="Dziesietny [0]_Invoices2001Slovakia" xfId="2164"/>
    <cellStyle name="Dziesiętny [0]_Invoices2001Slovakia" xfId="2165"/>
    <cellStyle name="Dziesietny [0]_Invoices2001Slovakia 2" xfId="2166"/>
    <cellStyle name="Dziesiętny [0]_Invoices2001Slovakia 2" xfId="2167"/>
    <cellStyle name="Dziesietny [0]_Invoices2001Slovakia 3" xfId="2168"/>
    <cellStyle name="Dziesiętny [0]_Invoices2001Slovakia 3" xfId="2169"/>
    <cellStyle name="Dziesietny [0]_Invoices2001Slovakia 4" xfId="2170"/>
    <cellStyle name="Dziesiętny [0]_Invoices2001Slovakia 4" xfId="2171"/>
    <cellStyle name="Dziesietny [0]_Invoices2001Slovakia 5" xfId="2172"/>
    <cellStyle name="Dziesiętny [0]_Invoices2001Slovakia 5" xfId="2173"/>
    <cellStyle name="Dziesietny [0]_Invoices2001Slovakia 6" xfId="2174"/>
    <cellStyle name="Dziesiętny [0]_Invoices2001Slovakia 6" xfId="2175"/>
    <cellStyle name="Dziesietny [0]_Invoices2001Slovakia 7" xfId="2176"/>
    <cellStyle name="Dziesiętny [0]_Invoices2001Slovakia 7" xfId="2177"/>
    <cellStyle name="Dziesietny [0]_Invoices2001Slovakia_01_Nha so 1_Dien" xfId="2178"/>
    <cellStyle name="Dziesiętny [0]_Invoices2001Slovakia_01_Nha so 1_Dien" xfId="2179"/>
    <cellStyle name="Dziesietny [0]_Invoices2001Slovakia_05-12  KH trung han 2016-2020 - Liem Thinh edited" xfId="2180"/>
    <cellStyle name="Dziesiętny [0]_Invoices2001Slovakia_05-12  KH trung han 2016-2020 - Liem Thinh edited" xfId="2181"/>
    <cellStyle name="Dziesietny [0]_Invoices2001Slovakia_10_Nha so 10_Dien1" xfId="2182"/>
    <cellStyle name="Dziesiętny [0]_Invoices2001Slovakia_10_Nha so 10_Dien1" xfId="2183"/>
    <cellStyle name="Dziesietny [0]_Invoices2001Slovakia_Book1" xfId="2184"/>
    <cellStyle name="Dziesiętny [0]_Invoices2001Slovakia_Book1" xfId="2185"/>
    <cellStyle name="Dziesietny [0]_Invoices2001Slovakia_Book1_1" xfId="2186"/>
    <cellStyle name="Dziesiętny [0]_Invoices2001Slovakia_Book1_1" xfId="2187"/>
    <cellStyle name="Dziesietny [0]_Invoices2001Slovakia_Book1_1_Book1" xfId="2188"/>
    <cellStyle name="Dziesiętny [0]_Invoices2001Slovakia_Book1_1_Book1" xfId="2189"/>
    <cellStyle name="Dziesietny [0]_Invoices2001Slovakia_Book1_2" xfId="2190"/>
    <cellStyle name="Dziesiętny [0]_Invoices2001Slovakia_Book1_2" xfId="2191"/>
    <cellStyle name="Dziesietny [0]_Invoices2001Slovakia_Book1_Nhu cau von ung truoc 2011 Tha h Hoa + Nge An gui TW" xfId="2192"/>
    <cellStyle name="Dziesiętny [0]_Invoices2001Slovakia_Book1_Nhu cau von ung truoc 2011 Tha h Hoa + Nge An gui TW" xfId="2193"/>
    <cellStyle name="Dziesietny [0]_Invoices2001Slovakia_Book1_Tong hop Cac tuyen(9-1-06)" xfId="2194"/>
    <cellStyle name="Dziesiętny [0]_Invoices2001Slovakia_Book1_Tong hop Cac tuyen(9-1-06)" xfId="2195"/>
    <cellStyle name="Dziesietny [0]_Invoices2001Slovakia_Book1_ung truoc 2011 NSTW Thanh Hoa + Nge An gui Thu 12-5" xfId="2196"/>
    <cellStyle name="Dziesiętny [0]_Invoices2001Slovakia_Book1_ung truoc 2011 NSTW Thanh Hoa + Nge An gui Thu 12-5" xfId="2197"/>
    <cellStyle name="Dziesietny [0]_Invoices2001Slovakia_Copy of 05-12  KH trung han 2016-2020 - Liem Thinh edited (1)" xfId="2198"/>
    <cellStyle name="Dziesiętny [0]_Invoices2001Slovakia_Copy of 05-12  KH trung han 2016-2020 - Liem Thinh edited (1)" xfId="2199"/>
    <cellStyle name="Dziesietny [0]_Invoices2001Slovakia_d-uong+TDT" xfId="2200"/>
    <cellStyle name="Dziesiętny [0]_Invoices2001Slovakia_KH TPCP 2016-2020 (tong hop)" xfId="2201"/>
    <cellStyle name="Dziesietny [0]_Invoices2001Slovakia_Nha bao ve(28-7-05)" xfId="2202"/>
    <cellStyle name="Dziesiętny [0]_Invoices2001Slovakia_Nha bao ve(28-7-05)" xfId="2203"/>
    <cellStyle name="Dziesietny [0]_Invoices2001Slovakia_NHA de xe nguyen du" xfId="2204"/>
    <cellStyle name="Dziesiętny [0]_Invoices2001Slovakia_NHA de xe nguyen du" xfId="2205"/>
    <cellStyle name="Dziesietny [0]_Invoices2001Slovakia_Nhalamviec VTC(25-1-05)" xfId="2206"/>
    <cellStyle name="Dziesiętny [0]_Invoices2001Slovakia_Nhalamviec VTC(25-1-05)" xfId="2207"/>
    <cellStyle name="Dziesietny [0]_Invoices2001Slovakia_Nhu cau von ung truoc 2011 Tha h Hoa + Nge An gui TW" xfId="2208"/>
    <cellStyle name="Dziesiętny [0]_Invoices2001Slovakia_TDT KHANH HOA" xfId="2209"/>
    <cellStyle name="Dziesietny [0]_Invoices2001Slovakia_TDT KHANH HOA_Tong hop Cac tuyen(9-1-06)" xfId="2210"/>
    <cellStyle name="Dziesiętny [0]_Invoices2001Slovakia_TDT KHANH HOA_Tong hop Cac tuyen(9-1-06)" xfId="2211"/>
    <cellStyle name="Dziesietny [0]_Invoices2001Slovakia_TDT quangngai" xfId="2212"/>
    <cellStyle name="Dziesiętny [0]_Invoices2001Slovakia_TDT quangngai" xfId="2213"/>
    <cellStyle name="Dziesietny [0]_Invoices2001Slovakia_TMDT(10-5-06)" xfId="2214"/>
    <cellStyle name="Dziesietny_Invoices2001Slovakia" xfId="2215"/>
    <cellStyle name="Dziesiętny_Invoices2001Slovakia" xfId="2216"/>
    <cellStyle name="Dziesietny_Invoices2001Slovakia 2" xfId="2217"/>
    <cellStyle name="Dziesiętny_Invoices2001Slovakia 2" xfId="2218"/>
    <cellStyle name="Dziesietny_Invoices2001Slovakia 3" xfId="2219"/>
    <cellStyle name="Dziesiętny_Invoices2001Slovakia 3" xfId="2220"/>
    <cellStyle name="Dziesietny_Invoices2001Slovakia 4" xfId="2221"/>
    <cellStyle name="Dziesiętny_Invoices2001Slovakia 4" xfId="2222"/>
    <cellStyle name="Dziesietny_Invoices2001Slovakia 5" xfId="2223"/>
    <cellStyle name="Dziesiętny_Invoices2001Slovakia 5" xfId="2224"/>
    <cellStyle name="Dziesietny_Invoices2001Slovakia 6" xfId="2225"/>
    <cellStyle name="Dziesiętny_Invoices2001Slovakia 6" xfId="2226"/>
    <cellStyle name="Dziesietny_Invoices2001Slovakia 7" xfId="2227"/>
    <cellStyle name="Dziesiętny_Invoices2001Slovakia 7" xfId="2228"/>
    <cellStyle name="Dziesietny_Invoices2001Slovakia_01_Nha so 1_Dien" xfId="2229"/>
    <cellStyle name="Dziesiętny_Invoices2001Slovakia_01_Nha so 1_Dien" xfId="2230"/>
    <cellStyle name="Dziesietny_Invoices2001Slovakia_05-12  KH trung han 2016-2020 - Liem Thinh edited" xfId="2231"/>
    <cellStyle name="Dziesiętny_Invoices2001Slovakia_05-12  KH trung han 2016-2020 - Liem Thinh edited" xfId="2232"/>
    <cellStyle name="Dziesietny_Invoices2001Slovakia_10_Nha so 10_Dien1" xfId="2233"/>
    <cellStyle name="Dziesiętny_Invoices2001Slovakia_10_Nha so 10_Dien1" xfId="2234"/>
    <cellStyle name="Dziesietny_Invoices2001Slovakia_Book1" xfId="2235"/>
    <cellStyle name="Dziesiętny_Invoices2001Slovakia_Book1" xfId="2236"/>
    <cellStyle name="Dziesietny_Invoices2001Slovakia_Book1_1" xfId="2237"/>
    <cellStyle name="Dziesiętny_Invoices2001Slovakia_Book1_1" xfId="2238"/>
    <cellStyle name="Dziesietny_Invoices2001Slovakia_Book1_1_Book1" xfId="2239"/>
    <cellStyle name="Dziesiętny_Invoices2001Slovakia_Book1_1_Book1" xfId="2240"/>
    <cellStyle name="Dziesietny_Invoices2001Slovakia_Book1_2" xfId="2241"/>
    <cellStyle name="Dziesiętny_Invoices2001Slovakia_Book1_2" xfId="2242"/>
    <cellStyle name="Dziesietny_Invoices2001Slovakia_Book1_Nhu cau von ung truoc 2011 Tha h Hoa + Nge An gui TW" xfId="2243"/>
    <cellStyle name="Dziesiętny_Invoices2001Slovakia_Book1_Nhu cau von ung truoc 2011 Tha h Hoa + Nge An gui TW" xfId="2244"/>
    <cellStyle name="Dziesietny_Invoices2001Slovakia_Book1_Tong hop Cac tuyen(9-1-06)" xfId="2245"/>
    <cellStyle name="Dziesiętny_Invoices2001Slovakia_Book1_Tong hop Cac tuyen(9-1-06)" xfId="2246"/>
    <cellStyle name="Dziesietny_Invoices2001Slovakia_Book1_ung truoc 2011 NSTW Thanh Hoa + Nge An gui Thu 12-5" xfId="2247"/>
    <cellStyle name="Dziesiętny_Invoices2001Slovakia_Book1_ung truoc 2011 NSTW Thanh Hoa + Nge An gui Thu 12-5" xfId="2248"/>
    <cellStyle name="Dziesietny_Invoices2001Slovakia_Copy of 05-12  KH trung han 2016-2020 - Liem Thinh edited (1)" xfId="2249"/>
    <cellStyle name="Dziesiętny_Invoices2001Slovakia_Copy of 05-12  KH trung han 2016-2020 - Liem Thinh edited (1)" xfId="2250"/>
    <cellStyle name="Dziesietny_Invoices2001Slovakia_d-uong+TDT" xfId="2251"/>
    <cellStyle name="Dziesiętny_Invoices2001Slovakia_KH TPCP 2016-2020 (tong hop)" xfId="2252"/>
    <cellStyle name="Dziesietny_Invoices2001Slovakia_Nha bao ve(28-7-05)" xfId="2253"/>
    <cellStyle name="Dziesiętny_Invoices2001Slovakia_Nha bao ve(28-7-05)" xfId="2254"/>
    <cellStyle name="Dziesietny_Invoices2001Slovakia_NHA de xe nguyen du" xfId="2255"/>
    <cellStyle name="Dziesiętny_Invoices2001Slovakia_NHA de xe nguyen du" xfId="2256"/>
    <cellStyle name="Dziesietny_Invoices2001Slovakia_Nhalamviec VTC(25-1-05)" xfId="2257"/>
    <cellStyle name="Dziesiętny_Invoices2001Slovakia_Nhalamviec VTC(25-1-05)" xfId="2258"/>
    <cellStyle name="Dziesietny_Invoices2001Slovakia_Nhu cau von ung truoc 2011 Tha h Hoa + Nge An gui TW" xfId="2259"/>
    <cellStyle name="Dziesiętny_Invoices2001Slovakia_TDT KHANH HOA" xfId="2260"/>
    <cellStyle name="Dziesietny_Invoices2001Slovakia_TDT KHANH HOA_Tong hop Cac tuyen(9-1-06)" xfId="2261"/>
    <cellStyle name="Dziesiętny_Invoices2001Slovakia_TDT KHANH HOA_Tong hop Cac tuyen(9-1-06)" xfId="2262"/>
    <cellStyle name="Dziesietny_Invoices2001Slovakia_TDT quangngai" xfId="2263"/>
    <cellStyle name="Dziesiętny_Invoices2001Slovakia_TDT quangngai" xfId="2264"/>
    <cellStyle name="Dziesietny_Invoices2001Slovakia_TMDT(10-5-06)" xfId="2265"/>
    <cellStyle name="e" xfId="2266"/>
    <cellStyle name="Enter Currency (0)" xfId="2267"/>
    <cellStyle name="Enter Currency (0) 10" xfId="2268"/>
    <cellStyle name="Enter Currency (0) 11" xfId="2269"/>
    <cellStyle name="Enter Currency (0) 12" xfId="2270"/>
    <cellStyle name="Enter Currency (0) 13" xfId="2271"/>
    <cellStyle name="Enter Currency (0) 14" xfId="2272"/>
    <cellStyle name="Enter Currency (0) 15" xfId="2273"/>
    <cellStyle name="Enter Currency (0) 16" xfId="2274"/>
    <cellStyle name="Enter Currency (0) 2" xfId="2275"/>
    <cellStyle name="Enter Currency (0) 3" xfId="2276"/>
    <cellStyle name="Enter Currency (0) 4" xfId="2277"/>
    <cellStyle name="Enter Currency (0) 5" xfId="2278"/>
    <cellStyle name="Enter Currency (0) 6" xfId="2279"/>
    <cellStyle name="Enter Currency (0) 7" xfId="2280"/>
    <cellStyle name="Enter Currency (0) 8" xfId="2281"/>
    <cellStyle name="Enter Currency (0) 9" xfId="2282"/>
    <cellStyle name="Enter Currency (2)" xfId="2283"/>
    <cellStyle name="Enter Currency (2) 10" xfId="2284"/>
    <cellStyle name="Enter Currency (2) 11" xfId="2285"/>
    <cellStyle name="Enter Currency (2) 12" xfId="2286"/>
    <cellStyle name="Enter Currency (2) 13" xfId="2287"/>
    <cellStyle name="Enter Currency (2) 14" xfId="2288"/>
    <cellStyle name="Enter Currency (2) 15" xfId="2289"/>
    <cellStyle name="Enter Currency (2) 16" xfId="2290"/>
    <cellStyle name="Enter Currency (2) 2" xfId="2291"/>
    <cellStyle name="Enter Currency (2) 3" xfId="2292"/>
    <cellStyle name="Enter Currency (2) 4" xfId="2293"/>
    <cellStyle name="Enter Currency (2) 5" xfId="2294"/>
    <cellStyle name="Enter Currency (2) 6" xfId="2295"/>
    <cellStyle name="Enter Currency (2) 7" xfId="2296"/>
    <cellStyle name="Enter Currency (2) 8" xfId="2297"/>
    <cellStyle name="Enter Currency (2) 9" xfId="2298"/>
    <cellStyle name="Enter Units (0)" xfId="2299"/>
    <cellStyle name="Enter Units (0) 10" xfId="2300"/>
    <cellStyle name="Enter Units (0) 11" xfId="2301"/>
    <cellStyle name="Enter Units (0) 12" xfId="2302"/>
    <cellStyle name="Enter Units (0) 13" xfId="2303"/>
    <cellStyle name="Enter Units (0) 14" xfId="2304"/>
    <cellStyle name="Enter Units (0) 15" xfId="2305"/>
    <cellStyle name="Enter Units (0) 16" xfId="2306"/>
    <cellStyle name="Enter Units (0) 2" xfId="2307"/>
    <cellStyle name="Enter Units (0) 3" xfId="2308"/>
    <cellStyle name="Enter Units (0) 4" xfId="2309"/>
    <cellStyle name="Enter Units (0) 5" xfId="2310"/>
    <cellStyle name="Enter Units (0) 6" xfId="2311"/>
    <cellStyle name="Enter Units (0) 7" xfId="2312"/>
    <cellStyle name="Enter Units (0) 8" xfId="2313"/>
    <cellStyle name="Enter Units (0) 9" xfId="2314"/>
    <cellStyle name="Enter Units (1)" xfId="2315"/>
    <cellStyle name="Enter Units (1) 10" xfId="2316"/>
    <cellStyle name="Enter Units (1) 11" xfId="2317"/>
    <cellStyle name="Enter Units (1) 12" xfId="2318"/>
    <cellStyle name="Enter Units (1) 13" xfId="2319"/>
    <cellStyle name="Enter Units (1) 14" xfId="2320"/>
    <cellStyle name="Enter Units (1) 15" xfId="2321"/>
    <cellStyle name="Enter Units (1) 16" xfId="2322"/>
    <cellStyle name="Enter Units (1) 2" xfId="2323"/>
    <cellStyle name="Enter Units (1) 3" xfId="2324"/>
    <cellStyle name="Enter Units (1) 4" xfId="2325"/>
    <cellStyle name="Enter Units (1) 5" xfId="2326"/>
    <cellStyle name="Enter Units (1) 6" xfId="2327"/>
    <cellStyle name="Enter Units (1) 7" xfId="2328"/>
    <cellStyle name="Enter Units (1) 8" xfId="2329"/>
    <cellStyle name="Enter Units (1) 9" xfId="2330"/>
    <cellStyle name="Enter Units (2)" xfId="2331"/>
    <cellStyle name="Enter Units (2) 10" xfId="2332"/>
    <cellStyle name="Enter Units (2) 11" xfId="2333"/>
    <cellStyle name="Enter Units (2) 12" xfId="2334"/>
    <cellStyle name="Enter Units (2) 13" xfId="2335"/>
    <cellStyle name="Enter Units (2) 14" xfId="2336"/>
    <cellStyle name="Enter Units (2) 15" xfId="2337"/>
    <cellStyle name="Enter Units (2) 16" xfId="2338"/>
    <cellStyle name="Enter Units (2) 2" xfId="2339"/>
    <cellStyle name="Enter Units (2) 3" xfId="2340"/>
    <cellStyle name="Enter Units (2) 4" xfId="2341"/>
    <cellStyle name="Enter Units (2) 5" xfId="2342"/>
    <cellStyle name="Enter Units (2) 6" xfId="2343"/>
    <cellStyle name="Enter Units (2) 7" xfId="2344"/>
    <cellStyle name="Enter Units (2) 8" xfId="2345"/>
    <cellStyle name="Enter Units (2) 9" xfId="2346"/>
    <cellStyle name="Entered" xfId="2347"/>
    <cellStyle name="Euro" xfId="2348"/>
    <cellStyle name="Euro 10" xfId="2349"/>
    <cellStyle name="Euro 11" xfId="2350"/>
    <cellStyle name="Euro 12" xfId="2351"/>
    <cellStyle name="Euro 13" xfId="2352"/>
    <cellStyle name="Euro 14" xfId="2353"/>
    <cellStyle name="Euro 15" xfId="2354"/>
    <cellStyle name="Euro 16" xfId="2355"/>
    <cellStyle name="Euro 2" xfId="2356"/>
    <cellStyle name="Euro 3" xfId="2357"/>
    <cellStyle name="Euro 4" xfId="2358"/>
    <cellStyle name="Euro 5" xfId="2359"/>
    <cellStyle name="Euro 6" xfId="2360"/>
    <cellStyle name="Euro 7" xfId="2361"/>
    <cellStyle name="Euro 8" xfId="2362"/>
    <cellStyle name="Euro 9" xfId="2363"/>
    <cellStyle name="Excel Built-in Normal" xfId="2364"/>
    <cellStyle name="Explanatory Text 2" xfId="2365"/>
    <cellStyle name="f" xfId="2366"/>
    <cellStyle name="f_Danhmuc_Quyhoach2009" xfId="2367"/>
    <cellStyle name="f_Danhmuc_Quyhoach2009 2" xfId="2368"/>
    <cellStyle name="f_Danhmuc_Quyhoach2009 2 2" xfId="2369"/>
    <cellStyle name="Fixed" xfId="2370"/>
    <cellStyle name="Fixed 10" xfId="2371"/>
    <cellStyle name="Fixed 11" xfId="2372"/>
    <cellStyle name="Fixed 12" xfId="2373"/>
    <cellStyle name="Fixed 13" xfId="2374"/>
    <cellStyle name="Fixed 14" xfId="2375"/>
    <cellStyle name="Fixed 15" xfId="2376"/>
    <cellStyle name="Fixed 16" xfId="2377"/>
    <cellStyle name="Fixed 2" xfId="2378"/>
    <cellStyle name="Fixed 2 2" xfId="2379"/>
    <cellStyle name="Fixed 3" xfId="2380"/>
    <cellStyle name="Fixed 4" xfId="2381"/>
    <cellStyle name="Fixed 5" xfId="2382"/>
    <cellStyle name="Fixed 6" xfId="2383"/>
    <cellStyle name="Fixed 7" xfId="2384"/>
    <cellStyle name="Fixed 8" xfId="2385"/>
    <cellStyle name="Fixed 9" xfId="2386"/>
    <cellStyle name="Font Britannic16" xfId="2387"/>
    <cellStyle name="Font Britannic18" xfId="2388"/>
    <cellStyle name="Font CenturyCond 18" xfId="2389"/>
    <cellStyle name="Font Cond20" xfId="2390"/>
    <cellStyle name="Font LucidaSans16" xfId="2391"/>
    <cellStyle name="Font NewCenturyCond18" xfId="2392"/>
    <cellStyle name="Font Ottawa14" xfId="2393"/>
    <cellStyle name="Font Ottawa16" xfId="2394"/>
    <cellStyle name="gia" xfId="2395"/>
    <cellStyle name="Good 2" xfId="2396"/>
    <cellStyle name="Grey" xfId="2397"/>
    <cellStyle name="Grey 10" xfId="2398"/>
    <cellStyle name="Grey 11" xfId="2399"/>
    <cellStyle name="Grey 12" xfId="2400"/>
    <cellStyle name="Grey 13" xfId="2401"/>
    <cellStyle name="Grey 14" xfId="2402"/>
    <cellStyle name="Grey 15" xfId="2403"/>
    <cellStyle name="Grey 16" xfId="2404"/>
    <cellStyle name="Grey 2" xfId="2405"/>
    <cellStyle name="Grey 3" xfId="2406"/>
    <cellStyle name="Grey 4" xfId="2407"/>
    <cellStyle name="Grey 5" xfId="2408"/>
    <cellStyle name="Grey 6" xfId="2409"/>
    <cellStyle name="Grey 7" xfId="2410"/>
    <cellStyle name="Grey 8" xfId="2411"/>
    <cellStyle name="Grey 9" xfId="2412"/>
    <cellStyle name="Grey_KH TPCP 2016-2020 (tong hop)" xfId="2413"/>
    <cellStyle name="Group" xfId="2414"/>
    <cellStyle name="H" xfId="2415"/>
    <cellStyle name="ha" xfId="2416"/>
    <cellStyle name="HAI" xfId="2417"/>
    <cellStyle name="Head 1" xfId="2418"/>
    <cellStyle name="HEADER" xfId="2419"/>
    <cellStyle name="HEADER 2" xfId="2420"/>
    <cellStyle name="Header1" xfId="2421"/>
    <cellStyle name="Header1 2" xfId="2422"/>
    <cellStyle name="Header2" xfId="2423"/>
    <cellStyle name="Header2 2" xfId="2424"/>
    <cellStyle name="Heading" xfId="2425"/>
    <cellStyle name="Heading 1 2" xfId="2426"/>
    <cellStyle name="Heading 2 2" xfId="2427"/>
    <cellStyle name="Heading 3 2" xfId="2428"/>
    <cellStyle name="Heading 4 2" xfId="2429"/>
    <cellStyle name="Heading No Underline" xfId="2430"/>
    <cellStyle name="Heading With Underline" xfId="2431"/>
    <cellStyle name="HEADING1" xfId="2432"/>
    <cellStyle name="HEADING2" xfId="2433"/>
    <cellStyle name="HEADINGS" xfId="2434"/>
    <cellStyle name="HEADINGSTOP" xfId="2435"/>
    <cellStyle name="headoption" xfId="2436"/>
    <cellStyle name="headoption 2" xfId="2437"/>
    <cellStyle name="headoption 3" xfId="2438"/>
    <cellStyle name="Hoa-Scholl" xfId="2439"/>
    <cellStyle name="Hoa-Scholl 2" xfId="2440"/>
    <cellStyle name="HUY" xfId="2441"/>
    <cellStyle name="i phÝ kh¸c_B¶ng 2" xfId="2442"/>
    <cellStyle name="I.3" xfId="2443"/>
    <cellStyle name="i·0" xfId="2444"/>
    <cellStyle name="i·0 2" xfId="2445"/>
    <cellStyle name="ï-¾È»ê_BiÓu TB" xfId="2446"/>
    <cellStyle name="Input [yellow]" xfId="2447"/>
    <cellStyle name="Input [yellow] 10" xfId="2448"/>
    <cellStyle name="Input [yellow] 11" xfId="2449"/>
    <cellStyle name="Input [yellow] 12" xfId="2450"/>
    <cellStyle name="Input [yellow] 13" xfId="2451"/>
    <cellStyle name="Input [yellow] 14" xfId="2452"/>
    <cellStyle name="Input [yellow] 15" xfId="2453"/>
    <cellStyle name="Input [yellow] 16" xfId="2454"/>
    <cellStyle name="Input [yellow] 2" xfId="2455"/>
    <cellStyle name="Input [yellow] 2 2" xfId="2456"/>
    <cellStyle name="Input [yellow] 3" xfId="2457"/>
    <cellStyle name="Input [yellow] 4" xfId="2458"/>
    <cellStyle name="Input [yellow] 5" xfId="2459"/>
    <cellStyle name="Input [yellow] 6" xfId="2460"/>
    <cellStyle name="Input [yellow] 7" xfId="2461"/>
    <cellStyle name="Input [yellow] 8" xfId="2462"/>
    <cellStyle name="Input [yellow] 9" xfId="2463"/>
    <cellStyle name="Input [yellow]_KH TPCP 2016-2020 (tong hop)" xfId="2464"/>
    <cellStyle name="Input 2" xfId="2465"/>
    <cellStyle name="Input 3" xfId="2466"/>
    <cellStyle name="Input 4" xfId="2467"/>
    <cellStyle name="Input 5" xfId="2468"/>
    <cellStyle name="Input 6" xfId="2469"/>
    <cellStyle name="Input 7" xfId="2470"/>
    <cellStyle name="k_TONG HOP KINH PHI" xfId="2471"/>
    <cellStyle name="k_TONG HOP KINH PHI_!1 1 bao cao giao KH ve HTCMT vung TNB   12-12-2011" xfId="2472"/>
    <cellStyle name="k_TONG HOP KINH PHI_Bieu4HTMT" xfId="2473"/>
    <cellStyle name="k_TONG HOP KINH PHI_Bieu4HTMT_!1 1 bao cao giao KH ve HTCMT vung TNB   12-12-2011" xfId="2474"/>
    <cellStyle name="k_TONG HOP KINH PHI_Bieu4HTMT_KH TPCP vung TNB (03-1-2012)" xfId="2475"/>
    <cellStyle name="k_TONG HOP KINH PHI_KH TPCP vung TNB (03-1-2012)" xfId="2476"/>
    <cellStyle name="k_ÿÿÿÿÿ" xfId="2477"/>
    <cellStyle name="k_ÿÿÿÿÿ_!1 1 bao cao giao KH ve HTCMT vung TNB   12-12-2011" xfId="2478"/>
    <cellStyle name="k_ÿÿÿÿÿ_1" xfId="2479"/>
    <cellStyle name="k_ÿÿÿÿÿ_2" xfId="2480"/>
    <cellStyle name="k_ÿÿÿÿÿ_2_!1 1 bao cao giao KH ve HTCMT vung TNB   12-12-2011" xfId="2481"/>
    <cellStyle name="k_ÿÿÿÿÿ_2_Bieu4HTMT" xfId="2482"/>
    <cellStyle name="k_ÿÿÿÿÿ_2_Bieu4HTMT_!1 1 bao cao giao KH ve HTCMT vung TNB   12-12-2011" xfId="2483"/>
    <cellStyle name="k_ÿÿÿÿÿ_2_Bieu4HTMT_KH TPCP vung TNB (03-1-2012)" xfId="2484"/>
    <cellStyle name="k_ÿÿÿÿÿ_2_KH TPCP vung TNB (03-1-2012)" xfId="2485"/>
    <cellStyle name="k_ÿÿÿÿÿ_Bieu4HTMT" xfId="2486"/>
    <cellStyle name="k_ÿÿÿÿÿ_Bieu4HTMT_!1 1 bao cao giao KH ve HTCMT vung TNB   12-12-2011" xfId="2487"/>
    <cellStyle name="k_ÿÿÿÿÿ_Bieu4HTMT_KH TPCP vung TNB (03-1-2012)" xfId="2488"/>
    <cellStyle name="k_ÿÿÿÿÿ_KH TPCP vung TNB (03-1-2012)" xfId="2489"/>
    <cellStyle name="kh¸c_Bang Chi tieu" xfId="2490"/>
    <cellStyle name="khanh" xfId="2491"/>
    <cellStyle name="khung" xfId="2492"/>
    <cellStyle name="Ledger 17 x 11 in" xfId="46"/>
    <cellStyle name="Ledger 17 x 11 in 2" xfId="66"/>
    <cellStyle name="left" xfId="2493"/>
    <cellStyle name="Line" xfId="2494"/>
    <cellStyle name="Link Currency (0)" xfId="2495"/>
    <cellStyle name="Link Currency (0) 10" xfId="2496"/>
    <cellStyle name="Link Currency (0) 11" xfId="2497"/>
    <cellStyle name="Link Currency (0) 12" xfId="2498"/>
    <cellStyle name="Link Currency (0) 13" xfId="2499"/>
    <cellStyle name="Link Currency (0) 14" xfId="2500"/>
    <cellStyle name="Link Currency (0) 15" xfId="2501"/>
    <cellStyle name="Link Currency (0) 16" xfId="2502"/>
    <cellStyle name="Link Currency (0) 2" xfId="2503"/>
    <cellStyle name="Link Currency (0) 3" xfId="2504"/>
    <cellStyle name="Link Currency (0) 4" xfId="2505"/>
    <cellStyle name="Link Currency (0) 5" xfId="2506"/>
    <cellStyle name="Link Currency (0) 6" xfId="2507"/>
    <cellStyle name="Link Currency (0) 7" xfId="2508"/>
    <cellStyle name="Link Currency (0) 8" xfId="2509"/>
    <cellStyle name="Link Currency (0) 9" xfId="2510"/>
    <cellStyle name="Link Currency (2)" xfId="2511"/>
    <cellStyle name="Link Currency (2) 10" xfId="2512"/>
    <cellStyle name="Link Currency (2) 11" xfId="2513"/>
    <cellStyle name="Link Currency (2) 12" xfId="2514"/>
    <cellStyle name="Link Currency (2) 13" xfId="2515"/>
    <cellStyle name="Link Currency (2) 14" xfId="2516"/>
    <cellStyle name="Link Currency (2) 15" xfId="2517"/>
    <cellStyle name="Link Currency (2) 16" xfId="2518"/>
    <cellStyle name="Link Currency (2) 2" xfId="2519"/>
    <cellStyle name="Link Currency (2) 3" xfId="2520"/>
    <cellStyle name="Link Currency (2) 4" xfId="2521"/>
    <cellStyle name="Link Currency (2) 5" xfId="2522"/>
    <cellStyle name="Link Currency (2) 6" xfId="2523"/>
    <cellStyle name="Link Currency (2) 7" xfId="2524"/>
    <cellStyle name="Link Currency (2) 8" xfId="2525"/>
    <cellStyle name="Link Currency (2) 9" xfId="2526"/>
    <cellStyle name="Link Units (0)" xfId="2527"/>
    <cellStyle name="Link Units (0) 10" xfId="2528"/>
    <cellStyle name="Link Units (0) 11" xfId="2529"/>
    <cellStyle name="Link Units (0) 12" xfId="2530"/>
    <cellStyle name="Link Units (0) 13" xfId="2531"/>
    <cellStyle name="Link Units (0) 14" xfId="2532"/>
    <cellStyle name="Link Units (0) 15" xfId="2533"/>
    <cellStyle name="Link Units (0) 16" xfId="2534"/>
    <cellStyle name="Link Units (0) 2" xfId="2535"/>
    <cellStyle name="Link Units (0) 3" xfId="2536"/>
    <cellStyle name="Link Units (0) 4" xfId="2537"/>
    <cellStyle name="Link Units (0) 5" xfId="2538"/>
    <cellStyle name="Link Units (0) 6" xfId="2539"/>
    <cellStyle name="Link Units (0) 7" xfId="2540"/>
    <cellStyle name="Link Units (0) 8" xfId="2541"/>
    <cellStyle name="Link Units (0) 9" xfId="2542"/>
    <cellStyle name="Link Units (1)" xfId="2543"/>
    <cellStyle name="Link Units (1) 10" xfId="2544"/>
    <cellStyle name="Link Units (1) 11" xfId="2545"/>
    <cellStyle name="Link Units (1) 12" xfId="2546"/>
    <cellStyle name="Link Units (1) 13" xfId="2547"/>
    <cellStyle name="Link Units (1) 14" xfId="2548"/>
    <cellStyle name="Link Units (1) 15" xfId="2549"/>
    <cellStyle name="Link Units (1) 16" xfId="2550"/>
    <cellStyle name="Link Units (1) 2" xfId="2551"/>
    <cellStyle name="Link Units (1) 3" xfId="2552"/>
    <cellStyle name="Link Units (1) 4" xfId="2553"/>
    <cellStyle name="Link Units (1) 5" xfId="2554"/>
    <cellStyle name="Link Units (1) 6" xfId="2555"/>
    <cellStyle name="Link Units (1) 7" xfId="2556"/>
    <cellStyle name="Link Units (1) 8" xfId="2557"/>
    <cellStyle name="Link Units (1) 9" xfId="2558"/>
    <cellStyle name="Link Units (2)" xfId="2559"/>
    <cellStyle name="Link Units (2) 10" xfId="2560"/>
    <cellStyle name="Link Units (2) 11" xfId="2561"/>
    <cellStyle name="Link Units (2) 12" xfId="2562"/>
    <cellStyle name="Link Units (2) 13" xfId="2563"/>
    <cellStyle name="Link Units (2) 14" xfId="2564"/>
    <cellStyle name="Link Units (2) 15" xfId="2565"/>
    <cellStyle name="Link Units (2) 16" xfId="2566"/>
    <cellStyle name="Link Units (2) 2" xfId="2567"/>
    <cellStyle name="Link Units (2) 3" xfId="2568"/>
    <cellStyle name="Link Units (2) 4" xfId="2569"/>
    <cellStyle name="Link Units (2) 5" xfId="2570"/>
    <cellStyle name="Link Units (2) 6" xfId="2571"/>
    <cellStyle name="Link Units (2) 7" xfId="2572"/>
    <cellStyle name="Link Units (2) 8" xfId="2573"/>
    <cellStyle name="Link Units (2) 9" xfId="2574"/>
    <cellStyle name="Linked Cell 2" xfId="2575"/>
    <cellStyle name="Loai CBDT" xfId="2576"/>
    <cellStyle name="Loai CT" xfId="2577"/>
    <cellStyle name="Loai GD" xfId="2578"/>
    <cellStyle name="MAU" xfId="2579"/>
    <cellStyle name="MAU 2" xfId="2580"/>
    <cellStyle name="Millares [0]_Well Timing" xfId="2581"/>
    <cellStyle name="Millares_Well Timing" xfId="2582"/>
    <cellStyle name="Milliers [0]_      " xfId="2583"/>
    <cellStyle name="Milliers_      " xfId="2584"/>
    <cellStyle name="Model" xfId="2585"/>
    <cellStyle name="Model 2" xfId="2586"/>
    <cellStyle name="moi" xfId="2587"/>
    <cellStyle name="moi 2" xfId="2588"/>
    <cellStyle name="moi 3" xfId="2589"/>
    <cellStyle name="Moneda [0]_Well Timing" xfId="2590"/>
    <cellStyle name="Moneda_Well Timing" xfId="2591"/>
    <cellStyle name="Monétaire [0]_      " xfId="2592"/>
    <cellStyle name="Monétaire_      " xfId="2593"/>
    <cellStyle name="n" xfId="2594"/>
    <cellStyle name="Neutral 2" xfId="2595"/>
    <cellStyle name="New" xfId="2596"/>
    <cellStyle name="New Times Roman" xfId="2597"/>
    <cellStyle name="nga" xfId="2598"/>
    <cellStyle name="no dec" xfId="2599"/>
    <cellStyle name="no dec 2" xfId="2600"/>
    <cellStyle name="no dec 2 2" xfId="2601"/>
    <cellStyle name="ÑONVÒ" xfId="2602"/>
    <cellStyle name="ÑONVÒ 2" xfId="2603"/>
    <cellStyle name="Normal" xfId="0" builtinId="0"/>
    <cellStyle name="Normal - Style1" xfId="2604"/>
    <cellStyle name="Normal - Style1 2" xfId="2605"/>
    <cellStyle name="Normal - Style1 3" xfId="2606"/>
    <cellStyle name="Normal - Style1_KH TPCP 2016-2020 (tong hop)" xfId="2607"/>
    <cellStyle name="Normal - 유형1" xfId="2608"/>
    <cellStyle name="Normal 10" xfId="67"/>
    <cellStyle name="Normal 10 2" xfId="68"/>
    <cellStyle name="Normal 10 3" xfId="2609"/>
    <cellStyle name="Normal 10 3 2" xfId="2610"/>
    <cellStyle name="Normal 10 4" xfId="2611"/>
    <cellStyle name="Normal 10 5" xfId="2612"/>
    <cellStyle name="Normal 10 6" xfId="35"/>
    <cellStyle name="Normal 10_05-12  KH trung han 2016-2020 - Liem Thinh edited" xfId="2613"/>
    <cellStyle name="Normal 11" xfId="40"/>
    <cellStyle name="Normal 11 2" xfId="57"/>
    <cellStyle name="Normal 11 2 2" xfId="2614"/>
    <cellStyle name="Normal 11 3" xfId="2615"/>
    <cellStyle name="Normal 11 3 2" xfId="2616"/>
    <cellStyle name="Normal 11 3 3" xfId="2617"/>
    <cellStyle name="Normal 11 3 4" xfId="2618"/>
    <cellStyle name="Normal 12" xfId="2619"/>
    <cellStyle name="Normal 12 2" xfId="2620"/>
    <cellStyle name="Normal 12 3" xfId="2621"/>
    <cellStyle name="Normal 13" xfId="2622"/>
    <cellStyle name="Normal 13 2" xfId="2623"/>
    <cellStyle name="Normal 14" xfId="2624"/>
    <cellStyle name="Normal 14 2" xfId="2625"/>
    <cellStyle name="Normal 14 3" xfId="2626"/>
    <cellStyle name="Normal 15" xfId="2627"/>
    <cellStyle name="Normal 15 2" xfId="2628"/>
    <cellStyle name="Normal 15 3" xfId="2629"/>
    <cellStyle name="Normal 16" xfId="2630"/>
    <cellStyle name="Normal 16 2" xfId="2631"/>
    <cellStyle name="Normal 16 2 2" xfId="2632"/>
    <cellStyle name="Normal 16 2 2 2" xfId="2633"/>
    <cellStyle name="Normal 16 2 3" xfId="2634"/>
    <cellStyle name="Normal 16 2 3 2" xfId="2635"/>
    <cellStyle name="Normal 16 2 4" xfId="2636"/>
    <cellStyle name="Normal 16 3" xfId="2637"/>
    <cellStyle name="Normal 16 4" xfId="2638"/>
    <cellStyle name="Normal 16 4 2" xfId="2639"/>
    <cellStyle name="Normal 16 5" xfId="2640"/>
    <cellStyle name="Normal 16 5 2" xfId="2641"/>
    <cellStyle name="Normal 17" xfId="2642"/>
    <cellStyle name="Normal 17 2" xfId="2643"/>
    <cellStyle name="Normal 17 3 2" xfId="2644"/>
    <cellStyle name="Normal 17 3 2 2" xfId="2645"/>
    <cellStyle name="Normal 17 3 2 2 2" xfId="2646"/>
    <cellStyle name="Normal 17 3 2 3" xfId="2647"/>
    <cellStyle name="Normal 17 3 2 3 2" xfId="2648"/>
    <cellStyle name="Normal 17 3 2 4" xfId="2649"/>
    <cellStyle name="Normal 17_Tong hop no XDCB 31.12 (TH chung 1.12)" xfId="29"/>
    <cellStyle name="Normal 18" xfId="2650"/>
    <cellStyle name="Normal 18 2" xfId="2651"/>
    <cellStyle name="Normal 18 2 2" xfId="2652"/>
    <cellStyle name="Normal 18 3" xfId="2653"/>
    <cellStyle name="Normal 18_05-12  KH trung han 2016-2020 - Liem Thinh edited" xfId="2654"/>
    <cellStyle name="Normal 19" xfId="19"/>
    <cellStyle name="Normal 19 2" xfId="2655"/>
    <cellStyle name="Normal 19 3" xfId="2656"/>
    <cellStyle name="Normal 2" xfId="4"/>
    <cellStyle name="Normal 2 10" xfId="82"/>
    <cellStyle name="Normal 2 10 2" xfId="2657"/>
    <cellStyle name="Normal 2 11" xfId="2658"/>
    <cellStyle name="Normal 2 11 2" xfId="2659"/>
    <cellStyle name="Normal 2 12" xfId="2660"/>
    <cellStyle name="Normal 2 12 2" xfId="2661"/>
    <cellStyle name="Normal 2 13" xfId="2662"/>
    <cellStyle name="Normal 2 13 2" xfId="2663"/>
    <cellStyle name="Normal 2 14" xfId="2664"/>
    <cellStyle name="Normal 2 14 2" xfId="2665"/>
    <cellStyle name="Normal 2 14_Phuongangiao 1-giaoxulykythuat" xfId="2666"/>
    <cellStyle name="Normal 2 15" xfId="2667"/>
    <cellStyle name="Normal 2 16" xfId="2668"/>
    <cellStyle name="Normal 2 17" xfId="2669"/>
    <cellStyle name="Normal 2 18" xfId="2670"/>
    <cellStyle name="Normal 2 19" xfId="2671"/>
    <cellStyle name="Normal 2 2" xfId="48"/>
    <cellStyle name="Normal 2 2 10" xfId="2672"/>
    <cellStyle name="Normal 2 2 10 2" xfId="2673"/>
    <cellStyle name="Normal 2 2 11" xfId="2674"/>
    <cellStyle name="Normal 2 2 12" xfId="2675"/>
    <cellStyle name="Normal 2 2 13" xfId="2676"/>
    <cellStyle name="Normal 2 2 14" xfId="2677"/>
    <cellStyle name="Normal 2 2 15" xfId="2678"/>
    <cellStyle name="Normal 2 2 2" xfId="2679"/>
    <cellStyle name="Normal 2 2 2 2" xfId="2680"/>
    <cellStyle name="Normal 2 2 2 3" xfId="2681"/>
    <cellStyle name="Normal 2 2 3" xfId="2682"/>
    <cellStyle name="Normal 2 2 4" xfId="2683"/>
    <cellStyle name="Normal 2 2 4 2" xfId="2684"/>
    <cellStyle name="Normal 2 2 4 3" xfId="2685"/>
    <cellStyle name="Normal 2 2 5" xfId="2686"/>
    <cellStyle name="Normal 2 2 6" xfId="2687"/>
    <cellStyle name="Normal 2 2 7" xfId="2688"/>
    <cellStyle name="Normal 2 2 8" xfId="2689"/>
    <cellStyle name="Normal 2 2 9" xfId="2690"/>
    <cellStyle name="Normal 2 2_Bieu chi tiet tang quy mo, dch ky thuat 4" xfId="2691"/>
    <cellStyle name="Normal 2 20" xfId="2692"/>
    <cellStyle name="Normal 2 21" xfId="2693"/>
    <cellStyle name="Normal 2 22" xfId="2694"/>
    <cellStyle name="Normal 2 23" xfId="2695"/>
    <cellStyle name="Normal 2 24" xfId="2696"/>
    <cellStyle name="Normal 2 25" xfId="2697"/>
    <cellStyle name="Normal 2 26" xfId="2698"/>
    <cellStyle name="Normal 2 26 2" xfId="2699"/>
    <cellStyle name="Normal 2 27" xfId="2700"/>
    <cellStyle name="Normal 2 3" xfId="47"/>
    <cellStyle name="Normal 2 3 10" xfId="49"/>
    <cellStyle name="Normal 2 3 10 2" xfId="69"/>
    <cellStyle name="Normal 2 3 2" xfId="2701"/>
    <cellStyle name="Normal 2 3 2 2" xfId="2702"/>
    <cellStyle name="Normal 2 3 3" xfId="2703"/>
    <cellStyle name="Normal 2 3_Bieu KH 5 nam_So GTVT_final" xfId="70"/>
    <cellStyle name="Normal 2 32" xfId="2704"/>
    <cellStyle name="Normal 2 4" xfId="71"/>
    <cellStyle name="Normal 2 4 2" xfId="2705"/>
    <cellStyle name="Normal 2 4 2 2" xfId="2706"/>
    <cellStyle name="Normal 2 4 3" xfId="2707"/>
    <cellStyle name="Normal 2 4 3 2" xfId="2708"/>
    <cellStyle name="Normal 2 5" xfId="2709"/>
    <cellStyle name="Normal 2 5 2" xfId="2710"/>
    <cellStyle name="Normal 2 6" xfId="2711"/>
    <cellStyle name="Normal 2 6 2" xfId="2712"/>
    <cellStyle name="Normal 2 7" xfId="2713"/>
    <cellStyle name="Normal 2 7 2" xfId="2714"/>
    <cellStyle name="Normal 2 8" xfId="2715"/>
    <cellStyle name="Normal 2 8 2" xfId="2716"/>
    <cellStyle name="Normal 2 9" xfId="2717"/>
    <cellStyle name="Normal 2 9 2" xfId="2718"/>
    <cellStyle name="Normal 2_05-12  KH trung han 2016-2020 - Liem Thinh edited" xfId="2719"/>
    <cellStyle name="Normal 20" xfId="2720"/>
    <cellStyle name="Normal 20 2" xfId="2721"/>
    <cellStyle name="Normal 21" xfId="2722"/>
    <cellStyle name="Normal 21 2" xfId="2723"/>
    <cellStyle name="Normal 22" xfId="2724"/>
    <cellStyle name="Normal 22 2" xfId="2725"/>
    <cellStyle name="Normal 23" xfId="2726"/>
    <cellStyle name="Normal 23 2" xfId="2727"/>
    <cellStyle name="Normal 23 3" xfId="2728"/>
    <cellStyle name="Normal 24" xfId="2729"/>
    <cellStyle name="Normal 24 2" xfId="2730"/>
    <cellStyle name="Normal 24 2 2" xfId="2731"/>
    <cellStyle name="Normal 25" xfId="2732"/>
    <cellStyle name="Normal 25 2" xfId="2733"/>
    <cellStyle name="Normal 25 3" xfId="2734"/>
    <cellStyle name="Normal 26" xfId="2735"/>
    <cellStyle name="Normal 26 2" xfId="2736"/>
    <cellStyle name="Normal 27" xfId="2737"/>
    <cellStyle name="Normal 27 2" xfId="2738"/>
    <cellStyle name="Normal 28" xfId="2739"/>
    <cellStyle name="Normal 28 2" xfId="2740"/>
    <cellStyle name="Normal 29" xfId="2741"/>
    <cellStyle name="Normal 29 2" xfId="2742"/>
    <cellStyle name="Normal 3" xfId="50"/>
    <cellStyle name="Normal 3 10" xfId="2743"/>
    <cellStyle name="Normal 3 11" xfId="2744"/>
    <cellStyle name="Normal 3 12" xfId="2745"/>
    <cellStyle name="Normal 3 13" xfId="2746"/>
    <cellStyle name="Normal 3 14" xfId="2747"/>
    <cellStyle name="Normal 3 15" xfId="2748"/>
    <cellStyle name="Normal 3 16" xfId="2749"/>
    <cellStyle name="Normal 3 17" xfId="2750"/>
    <cellStyle name="Normal 3 18" xfId="2751"/>
    <cellStyle name="Normal 3 2" xfId="2752"/>
    <cellStyle name="Normal 3 2 2" xfId="2753"/>
    <cellStyle name="Normal 3 2 2 2" xfId="2754"/>
    <cellStyle name="Normal 3 2 3" xfId="2755"/>
    <cellStyle name="Normal 3 2 3 2" xfId="2756"/>
    <cellStyle name="Normal 3 2 4" xfId="2757"/>
    <cellStyle name="Normal 3 2 5" xfId="2758"/>
    <cellStyle name="Normal 3 2 5 2" xfId="2759"/>
    <cellStyle name="Normal 3 2 6" xfId="2760"/>
    <cellStyle name="Normal 3 2 6 2" xfId="2761"/>
    <cellStyle name="Normal 3 2 7" xfId="2762"/>
    <cellStyle name="Normal 3 3" xfId="2763"/>
    <cellStyle name="Normal 3 3 2" xfId="2764"/>
    <cellStyle name="Normal 3 4" xfId="2765"/>
    <cellStyle name="Normal 3 4 2" xfId="2766"/>
    <cellStyle name="Normal 3 5" xfId="2767"/>
    <cellStyle name="Normal 3 6" xfId="2768"/>
    <cellStyle name="Normal 3 7" xfId="2769"/>
    <cellStyle name="Normal 3 8" xfId="2770"/>
    <cellStyle name="Normal 3 9" xfId="2771"/>
    <cellStyle name="Normal 3_Bieu TH TPCP Vung TNB ngay 4-1-2012" xfId="2772"/>
    <cellStyle name="Normal 30" xfId="2773"/>
    <cellStyle name="Normal 30 2" xfId="2774"/>
    <cellStyle name="Normal 30 2 2" xfId="2775"/>
    <cellStyle name="Normal 30 3" xfId="2776"/>
    <cellStyle name="Normal 30 3 2" xfId="2777"/>
    <cellStyle name="Normal 30 4" xfId="2778"/>
    <cellStyle name="Normal 31" xfId="2779"/>
    <cellStyle name="Normal 31 2" xfId="2780"/>
    <cellStyle name="Normal 31 2 2" xfId="2781"/>
    <cellStyle name="Normal 31 3" xfId="2782"/>
    <cellStyle name="Normal 31 3 2" xfId="2783"/>
    <cellStyle name="Normal 31 4" xfId="2784"/>
    <cellStyle name="Normal 32" xfId="2785"/>
    <cellStyle name="Normal 32 2" xfId="2786"/>
    <cellStyle name="Normal 32 2 2" xfId="2787"/>
    <cellStyle name="Normal 33" xfId="2788"/>
    <cellStyle name="Normal 33 2" xfId="2789"/>
    <cellStyle name="Normal 34" xfId="2790"/>
    <cellStyle name="Normal 35" xfId="2791"/>
    <cellStyle name="Normal 36" xfId="2792"/>
    <cellStyle name="Normal 37" xfId="2793"/>
    <cellStyle name="Normal 37 2" xfId="2794"/>
    <cellStyle name="Normal 37 2 2" xfId="2795"/>
    <cellStyle name="Normal 37 2 3" xfId="2796"/>
    <cellStyle name="Normal 37 3" xfId="2797"/>
    <cellStyle name="Normal 37 3 2" xfId="2798"/>
    <cellStyle name="Normal 37 4" xfId="2799"/>
    <cellStyle name="Normal 38" xfId="2800"/>
    <cellStyle name="Normal 38 2" xfId="2801"/>
    <cellStyle name="Normal 38 2 2" xfId="2802"/>
    <cellStyle name="Normal 39" xfId="2803"/>
    <cellStyle name="Normal 39 2" xfId="2804"/>
    <cellStyle name="Normal 39 2 2" xfId="2805"/>
    <cellStyle name="Normal 39 3" xfId="2806"/>
    <cellStyle name="Normal 39 3 2" xfId="2807"/>
    <cellStyle name="Normal 4" xfId="42"/>
    <cellStyle name="Normal 4 10" xfId="2808"/>
    <cellStyle name="Normal 4 11" xfId="2809"/>
    <cellStyle name="Normal 4 12" xfId="2810"/>
    <cellStyle name="Normal 4 13" xfId="2811"/>
    <cellStyle name="Normal 4 14" xfId="2812"/>
    <cellStyle name="Normal 4 15" xfId="2813"/>
    <cellStyle name="Normal 4 16" xfId="2814"/>
    <cellStyle name="Normal 4 17" xfId="2815"/>
    <cellStyle name="Normal 4 2" xfId="72"/>
    <cellStyle name="Normal 4 2 2" xfId="2816"/>
    <cellStyle name="Normal 4 3" xfId="2817"/>
    <cellStyle name="Normal 4 4" xfId="2818"/>
    <cellStyle name="Normal 4 5" xfId="2819"/>
    <cellStyle name="Normal 4 6" xfId="2820"/>
    <cellStyle name="Normal 4 7" xfId="2821"/>
    <cellStyle name="Normal 4 8" xfId="2822"/>
    <cellStyle name="Normal 4 9" xfId="2823"/>
    <cellStyle name="Normal 4_Bang bieu" xfId="2824"/>
    <cellStyle name="Normal 40" xfId="2825"/>
    <cellStyle name="Normal 41" xfId="2826"/>
    <cellStyle name="Normal 42" xfId="2827"/>
    <cellStyle name="Normal 43" xfId="2828"/>
    <cellStyle name="Normal 44" xfId="2829"/>
    <cellStyle name="Normal 45" xfId="2830"/>
    <cellStyle name="Normal 46" xfId="2831"/>
    <cellStyle name="Normal 46 2" xfId="2832"/>
    <cellStyle name="Normal 47" xfId="2833"/>
    <cellStyle name="Normal 48" xfId="2834"/>
    <cellStyle name="Normal 49" xfId="2835"/>
    <cellStyle name="Normal 5" xfId="51"/>
    <cellStyle name="Normal 5 2" xfId="2836"/>
    <cellStyle name="Normal 5 2 2" xfId="2837"/>
    <cellStyle name="Normal 50" xfId="2838"/>
    <cellStyle name="Normal 51" xfId="2839"/>
    <cellStyle name="Normal 52" xfId="2840"/>
    <cellStyle name="Normal 53" xfId="2841"/>
    <cellStyle name="Normal 54" xfId="2842"/>
    <cellStyle name="Normal 55" xfId="4302"/>
    <cellStyle name="Normal 56" xfId="4303"/>
    <cellStyle name="Normal 6" xfId="73"/>
    <cellStyle name="Normal 6 10" xfId="2843"/>
    <cellStyle name="Normal 6 11" xfId="2844"/>
    <cellStyle name="Normal 6 12" xfId="2845"/>
    <cellStyle name="Normal 6 13" xfId="2846"/>
    <cellStyle name="Normal 6 14" xfId="2847"/>
    <cellStyle name="Normal 6 15" xfId="2848"/>
    <cellStyle name="Normal 6 16" xfId="2849"/>
    <cellStyle name="Normal 6 2" xfId="2850"/>
    <cellStyle name="Normal 6 2 2" xfId="2851"/>
    <cellStyle name="Normal 6 3" xfId="2852"/>
    <cellStyle name="Normal 6 4" xfId="2853"/>
    <cellStyle name="Normal 6 5" xfId="2854"/>
    <cellStyle name="Normal 6 6" xfId="2855"/>
    <cellStyle name="Normal 6 7" xfId="2856"/>
    <cellStyle name="Normal 6 8" xfId="2857"/>
    <cellStyle name="Normal 6 9" xfId="2858"/>
    <cellStyle name="Normal 6_TPCP trinh UBND ngay 27-12" xfId="2859"/>
    <cellStyle name="Normal 7" xfId="74"/>
    <cellStyle name="Normal 7 2" xfId="2860"/>
    <cellStyle name="Normal 7 3" xfId="2861"/>
    <cellStyle name="Normal 7 3 2" xfId="2862"/>
    <cellStyle name="Normal 7 3 3" xfId="2863"/>
    <cellStyle name="Normal 7_!1 1 bao cao giao KH ve HTCMT vung TNB   12-12-2011" xfId="2864"/>
    <cellStyle name="Normal 8" xfId="75"/>
    <cellStyle name="Normal 8 2" xfId="2865"/>
    <cellStyle name="Normal 8 2 2" xfId="2866"/>
    <cellStyle name="Normal 8 2 2 2" xfId="2867"/>
    <cellStyle name="Normal 8 2 3" xfId="2868"/>
    <cellStyle name="Normal 8 2_Phuongangiao 1-giaoxulykythuat" xfId="2869"/>
    <cellStyle name="Normal 8 3" xfId="2870"/>
    <cellStyle name="Normal 8_KH KH2014-TPCP (11-12-2013)-3 ( lay theo DH TPCP 2012-2015 da trinh)" xfId="2871"/>
    <cellStyle name="Normal 9" xfId="76"/>
    <cellStyle name="Normal 9 10" xfId="15"/>
    <cellStyle name="Normal 9 12" xfId="2872"/>
    <cellStyle name="Normal 9 13" xfId="2873"/>
    <cellStyle name="Normal 9 17" xfId="2874"/>
    <cellStyle name="Normal 9 2" xfId="77"/>
    <cellStyle name="Normal 9 21" xfId="2875"/>
    <cellStyle name="Normal 9 23" xfId="2876"/>
    <cellStyle name="Normal 9 3" xfId="2877"/>
    <cellStyle name="Normal 9 46" xfId="2878"/>
    <cellStyle name="Normal 9 47" xfId="2879"/>
    <cellStyle name="Normal 9 48" xfId="2880"/>
    <cellStyle name="Normal 9 49" xfId="2881"/>
    <cellStyle name="Normal 9 50" xfId="2882"/>
    <cellStyle name="Normal 9 51" xfId="2883"/>
    <cellStyle name="Normal 9 52" xfId="2884"/>
    <cellStyle name="Normal 9_Bieu 8 TH No XDCB" xfId="78"/>
    <cellStyle name="Normal_Bieu mau (CV )" xfId="9"/>
    <cellStyle name="Normal_Bieu mau (CV ) 2 10" xfId="80"/>
    <cellStyle name="Normal_Bieu mau (CV ) 2 2" xfId="7"/>
    <cellStyle name="Normal_Bieu mau (CV ) 2 2_Bieu Giao thong van tai (12)" xfId="18"/>
    <cellStyle name="Normal_Bieu mau (CV ) 2 2_Bieu Nong nghiep (11)" xfId="22"/>
    <cellStyle name="Normal_Bieu mau (CV ) 2_Bieu Nong nghiep (11)" xfId="26"/>
    <cellStyle name="Normal_Bieu mau (CV ) 2_Tong hop no XDCB 31.12 (TH chung 3.12)_Bieu Giao thong van tai (12)" xfId="23"/>
    <cellStyle name="Normal_Bieu mau (CV ) 2_Tong hop no XDCB 31.12 (TH chung 5.12)" xfId="5"/>
    <cellStyle name="Normal_Bieu mau (CV )_Bieu Giao thong van tai (12)" xfId="24"/>
    <cellStyle name="Normal_Bieu mau (CV )_Bieu Nong nghiep (11)" xfId="10"/>
    <cellStyle name="Normal_Bieu mau (CV )_Bieu Nong nghiep (11) 2" xfId="53"/>
    <cellStyle name="Normal_Bieu mau (CV )_PA bc UBND tỉnh" xfId="12"/>
    <cellStyle name="Normal_Bieu mau (CV )_Trung han 2016-2020 (theo ti le 15%) CS 17.11" xfId="11"/>
    <cellStyle name="Normal_Bieu mau (CV )_Trung han 2016-2020 (theo ti le 15%) CS 17.11 2" xfId="55"/>
    <cellStyle name="Normal_Bieu mau huong dan" xfId="33"/>
    <cellStyle name="Normal_Bieu no XDCB den NS tinh bc HDND tinh no 162 ty 09.6.2015" xfId="25"/>
    <cellStyle name="Normal_Ke hoach DTPT NS tinh 2016" xfId="21"/>
    <cellStyle name="Normal_Ke hoach DTPT NS tinh 2016_PA bc UBND tỉnh" xfId="8"/>
    <cellStyle name="Normal_PA bc UBND tỉnh_22" xfId="13"/>
    <cellStyle name="Normal_Sheet1 2" xfId="17"/>
    <cellStyle name="Normal_Sheet1 2_KH trung han NS tinh 2016-2020 (17.11) Phi CHA LO" xfId="14"/>
    <cellStyle name="Normal_Sheet1_1" xfId="30"/>
    <cellStyle name="Normal_Sheet1_Bieu Giao thong van tai (12)" xfId="27"/>
    <cellStyle name="Normal_Sheet1_Bieu Giao thong van tai (12) 2" xfId="39"/>
    <cellStyle name="Normal_Sheet1_Bieu Giao thong van tai (12) 2 2" xfId="56"/>
    <cellStyle name="Normal_Sheet1_Bieu mau XD KH 2016-2020(NS tinh quan ly) phong VX 16.4" xfId="6"/>
    <cellStyle name="Normal_Sheet1_PA bc UBND tỉnh" xfId="54"/>
    <cellStyle name="Normal_Trung han 2016-2020 (theo ti le 15%) CS 17.11" xfId="32"/>
    <cellStyle name="Normal1" xfId="2885"/>
    <cellStyle name="Normal8" xfId="2886"/>
    <cellStyle name="Normalny_Cennik obowiazuje od 06-08-2001 r (1)" xfId="2887"/>
    <cellStyle name="Note 2" xfId="2888"/>
    <cellStyle name="Note 2 2" xfId="2889"/>
    <cellStyle name="Note 3" xfId="2890"/>
    <cellStyle name="Note 3 2" xfId="2891"/>
    <cellStyle name="Note 4" xfId="2892"/>
    <cellStyle name="Note 4 2" xfId="2893"/>
    <cellStyle name="Note 5" xfId="2894"/>
    <cellStyle name="NWM" xfId="2895"/>
    <cellStyle name="Ò_x000a_Normal_123569" xfId="2896"/>
    <cellStyle name="Ò_x000d_Normal_123569" xfId="2897"/>
    <cellStyle name="Ò_x005f_x000d_Normal_123569" xfId="2898"/>
    <cellStyle name="Ò_x005f_x005f_x005f_x000d_Normal_123569" xfId="2899"/>
    <cellStyle name="Œ…‹æØ‚è [0.00]_ÆÂ¹²" xfId="2900"/>
    <cellStyle name="Œ…‹æØ‚è_laroux" xfId="2901"/>
    <cellStyle name="oft Excel]_x000a__x000a_Comment=open=/f ‚ðw’è‚·‚é‚ÆAƒ†[ƒU[’è‹`ŠÖ”‚ðŠÖ”“\‚è•t‚¯‚Ìˆê——‚É“o˜^‚·‚é‚±‚Æ‚ª‚Å‚«‚Ü‚·B_x000a__x000a_Maximized" xfId="2902"/>
    <cellStyle name="oft Excel]_x000a__x000a_Comment=open=/f ‚ðŽw’è‚·‚é‚ÆAƒ†[ƒU[’è‹`ŠÖ”‚ðŠÖ”“\‚è•t‚¯‚Ìˆê——‚É“o˜^‚·‚é‚±‚Æ‚ª‚Å‚«‚Ü‚·B_x000a__x000a_Maximized" xfId="2903"/>
    <cellStyle name="oft Excel]_x000a__x000a_Comment=The open=/f lines load custom functions into the Paste Function list._x000a__x000a_Maximized=2_x000a__x000a_Basics=1_x000a__x000a_A" xfId="2904"/>
    <cellStyle name="oft Excel]_x000a__x000a_Comment=The open=/f lines load custom functions into the Paste Function list._x000a__x000a_Maximized=3_x000a__x000a_Basics=1_x000a__x000a_A" xfId="2905"/>
    <cellStyle name="oft Excel]_x000d__x000a_Comment=open=/f ‚ðw’è‚·‚é‚ÆAƒ†[ƒU[’è‹`ŠÖ”‚ðŠÖ”“\‚è•t‚¯‚Ìˆê——‚É“o˜^‚·‚é‚±‚Æ‚ª‚Å‚«‚Ü‚·B_x000d__x000a_Maximized" xfId="2906"/>
    <cellStyle name="oft Excel]_x000d__x000a_Comment=open=/f ‚ðŽw’è‚·‚é‚ÆAƒ†[ƒU[’è‹`ŠÖ”‚ðŠÖ”“\‚è•t‚¯‚Ìˆê——‚É“o˜^‚·‚é‚±‚Æ‚ª‚Å‚«‚Ü‚·B_x000d__x000a_Maximized" xfId="2907"/>
    <cellStyle name="oft Excel]_x000d__x000a_Comment=The open=/f lines load custom functions into the Paste Function list._x000d__x000a_Maximized=2_x000d__x000a_Basics=1_x000d__x000a_A" xfId="2908"/>
    <cellStyle name="oft Excel]_x000d__x000a_Comment=The open=/f lines load custom functions into the Paste Function list._x000d__x000a_Maximized=3_x000d__x000a_Basics=1_x000d__x000a_A" xfId="2909"/>
    <cellStyle name="oft Excel]_x005f_x000d__x005f_x000a_Comment=open=/f ‚ðw’è‚·‚é‚ÆAƒ†[ƒU[’è‹`ŠÖ”‚ðŠÖ”“\‚è•t‚¯‚Ìˆê——‚É“o˜^‚·‚é‚±‚Æ‚ª‚Å‚«‚Ü‚·B_x005f_x000d__x005f_x000a_Maximized" xfId="2910"/>
    <cellStyle name="omma [0]_Mktg Prog" xfId="2911"/>
    <cellStyle name="ormal_Sheet1_1" xfId="2912"/>
    <cellStyle name="Output 2" xfId="2913"/>
    <cellStyle name="p" xfId="2914"/>
    <cellStyle name="paint" xfId="2915"/>
    <cellStyle name="paint 2" xfId="2916"/>
    <cellStyle name="paint_05-12  KH trung han 2016-2020 - Liem Thinh edited" xfId="2917"/>
    <cellStyle name="Pattern" xfId="2918"/>
    <cellStyle name="Pattern 10" xfId="2919"/>
    <cellStyle name="Pattern 11" xfId="2920"/>
    <cellStyle name="Pattern 12" xfId="2921"/>
    <cellStyle name="Pattern 13" xfId="2922"/>
    <cellStyle name="Pattern 14" xfId="2923"/>
    <cellStyle name="Pattern 15" xfId="2924"/>
    <cellStyle name="Pattern 16" xfId="2925"/>
    <cellStyle name="Pattern 2" xfId="2926"/>
    <cellStyle name="Pattern 3" xfId="2927"/>
    <cellStyle name="Pattern 4" xfId="2928"/>
    <cellStyle name="Pattern 5" xfId="2929"/>
    <cellStyle name="Pattern 6" xfId="2930"/>
    <cellStyle name="Pattern 7" xfId="2931"/>
    <cellStyle name="Pattern 8" xfId="2932"/>
    <cellStyle name="Pattern 9" xfId="2933"/>
    <cellStyle name="per.style" xfId="2934"/>
    <cellStyle name="per.style 2" xfId="2935"/>
    <cellStyle name="Percent" xfId="81" builtinId="5"/>
    <cellStyle name="Percent %" xfId="2936"/>
    <cellStyle name="Percent % Long Underline" xfId="2937"/>
    <cellStyle name="Percent %_Worksheet in  US Financial Statements Ref. Workbook - Single Co" xfId="2938"/>
    <cellStyle name="Percent (0)" xfId="2939"/>
    <cellStyle name="Percent (0) 10" xfId="2940"/>
    <cellStyle name="Percent (0) 11" xfId="2941"/>
    <cellStyle name="Percent (0) 12" xfId="2942"/>
    <cellStyle name="Percent (0) 13" xfId="2943"/>
    <cellStyle name="Percent (0) 14" xfId="2944"/>
    <cellStyle name="Percent (0) 15" xfId="2945"/>
    <cellStyle name="Percent (0) 2" xfId="2946"/>
    <cellStyle name="Percent (0) 3" xfId="2947"/>
    <cellStyle name="Percent (0) 4" xfId="2948"/>
    <cellStyle name="Percent (0) 5" xfId="2949"/>
    <cellStyle name="Percent (0) 6" xfId="2950"/>
    <cellStyle name="Percent (0) 7" xfId="2951"/>
    <cellStyle name="Percent (0) 8" xfId="2952"/>
    <cellStyle name="Percent (0) 9" xfId="2953"/>
    <cellStyle name="Percent [0]" xfId="2954"/>
    <cellStyle name="Percent [0] 10" xfId="2955"/>
    <cellStyle name="Percent [0] 11" xfId="2956"/>
    <cellStyle name="Percent [0] 12" xfId="2957"/>
    <cellStyle name="Percent [0] 13" xfId="2958"/>
    <cellStyle name="Percent [0] 14" xfId="2959"/>
    <cellStyle name="Percent [0] 15" xfId="2960"/>
    <cellStyle name="Percent [0] 16" xfId="2961"/>
    <cellStyle name="Percent [0] 2" xfId="2962"/>
    <cellStyle name="Percent [0] 3" xfId="2963"/>
    <cellStyle name="Percent [0] 4" xfId="2964"/>
    <cellStyle name="Percent [0] 5" xfId="2965"/>
    <cellStyle name="Percent [0] 6" xfId="2966"/>
    <cellStyle name="Percent [0] 7" xfId="2967"/>
    <cellStyle name="Percent [0] 8" xfId="2968"/>
    <cellStyle name="Percent [0] 9" xfId="2969"/>
    <cellStyle name="Percent [00]" xfId="2970"/>
    <cellStyle name="Percent [00] 10" xfId="2971"/>
    <cellStyle name="Percent [00] 11" xfId="2972"/>
    <cellStyle name="Percent [00] 12" xfId="2973"/>
    <cellStyle name="Percent [00] 13" xfId="2974"/>
    <cellStyle name="Percent [00] 14" xfId="2975"/>
    <cellStyle name="Percent [00] 15" xfId="2976"/>
    <cellStyle name="Percent [00] 16" xfId="2977"/>
    <cellStyle name="Percent [00] 2" xfId="2978"/>
    <cellStyle name="Percent [00] 3" xfId="2979"/>
    <cellStyle name="Percent [00] 4" xfId="2980"/>
    <cellStyle name="Percent [00] 5" xfId="2981"/>
    <cellStyle name="Percent [00] 6" xfId="2982"/>
    <cellStyle name="Percent [00] 7" xfId="2983"/>
    <cellStyle name="Percent [00] 8" xfId="2984"/>
    <cellStyle name="Percent [00] 9" xfId="2985"/>
    <cellStyle name="Percent [2]" xfId="2986"/>
    <cellStyle name="Percent [2] 10" xfId="2987"/>
    <cellStyle name="Percent [2] 11" xfId="2988"/>
    <cellStyle name="Percent [2] 12" xfId="2989"/>
    <cellStyle name="Percent [2] 13" xfId="2990"/>
    <cellStyle name="Percent [2] 14" xfId="2991"/>
    <cellStyle name="Percent [2] 15" xfId="2992"/>
    <cellStyle name="Percent [2] 16" xfId="2993"/>
    <cellStyle name="Percent [2] 2" xfId="2994"/>
    <cellStyle name="Percent [2] 2 2" xfId="2995"/>
    <cellStyle name="Percent [2] 3" xfId="2996"/>
    <cellStyle name="Percent [2] 4" xfId="2997"/>
    <cellStyle name="Percent [2] 5" xfId="2998"/>
    <cellStyle name="Percent [2] 6" xfId="2999"/>
    <cellStyle name="Percent [2] 7" xfId="3000"/>
    <cellStyle name="Percent [2] 8" xfId="3001"/>
    <cellStyle name="Percent [2] 9" xfId="3002"/>
    <cellStyle name="Percent 0.0%" xfId="3003"/>
    <cellStyle name="Percent 0.0% Long Underline" xfId="3004"/>
    <cellStyle name="Percent 0.00%" xfId="3005"/>
    <cellStyle name="Percent 0.00% Long Underline" xfId="3006"/>
    <cellStyle name="Percent 0.000%" xfId="3007"/>
    <cellStyle name="Percent 0.000% Long Underline" xfId="3008"/>
    <cellStyle name="Percent 10" xfId="3009"/>
    <cellStyle name="Percent 10 2" xfId="3010"/>
    <cellStyle name="Percent 11" xfId="3011"/>
    <cellStyle name="Percent 11 2" xfId="3012"/>
    <cellStyle name="Percent 12" xfId="3013"/>
    <cellStyle name="Percent 12 2" xfId="3014"/>
    <cellStyle name="Percent 13" xfId="3015"/>
    <cellStyle name="Percent 13 2" xfId="3016"/>
    <cellStyle name="Percent 14" xfId="3017"/>
    <cellStyle name="Percent 14 2" xfId="3018"/>
    <cellStyle name="Percent 15" xfId="3019"/>
    <cellStyle name="Percent 16" xfId="3020"/>
    <cellStyle name="Percent 17" xfId="3021"/>
    <cellStyle name="Percent 18" xfId="3022"/>
    <cellStyle name="Percent 19" xfId="3023"/>
    <cellStyle name="Percent 19 2" xfId="3024"/>
    <cellStyle name="Percent 2" xfId="79"/>
    <cellStyle name="Percent 2 2" xfId="3025"/>
    <cellStyle name="Percent 2 2 2" xfId="3026"/>
    <cellStyle name="Percent 2 2 3" xfId="3027"/>
    <cellStyle name="Percent 2 3" xfId="3028"/>
    <cellStyle name="Percent 2 4" xfId="3029"/>
    <cellStyle name="Percent 20" xfId="3030"/>
    <cellStyle name="Percent 20 2" xfId="3031"/>
    <cellStyle name="Percent 21" xfId="3032"/>
    <cellStyle name="Percent 22" xfId="3033"/>
    <cellStyle name="Percent 23" xfId="3034"/>
    <cellStyle name="Percent 3" xfId="3035"/>
    <cellStyle name="Percent 3 2" xfId="3036"/>
    <cellStyle name="Percent 3 3" xfId="3037"/>
    <cellStyle name="Percent 4" xfId="3038"/>
    <cellStyle name="Percent 4 2" xfId="3039"/>
    <cellStyle name="Percent 5" xfId="3040"/>
    <cellStyle name="Percent 5 2" xfId="3041"/>
    <cellStyle name="Percent 6" xfId="3042"/>
    <cellStyle name="Percent 6 2" xfId="3043"/>
    <cellStyle name="Percent 7" xfId="3044"/>
    <cellStyle name="Percent 7 2" xfId="3045"/>
    <cellStyle name="Percent 8" xfId="3046"/>
    <cellStyle name="Percent 8 2" xfId="3047"/>
    <cellStyle name="Percent 9" xfId="3048"/>
    <cellStyle name="Percent 9 2" xfId="3049"/>
    <cellStyle name="PERCENTAGE" xfId="3050"/>
    <cellStyle name="PERCENTAGE 2" xfId="3051"/>
    <cellStyle name="PrePop Currency (0)" xfId="3052"/>
    <cellStyle name="PrePop Currency (0) 10" xfId="3053"/>
    <cellStyle name="PrePop Currency (0) 11" xfId="3054"/>
    <cellStyle name="PrePop Currency (0) 12" xfId="3055"/>
    <cellStyle name="PrePop Currency (0) 13" xfId="3056"/>
    <cellStyle name="PrePop Currency (0) 14" xfId="3057"/>
    <cellStyle name="PrePop Currency (0) 15" xfId="3058"/>
    <cellStyle name="PrePop Currency (0) 16" xfId="3059"/>
    <cellStyle name="PrePop Currency (0) 2" xfId="3060"/>
    <cellStyle name="PrePop Currency (0) 3" xfId="3061"/>
    <cellStyle name="PrePop Currency (0) 4" xfId="3062"/>
    <cellStyle name="PrePop Currency (0) 5" xfId="3063"/>
    <cellStyle name="PrePop Currency (0) 6" xfId="3064"/>
    <cellStyle name="PrePop Currency (0) 7" xfId="3065"/>
    <cellStyle name="PrePop Currency (0) 8" xfId="3066"/>
    <cellStyle name="PrePop Currency (0) 9" xfId="3067"/>
    <cellStyle name="PrePop Currency (2)" xfId="3068"/>
    <cellStyle name="PrePop Currency (2) 10" xfId="3069"/>
    <cellStyle name="PrePop Currency (2) 11" xfId="3070"/>
    <cellStyle name="PrePop Currency (2) 12" xfId="3071"/>
    <cellStyle name="PrePop Currency (2) 13" xfId="3072"/>
    <cellStyle name="PrePop Currency (2) 14" xfId="3073"/>
    <cellStyle name="PrePop Currency (2) 15" xfId="3074"/>
    <cellStyle name="PrePop Currency (2) 16" xfId="3075"/>
    <cellStyle name="PrePop Currency (2) 2" xfId="3076"/>
    <cellStyle name="PrePop Currency (2) 3" xfId="3077"/>
    <cellStyle name="PrePop Currency (2) 4" xfId="3078"/>
    <cellStyle name="PrePop Currency (2) 5" xfId="3079"/>
    <cellStyle name="PrePop Currency (2) 6" xfId="3080"/>
    <cellStyle name="PrePop Currency (2) 7" xfId="3081"/>
    <cellStyle name="PrePop Currency (2) 8" xfId="3082"/>
    <cellStyle name="PrePop Currency (2) 9" xfId="3083"/>
    <cellStyle name="PrePop Units (0)" xfId="3084"/>
    <cellStyle name="PrePop Units (0) 10" xfId="3085"/>
    <cellStyle name="PrePop Units (0) 11" xfId="3086"/>
    <cellStyle name="PrePop Units (0) 12" xfId="3087"/>
    <cellStyle name="PrePop Units (0) 13" xfId="3088"/>
    <cellStyle name="PrePop Units (0) 14" xfId="3089"/>
    <cellStyle name="PrePop Units (0) 15" xfId="3090"/>
    <cellStyle name="PrePop Units (0) 16" xfId="3091"/>
    <cellStyle name="PrePop Units (0) 2" xfId="3092"/>
    <cellStyle name="PrePop Units (0) 3" xfId="3093"/>
    <cellStyle name="PrePop Units (0) 4" xfId="3094"/>
    <cellStyle name="PrePop Units (0) 5" xfId="3095"/>
    <cellStyle name="PrePop Units (0) 6" xfId="3096"/>
    <cellStyle name="PrePop Units (0) 7" xfId="3097"/>
    <cellStyle name="PrePop Units (0) 8" xfId="3098"/>
    <cellStyle name="PrePop Units (0) 9" xfId="3099"/>
    <cellStyle name="PrePop Units (1)" xfId="3100"/>
    <cellStyle name="PrePop Units (1) 10" xfId="3101"/>
    <cellStyle name="PrePop Units (1) 11" xfId="3102"/>
    <cellStyle name="PrePop Units (1) 12" xfId="3103"/>
    <cellStyle name="PrePop Units (1) 13" xfId="3104"/>
    <cellStyle name="PrePop Units (1) 14" xfId="3105"/>
    <cellStyle name="PrePop Units (1) 15" xfId="3106"/>
    <cellStyle name="PrePop Units (1) 16" xfId="3107"/>
    <cellStyle name="PrePop Units (1) 2" xfId="3108"/>
    <cellStyle name="PrePop Units (1) 3" xfId="3109"/>
    <cellStyle name="PrePop Units (1) 4" xfId="3110"/>
    <cellStyle name="PrePop Units (1) 5" xfId="3111"/>
    <cellStyle name="PrePop Units (1) 6" xfId="3112"/>
    <cellStyle name="PrePop Units (1) 7" xfId="3113"/>
    <cellStyle name="PrePop Units (1) 8" xfId="3114"/>
    <cellStyle name="PrePop Units (1) 9" xfId="3115"/>
    <cellStyle name="PrePop Units (2)" xfId="3116"/>
    <cellStyle name="PrePop Units (2) 10" xfId="3117"/>
    <cellStyle name="PrePop Units (2) 11" xfId="3118"/>
    <cellStyle name="PrePop Units (2) 12" xfId="3119"/>
    <cellStyle name="PrePop Units (2) 13" xfId="3120"/>
    <cellStyle name="PrePop Units (2) 14" xfId="3121"/>
    <cellStyle name="PrePop Units (2) 15" xfId="3122"/>
    <cellStyle name="PrePop Units (2) 16" xfId="3123"/>
    <cellStyle name="PrePop Units (2) 2" xfId="3124"/>
    <cellStyle name="PrePop Units (2) 3" xfId="3125"/>
    <cellStyle name="PrePop Units (2) 4" xfId="3126"/>
    <cellStyle name="PrePop Units (2) 5" xfId="3127"/>
    <cellStyle name="PrePop Units (2) 6" xfId="3128"/>
    <cellStyle name="PrePop Units (2) 7" xfId="3129"/>
    <cellStyle name="PrePop Units (2) 8" xfId="3130"/>
    <cellStyle name="PrePop Units (2) 9" xfId="3131"/>
    <cellStyle name="pricing" xfId="3132"/>
    <cellStyle name="pricing 2" xfId="3133"/>
    <cellStyle name="PSChar" xfId="3134"/>
    <cellStyle name="PSHeading" xfId="3135"/>
    <cellStyle name="Quantity" xfId="3136"/>
    <cellStyle name="regstoresfromspecstores" xfId="3137"/>
    <cellStyle name="regstoresfromspecstores 2" xfId="3138"/>
    <cellStyle name="RevList" xfId="3139"/>
    <cellStyle name="rlink_tiªn l­în_x005f_x001b_Hyperlink_TONG HOP KINH PHI" xfId="3140"/>
    <cellStyle name="rmal_ADAdot" xfId="3141"/>
    <cellStyle name="S—_x0008_" xfId="3142"/>
    <cellStyle name="S—_x0008_ 2" xfId="3143"/>
    <cellStyle name="s]_x000a__x000a_spooler=yes_x000a__x000a_load=_x000a__x000a_Beep=yes_x000a__x000a_NullPort=None_x000a__x000a_BorderWidth=3_x000a__x000a_CursorBlinkRate=1200_x000a__x000a_DoubleClickSpeed=452_x000a__x000a_Programs=co" xfId="3144"/>
    <cellStyle name="s]_x000d__x000a_spooler=yes_x000d__x000a_load=_x000d__x000a_Beep=yes_x000d__x000a_NullPort=None_x000d__x000a_BorderWidth=3_x000d__x000a_CursorBlinkRate=1200_x000d__x000a_DoubleClickSpeed=452_x000d__x000a_Programs=co" xfId="3145"/>
    <cellStyle name="s]_x005f_x000d__x005f_x000a_spooler=yes_x005f_x000d__x005f_x000a_load=_x005f_x000d__x005f_x000a_Beep=yes_x005f_x000d__x005f_x000a_NullPort=None_x005f_x000d__x005f_x000a_BorderWidth=3_x005f_x000d__x005f_x000a_CursorBlinkRate=1200_x005f_x000d__x005f_x000a_DoubleClickSpeed=452_x005f_x000d__x005f_x000a_Programs=co" xfId="3146"/>
    <cellStyle name="S—_x0008__KH TPCP vung TNB (03-1-2012)" xfId="3147"/>
    <cellStyle name="S—_x005f_x0008_" xfId="3148"/>
    <cellStyle name="SAPBEXaggData" xfId="3149"/>
    <cellStyle name="SAPBEXaggData 2" xfId="3150"/>
    <cellStyle name="SAPBEXaggDataEmph" xfId="3151"/>
    <cellStyle name="SAPBEXaggDataEmph 2" xfId="3152"/>
    <cellStyle name="SAPBEXaggItem" xfId="3153"/>
    <cellStyle name="SAPBEXaggItem 2" xfId="3154"/>
    <cellStyle name="SAPBEXchaText" xfId="3155"/>
    <cellStyle name="SAPBEXchaText 2" xfId="3156"/>
    <cellStyle name="SAPBEXexcBad7" xfId="3157"/>
    <cellStyle name="SAPBEXexcBad7 2" xfId="3158"/>
    <cellStyle name="SAPBEXexcBad8" xfId="3159"/>
    <cellStyle name="SAPBEXexcBad8 2" xfId="3160"/>
    <cellStyle name="SAPBEXexcBad9" xfId="3161"/>
    <cellStyle name="SAPBEXexcBad9 2" xfId="3162"/>
    <cellStyle name="SAPBEXexcCritical4" xfId="3163"/>
    <cellStyle name="SAPBEXexcCritical4 2" xfId="3164"/>
    <cellStyle name="SAPBEXexcCritical5" xfId="3165"/>
    <cellStyle name="SAPBEXexcCritical5 2" xfId="3166"/>
    <cellStyle name="SAPBEXexcCritical6" xfId="3167"/>
    <cellStyle name="SAPBEXexcCritical6 2" xfId="3168"/>
    <cellStyle name="SAPBEXexcGood1" xfId="3169"/>
    <cellStyle name="SAPBEXexcGood1 2" xfId="3170"/>
    <cellStyle name="SAPBEXexcGood2" xfId="3171"/>
    <cellStyle name="SAPBEXexcGood2 2" xfId="3172"/>
    <cellStyle name="SAPBEXexcGood3" xfId="3173"/>
    <cellStyle name="SAPBEXexcGood3 2" xfId="3174"/>
    <cellStyle name="SAPBEXfilterDrill" xfId="3175"/>
    <cellStyle name="SAPBEXfilterDrill 2" xfId="3176"/>
    <cellStyle name="SAPBEXfilterItem" xfId="3177"/>
    <cellStyle name="SAPBEXfilterItem 2" xfId="3178"/>
    <cellStyle name="SAPBEXfilterText" xfId="3179"/>
    <cellStyle name="SAPBEXfilterText 2" xfId="3180"/>
    <cellStyle name="SAPBEXformats" xfId="3181"/>
    <cellStyle name="SAPBEXformats 2" xfId="3182"/>
    <cellStyle name="SAPBEXheaderItem" xfId="3183"/>
    <cellStyle name="SAPBEXheaderItem 2" xfId="3184"/>
    <cellStyle name="SAPBEXheaderText" xfId="3185"/>
    <cellStyle name="SAPBEXheaderText 2" xfId="3186"/>
    <cellStyle name="SAPBEXresData" xfId="3187"/>
    <cellStyle name="SAPBEXresData 2" xfId="3188"/>
    <cellStyle name="SAPBEXresDataEmph" xfId="3189"/>
    <cellStyle name="SAPBEXresDataEmph 2" xfId="3190"/>
    <cellStyle name="SAPBEXresItem" xfId="3191"/>
    <cellStyle name="SAPBEXresItem 2" xfId="3192"/>
    <cellStyle name="SAPBEXstdData" xfId="3193"/>
    <cellStyle name="SAPBEXstdData 2" xfId="3194"/>
    <cellStyle name="SAPBEXstdDataEmph" xfId="3195"/>
    <cellStyle name="SAPBEXstdDataEmph 2" xfId="3196"/>
    <cellStyle name="SAPBEXstdItem" xfId="3197"/>
    <cellStyle name="SAPBEXstdItem 2" xfId="3198"/>
    <cellStyle name="SAPBEXtitle" xfId="3199"/>
    <cellStyle name="SAPBEXtitle 2" xfId="3200"/>
    <cellStyle name="SAPBEXundefined" xfId="3201"/>
    <cellStyle name="SAPBEXundefined 2" xfId="3202"/>
    <cellStyle name="serJet 1200 Series PCL 6" xfId="3203"/>
    <cellStyle name="SHADEDSTORES" xfId="3204"/>
    <cellStyle name="SHADEDSTORES 2" xfId="3205"/>
    <cellStyle name="songuyen" xfId="3206"/>
    <cellStyle name="specstores" xfId="3207"/>
    <cellStyle name="Standard_AAbgleich" xfId="3208"/>
    <cellStyle name="STTDG" xfId="3209"/>
    <cellStyle name="Style 1" xfId="3210"/>
    <cellStyle name="Style 1 2" xfId="3211"/>
    <cellStyle name="Style 1 3" xfId="3212"/>
    <cellStyle name="Style 10" xfId="3213"/>
    <cellStyle name="Style 10 2" xfId="3214"/>
    <cellStyle name="Style 100" xfId="3215"/>
    <cellStyle name="Style 101" xfId="3216"/>
    <cellStyle name="Style 102" xfId="3217"/>
    <cellStyle name="Style 103" xfId="3218"/>
    <cellStyle name="Style 104" xfId="3219"/>
    <cellStyle name="Style 105" xfId="3220"/>
    <cellStyle name="Style 106" xfId="3221"/>
    <cellStyle name="Style 107" xfId="3222"/>
    <cellStyle name="Style 108" xfId="3223"/>
    <cellStyle name="Style 109" xfId="3224"/>
    <cellStyle name="Style 11" xfId="3225"/>
    <cellStyle name="Style 11 2" xfId="3226"/>
    <cellStyle name="Style 110" xfId="3227"/>
    <cellStyle name="Style 111" xfId="3228"/>
    <cellStyle name="Style 112" xfId="3229"/>
    <cellStyle name="Style 113" xfId="3230"/>
    <cellStyle name="Style 114" xfId="3231"/>
    <cellStyle name="Style 115" xfId="3232"/>
    <cellStyle name="Style 116" xfId="3233"/>
    <cellStyle name="Style 117" xfId="3234"/>
    <cellStyle name="Style 118" xfId="3235"/>
    <cellStyle name="Style 119" xfId="3236"/>
    <cellStyle name="Style 12" xfId="3237"/>
    <cellStyle name="Style 12 2" xfId="3238"/>
    <cellStyle name="Style 120" xfId="3239"/>
    <cellStyle name="Style 121" xfId="3240"/>
    <cellStyle name="Style 122" xfId="3241"/>
    <cellStyle name="Style 123" xfId="3242"/>
    <cellStyle name="Style 124" xfId="3243"/>
    <cellStyle name="Style 125" xfId="3244"/>
    <cellStyle name="Style 126" xfId="3245"/>
    <cellStyle name="Style 127" xfId="3246"/>
    <cellStyle name="Style 128" xfId="3247"/>
    <cellStyle name="Style 129" xfId="3248"/>
    <cellStyle name="Style 13" xfId="3249"/>
    <cellStyle name="Style 13 2" xfId="3250"/>
    <cellStyle name="Style 130" xfId="3251"/>
    <cellStyle name="Style 131" xfId="3252"/>
    <cellStyle name="Style 132" xfId="3253"/>
    <cellStyle name="Style 133" xfId="3254"/>
    <cellStyle name="Style 134" xfId="3255"/>
    <cellStyle name="Style 135" xfId="3256"/>
    <cellStyle name="Style 136" xfId="3257"/>
    <cellStyle name="Style 137" xfId="3258"/>
    <cellStyle name="Style 138" xfId="3259"/>
    <cellStyle name="Style 139" xfId="3260"/>
    <cellStyle name="Style 14" xfId="3261"/>
    <cellStyle name="Style 14 2" xfId="3262"/>
    <cellStyle name="Style 140" xfId="3263"/>
    <cellStyle name="Style 141" xfId="3264"/>
    <cellStyle name="Style 142" xfId="3265"/>
    <cellStyle name="Style 143" xfId="3266"/>
    <cellStyle name="Style 144" xfId="3267"/>
    <cellStyle name="Style 145" xfId="3268"/>
    <cellStyle name="Style 146" xfId="3269"/>
    <cellStyle name="Style 147" xfId="3270"/>
    <cellStyle name="Style 148" xfId="3271"/>
    <cellStyle name="Style 149" xfId="3272"/>
    <cellStyle name="Style 15" xfId="3273"/>
    <cellStyle name="Style 15 2" xfId="3274"/>
    <cellStyle name="Style 150" xfId="3275"/>
    <cellStyle name="Style 151" xfId="3276"/>
    <cellStyle name="Style 152" xfId="3277"/>
    <cellStyle name="Style 153" xfId="3278"/>
    <cellStyle name="Style 154" xfId="3279"/>
    <cellStyle name="Style 155" xfId="3280"/>
    <cellStyle name="Style 16" xfId="3281"/>
    <cellStyle name="Style 16 2" xfId="3282"/>
    <cellStyle name="Style 17" xfId="3283"/>
    <cellStyle name="Style 17 2" xfId="3284"/>
    <cellStyle name="Style 18" xfId="3285"/>
    <cellStyle name="Style 18 2" xfId="3286"/>
    <cellStyle name="Style 19" xfId="3287"/>
    <cellStyle name="Style 19 2" xfId="3288"/>
    <cellStyle name="Style 2" xfId="3289"/>
    <cellStyle name="Style 2 2" xfId="3290"/>
    <cellStyle name="Style 20" xfId="3291"/>
    <cellStyle name="Style 20 2" xfId="3292"/>
    <cellStyle name="Style 21" xfId="3293"/>
    <cellStyle name="Style 21 2" xfId="3294"/>
    <cellStyle name="Style 22" xfId="3295"/>
    <cellStyle name="Style 22 2" xfId="3296"/>
    <cellStyle name="Style 23" xfId="3297"/>
    <cellStyle name="Style 23 2" xfId="3298"/>
    <cellStyle name="Style 24" xfId="3299"/>
    <cellStyle name="Style 24 2" xfId="3300"/>
    <cellStyle name="Style 25" xfId="3301"/>
    <cellStyle name="Style 25 2" xfId="3302"/>
    <cellStyle name="Style 26" xfId="3303"/>
    <cellStyle name="Style 26 2" xfId="3304"/>
    <cellStyle name="Style 27" xfId="3305"/>
    <cellStyle name="Style 27 2" xfId="3306"/>
    <cellStyle name="Style 28" xfId="3307"/>
    <cellStyle name="Style 28 2" xfId="3308"/>
    <cellStyle name="Style 29" xfId="3309"/>
    <cellStyle name="Style 29 2" xfId="3310"/>
    <cellStyle name="Style 3" xfId="3311"/>
    <cellStyle name="Style 3 2" xfId="3312"/>
    <cellStyle name="Style 30" xfId="3313"/>
    <cellStyle name="Style 30 2" xfId="3314"/>
    <cellStyle name="Style 31" xfId="3315"/>
    <cellStyle name="Style 31 2" xfId="3316"/>
    <cellStyle name="Style 32" xfId="3317"/>
    <cellStyle name="Style 32 2" xfId="3318"/>
    <cellStyle name="Style 33" xfId="3319"/>
    <cellStyle name="Style 33 2" xfId="3320"/>
    <cellStyle name="Style 34" xfId="3321"/>
    <cellStyle name="Style 34 2" xfId="3322"/>
    <cellStyle name="Style 35" xfId="3323"/>
    <cellStyle name="Style 35 2" xfId="3324"/>
    <cellStyle name="Style 36" xfId="3325"/>
    <cellStyle name="Style 37" xfId="3326"/>
    <cellStyle name="Style 37 2" xfId="3327"/>
    <cellStyle name="Style 38" xfId="3328"/>
    <cellStyle name="Style 38 2" xfId="3329"/>
    <cellStyle name="Style 39" xfId="3330"/>
    <cellStyle name="Style 39 2" xfId="3331"/>
    <cellStyle name="Style 4" xfId="3332"/>
    <cellStyle name="Style 4 2" xfId="3333"/>
    <cellStyle name="Style 40" xfId="3334"/>
    <cellStyle name="Style 40 2" xfId="3335"/>
    <cellStyle name="Style 41" xfId="3336"/>
    <cellStyle name="Style 41 2" xfId="3337"/>
    <cellStyle name="Style 42" xfId="3338"/>
    <cellStyle name="Style 42 2" xfId="3339"/>
    <cellStyle name="Style 43" xfId="3340"/>
    <cellStyle name="Style 43 2" xfId="3341"/>
    <cellStyle name="Style 44" xfId="3342"/>
    <cellStyle name="Style 44 2" xfId="3343"/>
    <cellStyle name="Style 45" xfId="3344"/>
    <cellStyle name="Style 45 2" xfId="3345"/>
    <cellStyle name="Style 46" xfId="3346"/>
    <cellStyle name="Style 46 2" xfId="3347"/>
    <cellStyle name="Style 47" xfId="3348"/>
    <cellStyle name="Style 47 2" xfId="3349"/>
    <cellStyle name="Style 48" xfId="3350"/>
    <cellStyle name="Style 48 2" xfId="3351"/>
    <cellStyle name="Style 49" xfId="3352"/>
    <cellStyle name="Style 49 2" xfId="3353"/>
    <cellStyle name="Style 5" xfId="3354"/>
    <cellStyle name="Style 50" xfId="3355"/>
    <cellStyle name="Style 50 2" xfId="3356"/>
    <cellStyle name="Style 51" xfId="3357"/>
    <cellStyle name="Style 51 2" xfId="3358"/>
    <cellStyle name="Style 52" xfId="3359"/>
    <cellStyle name="Style 52 2" xfId="3360"/>
    <cellStyle name="Style 53" xfId="3361"/>
    <cellStyle name="Style 53 2" xfId="3362"/>
    <cellStyle name="Style 54" xfId="3363"/>
    <cellStyle name="Style 54 2" xfId="3364"/>
    <cellStyle name="Style 55" xfId="3365"/>
    <cellStyle name="Style 55 2" xfId="3366"/>
    <cellStyle name="Style 56" xfId="3367"/>
    <cellStyle name="Style 57" xfId="3368"/>
    <cellStyle name="Style 58" xfId="3369"/>
    <cellStyle name="Style 59" xfId="3370"/>
    <cellStyle name="Style 6" xfId="3371"/>
    <cellStyle name="Style 6 2" xfId="3372"/>
    <cellStyle name="Style 60" xfId="3373"/>
    <cellStyle name="Style 61" xfId="3374"/>
    <cellStyle name="Style 62" xfId="3375"/>
    <cellStyle name="Style 63" xfId="3376"/>
    <cellStyle name="Style 64" xfId="3377"/>
    <cellStyle name="Style 65" xfId="3378"/>
    <cellStyle name="Style 66" xfId="3379"/>
    <cellStyle name="Style 67" xfId="3380"/>
    <cellStyle name="Style 68" xfId="3381"/>
    <cellStyle name="Style 69" xfId="3382"/>
    <cellStyle name="Style 7" xfId="3383"/>
    <cellStyle name="Style 7 2" xfId="3384"/>
    <cellStyle name="Style 70" xfId="3385"/>
    <cellStyle name="Style 71" xfId="3386"/>
    <cellStyle name="Style 72" xfId="3387"/>
    <cellStyle name="Style 73" xfId="3388"/>
    <cellStyle name="Style 74" xfId="3389"/>
    <cellStyle name="Style 75" xfId="3390"/>
    <cellStyle name="Style 76" xfId="3391"/>
    <cellStyle name="Style 77" xfId="3392"/>
    <cellStyle name="Style 78" xfId="3393"/>
    <cellStyle name="Style 79" xfId="3394"/>
    <cellStyle name="Style 8" xfId="3395"/>
    <cellStyle name="Style 8 2" xfId="3396"/>
    <cellStyle name="Style 80" xfId="3397"/>
    <cellStyle name="Style 81" xfId="3398"/>
    <cellStyle name="Style 82" xfId="3399"/>
    <cellStyle name="Style 83" xfId="3400"/>
    <cellStyle name="Style 84" xfId="3401"/>
    <cellStyle name="Style 85" xfId="3402"/>
    <cellStyle name="Style 86" xfId="3403"/>
    <cellStyle name="Style 87" xfId="3404"/>
    <cellStyle name="Style 88" xfId="3405"/>
    <cellStyle name="Style 89" xfId="3406"/>
    <cellStyle name="Style 9" xfId="3407"/>
    <cellStyle name="Style 9 2" xfId="3408"/>
    <cellStyle name="Style 90" xfId="3409"/>
    <cellStyle name="Style 91" xfId="3410"/>
    <cellStyle name="Style 92" xfId="3411"/>
    <cellStyle name="Style 93" xfId="3412"/>
    <cellStyle name="Style 94" xfId="3413"/>
    <cellStyle name="Style 95" xfId="3414"/>
    <cellStyle name="Style 96" xfId="3415"/>
    <cellStyle name="Style 97" xfId="3416"/>
    <cellStyle name="Style 98" xfId="3417"/>
    <cellStyle name="Style 99" xfId="3418"/>
    <cellStyle name="Style Date" xfId="3419"/>
    <cellStyle name="style_1" xfId="3420"/>
    <cellStyle name="subhead" xfId="3421"/>
    <cellStyle name="subhead 2" xfId="3422"/>
    <cellStyle name="Subtotal" xfId="3423"/>
    <cellStyle name="symbol" xfId="3424"/>
    <cellStyle name="T" xfId="3425"/>
    <cellStyle name="T 2" xfId="3426"/>
    <cellStyle name="T_15_10_2013 BC nhu cau von doi ung ODA (2014-2016) ngay 15102013 Sua" xfId="3427"/>
    <cellStyle name="T_bao cao" xfId="3428"/>
    <cellStyle name="T_bao cao 2" xfId="3429"/>
    <cellStyle name="T_bao cao phan bo KHDT 2011(final)" xfId="3430"/>
    <cellStyle name="T_Bao cao so lieu kiem toan nam 2007 sua" xfId="3431"/>
    <cellStyle name="T_Bao cao so lieu kiem toan nam 2007 sua 2" xfId="3432"/>
    <cellStyle name="T_Bao cao so lieu kiem toan nam 2007 sua_!1 1 bao cao giao KH ve HTCMT vung TNB   12-12-2011" xfId="3433"/>
    <cellStyle name="T_Bao cao so lieu kiem toan nam 2007 sua_!1 1 bao cao giao KH ve HTCMT vung TNB   12-12-2011 2" xfId="3434"/>
    <cellStyle name="T_Bao cao so lieu kiem toan nam 2007 sua_KH TPCP vung TNB (03-1-2012)" xfId="3435"/>
    <cellStyle name="T_Bao cao so lieu kiem toan nam 2007 sua_KH TPCP vung TNB (03-1-2012) 2" xfId="3436"/>
    <cellStyle name="T_bao cao_!1 1 bao cao giao KH ve HTCMT vung TNB   12-12-2011" xfId="3437"/>
    <cellStyle name="T_bao cao_!1 1 bao cao giao KH ve HTCMT vung TNB   12-12-2011 2" xfId="3438"/>
    <cellStyle name="T_bao cao_Bieu4HTMT" xfId="3439"/>
    <cellStyle name="T_bao cao_Bieu4HTMT 2" xfId="3440"/>
    <cellStyle name="T_bao cao_Bieu4HTMT_!1 1 bao cao giao KH ve HTCMT vung TNB   12-12-2011" xfId="3441"/>
    <cellStyle name="T_bao cao_Bieu4HTMT_!1 1 bao cao giao KH ve HTCMT vung TNB   12-12-2011 2" xfId="3442"/>
    <cellStyle name="T_bao cao_Bieu4HTMT_KH TPCP vung TNB (03-1-2012)" xfId="3443"/>
    <cellStyle name="T_bao cao_Bieu4HTMT_KH TPCP vung TNB (03-1-2012) 2" xfId="3444"/>
    <cellStyle name="T_bao cao_KH TPCP vung TNB (03-1-2012)" xfId="3445"/>
    <cellStyle name="T_bao cao_KH TPCP vung TNB (03-1-2012) 2" xfId="3446"/>
    <cellStyle name="T_BBTNG-06" xfId="3447"/>
    <cellStyle name="T_BBTNG-06 2" xfId="3448"/>
    <cellStyle name="T_BBTNG-06_!1 1 bao cao giao KH ve HTCMT vung TNB   12-12-2011" xfId="3449"/>
    <cellStyle name="T_BBTNG-06_!1 1 bao cao giao KH ve HTCMT vung TNB   12-12-2011 2" xfId="3450"/>
    <cellStyle name="T_BBTNG-06_Bieu4HTMT" xfId="3451"/>
    <cellStyle name="T_BBTNG-06_Bieu4HTMT 2" xfId="3452"/>
    <cellStyle name="T_BBTNG-06_Bieu4HTMT_!1 1 bao cao giao KH ve HTCMT vung TNB   12-12-2011" xfId="3453"/>
    <cellStyle name="T_BBTNG-06_Bieu4HTMT_!1 1 bao cao giao KH ve HTCMT vung TNB   12-12-2011 2" xfId="3454"/>
    <cellStyle name="T_BBTNG-06_Bieu4HTMT_KH TPCP vung TNB (03-1-2012)" xfId="3455"/>
    <cellStyle name="T_BBTNG-06_Bieu4HTMT_KH TPCP vung TNB (03-1-2012) 2" xfId="3456"/>
    <cellStyle name="T_BBTNG-06_KH TPCP vung TNB (03-1-2012)" xfId="3457"/>
    <cellStyle name="T_BBTNG-06_KH TPCP vung TNB (03-1-2012) 2" xfId="3458"/>
    <cellStyle name="T_BC  NAM 2007" xfId="3459"/>
    <cellStyle name="T_BC  NAM 2007 2" xfId="3460"/>
    <cellStyle name="T_BC CTMT-2008 Ttinh" xfId="3461"/>
    <cellStyle name="T_BC CTMT-2008 Ttinh 2" xfId="3462"/>
    <cellStyle name="T_BC CTMT-2008 Ttinh_!1 1 bao cao giao KH ve HTCMT vung TNB   12-12-2011" xfId="3463"/>
    <cellStyle name="T_BC CTMT-2008 Ttinh_!1 1 bao cao giao KH ve HTCMT vung TNB   12-12-2011 2" xfId="3464"/>
    <cellStyle name="T_BC CTMT-2008 Ttinh_KH TPCP vung TNB (03-1-2012)" xfId="3465"/>
    <cellStyle name="T_BC CTMT-2008 Ttinh_KH TPCP vung TNB (03-1-2012) 2" xfId="3466"/>
    <cellStyle name="T_BC nhu cau von doi ung ODA nganh NN (BKH)" xfId="3467"/>
    <cellStyle name="T_BC nhu cau von doi ung ODA nganh NN (BKH)_05-12  KH trung han 2016-2020 - Liem Thinh edited" xfId="3468"/>
    <cellStyle name="T_BC nhu cau von doi ung ODA nganh NN (BKH)_Copy of 05-12  KH trung han 2016-2020 - Liem Thinh edited (1)" xfId="3469"/>
    <cellStyle name="T_BC Tai co cau (bieu TH)" xfId="3470"/>
    <cellStyle name="T_BC Tai co cau (bieu TH)_05-12  KH trung han 2016-2020 - Liem Thinh edited" xfId="3471"/>
    <cellStyle name="T_BC Tai co cau (bieu TH)_Copy of 05-12  KH trung han 2016-2020 - Liem Thinh edited (1)" xfId="3472"/>
    <cellStyle name="T_Bieu 4.2 A, B KHCTgiong 2011" xfId="3473"/>
    <cellStyle name="T_Bieu 4.2 A, B KHCTgiong 2011 10" xfId="3474"/>
    <cellStyle name="T_Bieu 4.2 A, B KHCTgiong 2011 11" xfId="3475"/>
    <cellStyle name="T_Bieu 4.2 A, B KHCTgiong 2011 12" xfId="3476"/>
    <cellStyle name="T_Bieu 4.2 A, B KHCTgiong 2011 13" xfId="3477"/>
    <cellStyle name="T_Bieu 4.2 A, B KHCTgiong 2011 14" xfId="3478"/>
    <cellStyle name="T_Bieu 4.2 A, B KHCTgiong 2011 15" xfId="3479"/>
    <cellStyle name="T_Bieu 4.2 A, B KHCTgiong 2011 2" xfId="3480"/>
    <cellStyle name="T_Bieu 4.2 A, B KHCTgiong 2011 3" xfId="3481"/>
    <cellStyle name="T_Bieu 4.2 A, B KHCTgiong 2011 4" xfId="3482"/>
    <cellStyle name="T_Bieu 4.2 A, B KHCTgiong 2011 5" xfId="3483"/>
    <cellStyle name="T_Bieu 4.2 A, B KHCTgiong 2011 6" xfId="3484"/>
    <cellStyle name="T_Bieu 4.2 A, B KHCTgiong 2011 7" xfId="3485"/>
    <cellStyle name="T_Bieu 4.2 A, B KHCTgiong 2011 8" xfId="3486"/>
    <cellStyle name="T_Bieu 4.2 A, B KHCTgiong 2011 9" xfId="3487"/>
    <cellStyle name="T_Bieu mau cong trinh khoi cong moi 3-4" xfId="3488"/>
    <cellStyle name="T_Bieu mau cong trinh khoi cong moi 3-4 2" xfId="3489"/>
    <cellStyle name="T_Bieu mau cong trinh khoi cong moi 3-4_!1 1 bao cao giao KH ve HTCMT vung TNB   12-12-2011" xfId="3490"/>
    <cellStyle name="T_Bieu mau cong trinh khoi cong moi 3-4_!1 1 bao cao giao KH ve HTCMT vung TNB   12-12-2011 2" xfId="3491"/>
    <cellStyle name="T_Bieu mau cong trinh khoi cong moi 3-4_KH TPCP vung TNB (03-1-2012)" xfId="3492"/>
    <cellStyle name="T_Bieu mau cong trinh khoi cong moi 3-4_KH TPCP vung TNB (03-1-2012) 2" xfId="3493"/>
    <cellStyle name="T_Bieu mau danh muc du an thuoc CTMTQG nam 2008" xfId="3494"/>
    <cellStyle name="T_Bieu mau danh muc du an thuoc CTMTQG nam 2008 2" xfId="3495"/>
    <cellStyle name="T_Bieu mau danh muc du an thuoc CTMTQG nam 2008_!1 1 bao cao giao KH ve HTCMT vung TNB   12-12-2011" xfId="3496"/>
    <cellStyle name="T_Bieu mau danh muc du an thuoc CTMTQG nam 2008_!1 1 bao cao giao KH ve HTCMT vung TNB   12-12-2011 2" xfId="3497"/>
    <cellStyle name="T_Bieu mau danh muc du an thuoc CTMTQG nam 2008_KH TPCP vung TNB (03-1-2012)" xfId="3498"/>
    <cellStyle name="T_Bieu mau danh muc du an thuoc CTMTQG nam 2008_KH TPCP vung TNB (03-1-2012) 2" xfId="3499"/>
    <cellStyle name="T_Bieu tong hop nhu cau ung 2011 da chon loc -Mien nui" xfId="3500"/>
    <cellStyle name="T_Bieu tong hop nhu cau ung 2011 da chon loc -Mien nui 2" xfId="3501"/>
    <cellStyle name="T_Bieu tong hop nhu cau ung 2011 da chon loc -Mien nui_!1 1 bao cao giao KH ve HTCMT vung TNB   12-12-2011" xfId="3502"/>
    <cellStyle name="T_Bieu tong hop nhu cau ung 2011 da chon loc -Mien nui_!1 1 bao cao giao KH ve HTCMT vung TNB   12-12-2011 2" xfId="3503"/>
    <cellStyle name="T_Bieu tong hop nhu cau ung 2011 da chon loc -Mien nui_KH TPCP vung TNB (03-1-2012)" xfId="3504"/>
    <cellStyle name="T_Bieu tong hop nhu cau ung 2011 da chon loc -Mien nui_KH TPCP vung TNB (03-1-2012) 2" xfId="3505"/>
    <cellStyle name="T_Bieu3ODA" xfId="3506"/>
    <cellStyle name="T_Bieu3ODA 2" xfId="3507"/>
    <cellStyle name="T_Bieu3ODA_!1 1 bao cao giao KH ve HTCMT vung TNB   12-12-2011" xfId="3508"/>
    <cellStyle name="T_Bieu3ODA_!1 1 bao cao giao KH ve HTCMT vung TNB   12-12-2011 2" xfId="3509"/>
    <cellStyle name="T_Bieu3ODA_1" xfId="3510"/>
    <cellStyle name="T_Bieu3ODA_1 2" xfId="3511"/>
    <cellStyle name="T_Bieu3ODA_1_!1 1 bao cao giao KH ve HTCMT vung TNB   12-12-2011" xfId="3512"/>
    <cellStyle name="T_Bieu3ODA_1_!1 1 bao cao giao KH ve HTCMT vung TNB   12-12-2011 2" xfId="3513"/>
    <cellStyle name="T_Bieu3ODA_1_KH TPCP vung TNB (03-1-2012)" xfId="3514"/>
    <cellStyle name="T_Bieu3ODA_1_KH TPCP vung TNB (03-1-2012) 2" xfId="3515"/>
    <cellStyle name="T_Bieu3ODA_KH TPCP vung TNB (03-1-2012)" xfId="3516"/>
    <cellStyle name="T_Bieu3ODA_KH TPCP vung TNB (03-1-2012) 2" xfId="3517"/>
    <cellStyle name="T_Bieu4HTMT" xfId="3518"/>
    <cellStyle name="T_Bieu4HTMT 2" xfId="3519"/>
    <cellStyle name="T_Bieu4HTMT_!1 1 bao cao giao KH ve HTCMT vung TNB   12-12-2011" xfId="3520"/>
    <cellStyle name="T_Bieu4HTMT_!1 1 bao cao giao KH ve HTCMT vung TNB   12-12-2011 2" xfId="3521"/>
    <cellStyle name="T_Bieu4HTMT_KH TPCP vung TNB (03-1-2012)" xfId="3522"/>
    <cellStyle name="T_Bieu4HTMT_KH TPCP vung TNB (03-1-2012) 2" xfId="3523"/>
    <cellStyle name="T_bo sung von KCH nam 2010 va Du an tre kho khan" xfId="3524"/>
    <cellStyle name="T_bo sung von KCH nam 2010 va Du an tre kho khan 2" xfId="3525"/>
    <cellStyle name="T_bo sung von KCH nam 2010 va Du an tre kho khan_!1 1 bao cao giao KH ve HTCMT vung TNB   12-12-2011" xfId="3526"/>
    <cellStyle name="T_bo sung von KCH nam 2010 va Du an tre kho khan_!1 1 bao cao giao KH ve HTCMT vung TNB   12-12-2011 2" xfId="3527"/>
    <cellStyle name="T_bo sung von KCH nam 2010 va Du an tre kho khan_KH TPCP vung TNB (03-1-2012)" xfId="3528"/>
    <cellStyle name="T_bo sung von KCH nam 2010 va Du an tre kho khan_KH TPCP vung TNB (03-1-2012) 2" xfId="3529"/>
    <cellStyle name="T_Book1" xfId="3530"/>
    <cellStyle name="T_Book1 2" xfId="3531"/>
    <cellStyle name="T_Book1 3" xfId="3532"/>
    <cellStyle name="T_Book1_!1 1 bao cao giao KH ve HTCMT vung TNB   12-12-2011" xfId="3533"/>
    <cellStyle name="T_Book1_!1 1 bao cao giao KH ve HTCMT vung TNB   12-12-2011 2" xfId="3534"/>
    <cellStyle name="T_Book1_1" xfId="3535"/>
    <cellStyle name="T_Book1_1 2" xfId="3536"/>
    <cellStyle name="T_Book1_1_Bieu tong hop nhu cau ung 2011 da chon loc -Mien nui" xfId="3537"/>
    <cellStyle name="T_Book1_1_Bieu tong hop nhu cau ung 2011 da chon loc -Mien nui 2" xfId="3538"/>
    <cellStyle name="T_Book1_1_Bieu tong hop nhu cau ung 2011 da chon loc -Mien nui_!1 1 bao cao giao KH ve HTCMT vung TNB   12-12-2011" xfId="3539"/>
    <cellStyle name="T_Book1_1_Bieu tong hop nhu cau ung 2011 da chon loc -Mien nui_!1 1 bao cao giao KH ve HTCMT vung TNB   12-12-2011 2" xfId="3540"/>
    <cellStyle name="T_Book1_1_Bieu tong hop nhu cau ung 2011 da chon loc -Mien nui_KH TPCP vung TNB (03-1-2012)" xfId="3541"/>
    <cellStyle name="T_Book1_1_Bieu tong hop nhu cau ung 2011 da chon loc -Mien nui_KH TPCP vung TNB (03-1-2012) 2" xfId="3542"/>
    <cellStyle name="T_Book1_1_Bieu3ODA" xfId="3543"/>
    <cellStyle name="T_Book1_1_Bieu3ODA 2" xfId="3544"/>
    <cellStyle name="T_Book1_1_Bieu3ODA_!1 1 bao cao giao KH ve HTCMT vung TNB   12-12-2011" xfId="3545"/>
    <cellStyle name="T_Book1_1_Bieu3ODA_!1 1 bao cao giao KH ve HTCMT vung TNB   12-12-2011 2" xfId="3546"/>
    <cellStyle name="T_Book1_1_Bieu3ODA_KH TPCP vung TNB (03-1-2012)" xfId="3547"/>
    <cellStyle name="T_Book1_1_Bieu3ODA_KH TPCP vung TNB (03-1-2012) 2" xfId="3548"/>
    <cellStyle name="T_Book1_1_CPK" xfId="3549"/>
    <cellStyle name="T_Book1_1_CPK 2" xfId="3550"/>
    <cellStyle name="T_Book1_1_CPK_!1 1 bao cao giao KH ve HTCMT vung TNB   12-12-2011" xfId="3551"/>
    <cellStyle name="T_Book1_1_CPK_!1 1 bao cao giao KH ve HTCMT vung TNB   12-12-2011 2" xfId="3552"/>
    <cellStyle name="T_Book1_1_CPK_Bieu4HTMT" xfId="3553"/>
    <cellStyle name="T_Book1_1_CPK_Bieu4HTMT 2" xfId="3554"/>
    <cellStyle name="T_Book1_1_CPK_Bieu4HTMT_!1 1 bao cao giao KH ve HTCMT vung TNB   12-12-2011" xfId="3555"/>
    <cellStyle name="T_Book1_1_CPK_Bieu4HTMT_!1 1 bao cao giao KH ve HTCMT vung TNB   12-12-2011 2" xfId="3556"/>
    <cellStyle name="T_Book1_1_CPK_Bieu4HTMT_KH TPCP vung TNB (03-1-2012)" xfId="3557"/>
    <cellStyle name="T_Book1_1_CPK_Bieu4HTMT_KH TPCP vung TNB (03-1-2012) 2" xfId="3558"/>
    <cellStyle name="T_Book1_1_CPK_KH TPCP vung TNB (03-1-2012)" xfId="3559"/>
    <cellStyle name="T_Book1_1_CPK_KH TPCP vung TNB (03-1-2012) 2" xfId="3560"/>
    <cellStyle name="T_Book1_1_KH TPCP vung TNB (03-1-2012)" xfId="3561"/>
    <cellStyle name="T_Book1_1_KH TPCP vung TNB (03-1-2012) 2" xfId="3562"/>
    <cellStyle name="T_Book1_1_kien giang 2" xfId="3563"/>
    <cellStyle name="T_Book1_1_kien giang 2 2" xfId="3564"/>
    <cellStyle name="T_Book1_1_Luy ke von ung nam 2011 -Thoa gui ngay 12-8-2012" xfId="3565"/>
    <cellStyle name="T_Book1_1_Luy ke von ung nam 2011 -Thoa gui ngay 12-8-2012 2" xfId="3566"/>
    <cellStyle name="T_Book1_1_Luy ke von ung nam 2011 -Thoa gui ngay 12-8-2012_!1 1 bao cao giao KH ve HTCMT vung TNB   12-12-2011" xfId="3567"/>
    <cellStyle name="T_Book1_1_Luy ke von ung nam 2011 -Thoa gui ngay 12-8-2012_!1 1 bao cao giao KH ve HTCMT vung TNB   12-12-2011 2" xfId="3568"/>
    <cellStyle name="T_Book1_1_Luy ke von ung nam 2011 -Thoa gui ngay 12-8-2012_KH TPCP vung TNB (03-1-2012)" xfId="3569"/>
    <cellStyle name="T_Book1_1_Luy ke von ung nam 2011 -Thoa gui ngay 12-8-2012_KH TPCP vung TNB (03-1-2012) 2" xfId="3570"/>
    <cellStyle name="T_Book1_1_Thiet bi" xfId="3571"/>
    <cellStyle name="T_Book1_1_Thiet bi 2" xfId="3572"/>
    <cellStyle name="T_Book1_1_Thiet bi_!1 1 bao cao giao KH ve HTCMT vung TNB   12-12-2011" xfId="3573"/>
    <cellStyle name="T_Book1_1_Thiet bi_!1 1 bao cao giao KH ve HTCMT vung TNB   12-12-2011 2" xfId="3574"/>
    <cellStyle name="T_Book1_1_Thiet bi_Bieu4HTMT" xfId="3575"/>
    <cellStyle name="T_Book1_1_Thiet bi_Bieu4HTMT 2" xfId="3576"/>
    <cellStyle name="T_Book1_1_Thiet bi_Bieu4HTMT_!1 1 bao cao giao KH ve HTCMT vung TNB   12-12-2011" xfId="3577"/>
    <cellStyle name="T_Book1_1_Thiet bi_Bieu4HTMT_!1 1 bao cao giao KH ve HTCMT vung TNB   12-12-2011 2" xfId="3578"/>
    <cellStyle name="T_Book1_1_Thiet bi_Bieu4HTMT_KH TPCP vung TNB (03-1-2012)" xfId="3579"/>
    <cellStyle name="T_Book1_1_Thiet bi_Bieu4HTMT_KH TPCP vung TNB (03-1-2012) 2" xfId="3580"/>
    <cellStyle name="T_Book1_1_Thiet bi_KH TPCP vung TNB (03-1-2012)" xfId="3581"/>
    <cellStyle name="T_Book1_1_Thiet bi_KH TPCP vung TNB (03-1-2012) 2" xfId="3582"/>
    <cellStyle name="T_Book1_15_10_2013 BC nhu cau von doi ung ODA (2014-2016) ngay 15102013 Sua" xfId="3583"/>
    <cellStyle name="T_Book1_bao cao phan bo KHDT 2011(final)" xfId="3584"/>
    <cellStyle name="T_Book1_bao cao phan bo KHDT 2011(final)_BC nhu cau von doi ung ODA nganh NN (BKH)" xfId="3585"/>
    <cellStyle name="T_Book1_bao cao phan bo KHDT 2011(final)_BC Tai co cau (bieu TH)" xfId="3586"/>
    <cellStyle name="T_Book1_bao cao phan bo KHDT 2011(final)_DK 2014-2015 final" xfId="3587"/>
    <cellStyle name="T_Book1_bao cao phan bo KHDT 2011(final)_DK 2014-2015 new" xfId="3588"/>
    <cellStyle name="T_Book1_bao cao phan bo KHDT 2011(final)_DK KH CBDT 2014 11-11-2013" xfId="3589"/>
    <cellStyle name="T_Book1_bao cao phan bo KHDT 2011(final)_DK KH CBDT 2014 11-11-2013(1)" xfId="3590"/>
    <cellStyle name="T_Book1_bao cao phan bo KHDT 2011(final)_KH 2011-2015" xfId="3591"/>
    <cellStyle name="T_Book1_bao cao phan bo KHDT 2011(final)_tai co cau dau tu (tong hop)1" xfId="3592"/>
    <cellStyle name="T_Book1_BC nhu cau von doi ung ODA nganh NN (BKH)" xfId="3593"/>
    <cellStyle name="T_Book1_BC nhu cau von doi ung ODA nganh NN (BKH)_05-12  KH trung han 2016-2020 - Liem Thinh edited" xfId="3594"/>
    <cellStyle name="T_Book1_BC nhu cau von doi ung ODA nganh NN (BKH)_Copy of 05-12  KH trung han 2016-2020 - Liem Thinh edited (1)" xfId="3595"/>
    <cellStyle name="T_Book1_BC NQ11-CP - chinh sua lai" xfId="3596"/>
    <cellStyle name="T_Book1_BC NQ11-CP - chinh sua lai 2" xfId="3597"/>
    <cellStyle name="T_Book1_BC NQ11-CP-Quynh sau bieu so3" xfId="3598"/>
    <cellStyle name="T_Book1_BC NQ11-CP-Quynh sau bieu so3 2" xfId="3599"/>
    <cellStyle name="T_Book1_BC Tai co cau (bieu TH)" xfId="3600"/>
    <cellStyle name="T_Book1_BC Tai co cau (bieu TH)_05-12  KH trung han 2016-2020 - Liem Thinh edited" xfId="3601"/>
    <cellStyle name="T_Book1_BC Tai co cau (bieu TH)_Copy of 05-12  KH trung han 2016-2020 - Liem Thinh edited (1)" xfId="3602"/>
    <cellStyle name="T_Book1_BC_NQ11-CP_-_Thao_sua_lai" xfId="3603"/>
    <cellStyle name="T_Book1_BC_NQ11-CP_-_Thao_sua_lai 2" xfId="3604"/>
    <cellStyle name="T_Book1_Bieu mau cong trinh khoi cong moi 3-4" xfId="3605"/>
    <cellStyle name="T_Book1_Bieu mau cong trinh khoi cong moi 3-4 2" xfId="3606"/>
    <cellStyle name="T_Book1_Bieu mau cong trinh khoi cong moi 3-4_!1 1 bao cao giao KH ve HTCMT vung TNB   12-12-2011" xfId="3607"/>
    <cellStyle name="T_Book1_Bieu mau cong trinh khoi cong moi 3-4_!1 1 bao cao giao KH ve HTCMT vung TNB   12-12-2011 2" xfId="3608"/>
    <cellStyle name="T_Book1_Bieu mau cong trinh khoi cong moi 3-4_KH TPCP vung TNB (03-1-2012)" xfId="3609"/>
    <cellStyle name="T_Book1_Bieu mau cong trinh khoi cong moi 3-4_KH TPCP vung TNB (03-1-2012) 2" xfId="3610"/>
    <cellStyle name="T_Book1_Bieu mau danh muc du an thuoc CTMTQG nam 2008" xfId="3611"/>
    <cellStyle name="T_Book1_Bieu mau danh muc du an thuoc CTMTQG nam 2008 2" xfId="3612"/>
    <cellStyle name="T_Book1_Bieu mau danh muc du an thuoc CTMTQG nam 2008_!1 1 bao cao giao KH ve HTCMT vung TNB   12-12-2011" xfId="3613"/>
    <cellStyle name="T_Book1_Bieu mau danh muc du an thuoc CTMTQG nam 2008_!1 1 bao cao giao KH ve HTCMT vung TNB   12-12-2011 2" xfId="3614"/>
    <cellStyle name="T_Book1_Bieu mau danh muc du an thuoc CTMTQG nam 2008_KH TPCP vung TNB (03-1-2012)" xfId="3615"/>
    <cellStyle name="T_Book1_Bieu mau danh muc du an thuoc CTMTQG nam 2008_KH TPCP vung TNB (03-1-2012) 2" xfId="3616"/>
    <cellStyle name="T_Book1_Bieu tong hop nhu cau ung 2011 da chon loc -Mien nui" xfId="3617"/>
    <cellStyle name="T_Book1_Bieu tong hop nhu cau ung 2011 da chon loc -Mien nui 2" xfId="3618"/>
    <cellStyle name="T_Book1_Bieu tong hop nhu cau ung 2011 da chon loc -Mien nui_!1 1 bao cao giao KH ve HTCMT vung TNB   12-12-2011" xfId="3619"/>
    <cellStyle name="T_Book1_Bieu tong hop nhu cau ung 2011 da chon loc -Mien nui_!1 1 bao cao giao KH ve HTCMT vung TNB   12-12-2011 2" xfId="3620"/>
    <cellStyle name="T_Book1_Bieu tong hop nhu cau ung 2011 da chon loc -Mien nui_KH TPCP vung TNB (03-1-2012)" xfId="3621"/>
    <cellStyle name="T_Book1_Bieu tong hop nhu cau ung 2011 da chon loc -Mien nui_KH TPCP vung TNB (03-1-2012) 2" xfId="3622"/>
    <cellStyle name="T_Book1_Bieu3ODA" xfId="3623"/>
    <cellStyle name="T_Book1_Bieu3ODA 2" xfId="3624"/>
    <cellStyle name="T_Book1_Bieu3ODA_!1 1 bao cao giao KH ve HTCMT vung TNB   12-12-2011" xfId="3625"/>
    <cellStyle name="T_Book1_Bieu3ODA_!1 1 bao cao giao KH ve HTCMT vung TNB   12-12-2011 2" xfId="3626"/>
    <cellStyle name="T_Book1_Bieu3ODA_1" xfId="3627"/>
    <cellStyle name="T_Book1_Bieu3ODA_1 2" xfId="3628"/>
    <cellStyle name="T_Book1_Bieu3ODA_1_!1 1 bao cao giao KH ve HTCMT vung TNB   12-12-2011" xfId="3629"/>
    <cellStyle name="T_Book1_Bieu3ODA_1_!1 1 bao cao giao KH ve HTCMT vung TNB   12-12-2011 2" xfId="3630"/>
    <cellStyle name="T_Book1_Bieu3ODA_1_KH TPCP vung TNB (03-1-2012)" xfId="3631"/>
    <cellStyle name="T_Book1_Bieu3ODA_1_KH TPCP vung TNB (03-1-2012) 2" xfId="3632"/>
    <cellStyle name="T_Book1_Bieu3ODA_KH TPCP vung TNB (03-1-2012)" xfId="3633"/>
    <cellStyle name="T_Book1_Bieu3ODA_KH TPCP vung TNB (03-1-2012) 2" xfId="3634"/>
    <cellStyle name="T_Book1_Bieu4HTMT" xfId="3635"/>
    <cellStyle name="T_Book1_Bieu4HTMT 2" xfId="3636"/>
    <cellStyle name="T_Book1_Bieu4HTMT_!1 1 bao cao giao KH ve HTCMT vung TNB   12-12-2011" xfId="3637"/>
    <cellStyle name="T_Book1_Bieu4HTMT_!1 1 bao cao giao KH ve HTCMT vung TNB   12-12-2011 2" xfId="3638"/>
    <cellStyle name="T_Book1_Bieu4HTMT_KH TPCP vung TNB (03-1-2012)" xfId="3639"/>
    <cellStyle name="T_Book1_Bieu4HTMT_KH TPCP vung TNB (03-1-2012) 2" xfId="3640"/>
    <cellStyle name="T_Book1_Book1" xfId="3641"/>
    <cellStyle name="T_Book1_Book1 2" xfId="3642"/>
    <cellStyle name="T_Book1_Cong trinh co y kien LD_Dang_NN_2011-Tay nguyen-9-10" xfId="3643"/>
    <cellStyle name="T_Book1_Cong trinh co y kien LD_Dang_NN_2011-Tay nguyen-9-10 2" xfId="3644"/>
    <cellStyle name="T_Book1_Cong trinh co y kien LD_Dang_NN_2011-Tay nguyen-9-10_!1 1 bao cao giao KH ve HTCMT vung TNB   12-12-2011" xfId="3645"/>
    <cellStyle name="T_Book1_Cong trinh co y kien LD_Dang_NN_2011-Tay nguyen-9-10_!1 1 bao cao giao KH ve HTCMT vung TNB   12-12-2011 2" xfId="3646"/>
    <cellStyle name="T_Book1_Cong trinh co y kien LD_Dang_NN_2011-Tay nguyen-9-10_Bieu4HTMT" xfId="3647"/>
    <cellStyle name="T_Book1_Cong trinh co y kien LD_Dang_NN_2011-Tay nguyen-9-10_Bieu4HTMT 2" xfId="3648"/>
    <cellStyle name="T_Book1_Cong trinh co y kien LD_Dang_NN_2011-Tay nguyen-9-10_KH TPCP vung TNB (03-1-2012)" xfId="3649"/>
    <cellStyle name="T_Book1_Cong trinh co y kien LD_Dang_NN_2011-Tay nguyen-9-10_KH TPCP vung TNB (03-1-2012) 2" xfId="3650"/>
    <cellStyle name="T_Book1_CPK" xfId="3651"/>
    <cellStyle name="T_Book1_CPK 2" xfId="3652"/>
    <cellStyle name="T_Book1_danh muc chuan bi dau tu 2011 ngay 07-6-2011" xfId="3653"/>
    <cellStyle name="T_Book1_danh muc chuan bi dau tu 2011 ngay 07-6-2011 2" xfId="3654"/>
    <cellStyle name="T_Book1_dieu chinh KH 2011 ngay 26-5-2011111" xfId="3655"/>
    <cellStyle name="T_Book1_dieu chinh KH 2011 ngay 26-5-2011111 2" xfId="3656"/>
    <cellStyle name="T_Book1_DK 2014-2015 final" xfId="3657"/>
    <cellStyle name="T_Book1_DK 2014-2015 final_05-12  KH trung han 2016-2020 - Liem Thinh edited" xfId="3658"/>
    <cellStyle name="T_Book1_DK 2014-2015 final_Copy of 05-12  KH trung han 2016-2020 - Liem Thinh edited (1)" xfId="3659"/>
    <cellStyle name="T_Book1_DK 2014-2015 new" xfId="3660"/>
    <cellStyle name="T_Book1_DK 2014-2015 new_05-12  KH trung han 2016-2020 - Liem Thinh edited" xfId="3661"/>
    <cellStyle name="T_Book1_DK 2014-2015 new_Copy of 05-12  KH trung han 2016-2020 - Liem Thinh edited (1)" xfId="3662"/>
    <cellStyle name="T_Book1_DK KH CBDT 2014 11-11-2013" xfId="3663"/>
    <cellStyle name="T_Book1_DK KH CBDT 2014 11-11-2013(1)" xfId="3664"/>
    <cellStyle name="T_Book1_DK KH CBDT 2014 11-11-2013(1)_05-12  KH trung han 2016-2020 - Liem Thinh edited" xfId="3665"/>
    <cellStyle name="T_Book1_DK KH CBDT 2014 11-11-2013(1)_Copy of 05-12  KH trung han 2016-2020 - Liem Thinh edited (1)" xfId="3666"/>
    <cellStyle name="T_Book1_DK KH CBDT 2014 11-11-2013_05-12  KH trung han 2016-2020 - Liem Thinh edited" xfId="3667"/>
    <cellStyle name="T_Book1_DK KH CBDT 2014 11-11-2013_Copy of 05-12  KH trung han 2016-2020 - Liem Thinh edited (1)" xfId="3668"/>
    <cellStyle name="T_Book1_Du an khoi cong moi nam 2010" xfId="3669"/>
    <cellStyle name="T_Book1_Du an khoi cong moi nam 2010 2" xfId="3670"/>
    <cellStyle name="T_Book1_Du an khoi cong moi nam 2010_!1 1 bao cao giao KH ve HTCMT vung TNB   12-12-2011" xfId="3671"/>
    <cellStyle name="T_Book1_Du an khoi cong moi nam 2010_!1 1 bao cao giao KH ve HTCMT vung TNB   12-12-2011 2" xfId="3672"/>
    <cellStyle name="T_Book1_Du an khoi cong moi nam 2010_KH TPCP vung TNB (03-1-2012)" xfId="3673"/>
    <cellStyle name="T_Book1_Du an khoi cong moi nam 2010_KH TPCP vung TNB (03-1-2012) 2" xfId="3674"/>
    <cellStyle name="T_Book1_giao KH 2011 ngay 10-12-2010" xfId="3675"/>
    <cellStyle name="T_Book1_giao KH 2011 ngay 10-12-2010 2" xfId="3676"/>
    <cellStyle name="T_Book1_Hang Tom goi9 9-07(Cau 12 sua)" xfId="3677"/>
    <cellStyle name="T_Book1_Hang Tom goi9 9-07(Cau 12 sua) 2" xfId="3678"/>
    <cellStyle name="T_Book1_Ket qua phan bo von nam 2008" xfId="3679"/>
    <cellStyle name="T_Book1_Ket qua phan bo von nam 2008 2" xfId="3680"/>
    <cellStyle name="T_Book1_Ket qua phan bo von nam 2008_!1 1 bao cao giao KH ve HTCMT vung TNB   12-12-2011" xfId="3681"/>
    <cellStyle name="T_Book1_Ket qua phan bo von nam 2008_!1 1 bao cao giao KH ve HTCMT vung TNB   12-12-2011 2" xfId="3682"/>
    <cellStyle name="T_Book1_Ket qua phan bo von nam 2008_KH TPCP vung TNB (03-1-2012)" xfId="3683"/>
    <cellStyle name="T_Book1_Ket qua phan bo von nam 2008_KH TPCP vung TNB (03-1-2012) 2" xfId="3684"/>
    <cellStyle name="T_Book1_KH TPCP vung TNB (03-1-2012)" xfId="3685"/>
    <cellStyle name="T_Book1_KH TPCP vung TNB (03-1-2012) 2" xfId="3686"/>
    <cellStyle name="T_Book1_KH XDCB_2008 lan 2 sua ngay 10-11" xfId="3687"/>
    <cellStyle name="T_Book1_KH XDCB_2008 lan 2 sua ngay 10-11 2" xfId="3688"/>
    <cellStyle name="T_Book1_KH XDCB_2008 lan 2 sua ngay 10-11_!1 1 bao cao giao KH ve HTCMT vung TNB   12-12-2011" xfId="3689"/>
    <cellStyle name="T_Book1_KH XDCB_2008 lan 2 sua ngay 10-11_!1 1 bao cao giao KH ve HTCMT vung TNB   12-12-2011 2" xfId="3690"/>
    <cellStyle name="T_Book1_KH XDCB_2008 lan 2 sua ngay 10-11_KH TPCP vung TNB (03-1-2012)" xfId="3691"/>
    <cellStyle name="T_Book1_KH XDCB_2008 lan 2 sua ngay 10-11_KH TPCP vung TNB (03-1-2012) 2" xfId="3692"/>
    <cellStyle name="T_Book1_Khoi luong chinh Hang Tom" xfId="3693"/>
    <cellStyle name="T_Book1_Khoi luong chinh Hang Tom 2" xfId="3694"/>
    <cellStyle name="T_Book1_kien giang 2" xfId="3695"/>
    <cellStyle name="T_Book1_kien giang 2 2" xfId="3696"/>
    <cellStyle name="T_Book1_Luy ke von ung nam 2011 -Thoa gui ngay 12-8-2012" xfId="3697"/>
    <cellStyle name="T_Book1_Luy ke von ung nam 2011 -Thoa gui ngay 12-8-2012 2" xfId="3698"/>
    <cellStyle name="T_Book1_Luy ke von ung nam 2011 -Thoa gui ngay 12-8-2012_!1 1 bao cao giao KH ve HTCMT vung TNB   12-12-2011" xfId="3699"/>
    <cellStyle name="T_Book1_Luy ke von ung nam 2011 -Thoa gui ngay 12-8-2012_!1 1 bao cao giao KH ve HTCMT vung TNB   12-12-2011 2" xfId="3700"/>
    <cellStyle name="T_Book1_Luy ke von ung nam 2011 -Thoa gui ngay 12-8-2012_KH TPCP vung TNB (03-1-2012)" xfId="3701"/>
    <cellStyle name="T_Book1_Luy ke von ung nam 2011 -Thoa gui ngay 12-8-2012_KH TPCP vung TNB (03-1-2012) 2" xfId="3702"/>
    <cellStyle name="T_Book1_Nhu cau von ung truoc 2011 Tha h Hoa + Nge An gui TW" xfId="3703"/>
    <cellStyle name="T_Book1_Nhu cau von ung truoc 2011 Tha h Hoa + Nge An gui TW 2" xfId="3704"/>
    <cellStyle name="T_Book1_Nhu cau von ung truoc 2011 Tha h Hoa + Nge An gui TW_!1 1 bao cao giao KH ve HTCMT vung TNB   12-12-2011" xfId="3705"/>
    <cellStyle name="T_Book1_Nhu cau von ung truoc 2011 Tha h Hoa + Nge An gui TW_!1 1 bao cao giao KH ve HTCMT vung TNB   12-12-2011 2" xfId="3706"/>
    <cellStyle name="T_Book1_Nhu cau von ung truoc 2011 Tha h Hoa + Nge An gui TW_Bieu4HTMT" xfId="3707"/>
    <cellStyle name="T_Book1_Nhu cau von ung truoc 2011 Tha h Hoa + Nge An gui TW_Bieu4HTMT 2" xfId="3708"/>
    <cellStyle name="T_Book1_Nhu cau von ung truoc 2011 Tha h Hoa + Nge An gui TW_Bieu4HTMT_!1 1 bao cao giao KH ve HTCMT vung TNB   12-12-2011" xfId="3709"/>
    <cellStyle name="T_Book1_Nhu cau von ung truoc 2011 Tha h Hoa + Nge An gui TW_Bieu4HTMT_!1 1 bao cao giao KH ve HTCMT vung TNB   12-12-2011 2" xfId="3710"/>
    <cellStyle name="T_Book1_Nhu cau von ung truoc 2011 Tha h Hoa + Nge An gui TW_Bieu4HTMT_KH TPCP vung TNB (03-1-2012)" xfId="3711"/>
    <cellStyle name="T_Book1_Nhu cau von ung truoc 2011 Tha h Hoa + Nge An gui TW_Bieu4HTMT_KH TPCP vung TNB (03-1-2012) 2" xfId="3712"/>
    <cellStyle name="T_Book1_Nhu cau von ung truoc 2011 Tha h Hoa + Nge An gui TW_KH TPCP vung TNB (03-1-2012)" xfId="3713"/>
    <cellStyle name="T_Book1_Nhu cau von ung truoc 2011 Tha h Hoa + Nge An gui TW_KH TPCP vung TNB (03-1-2012) 2" xfId="3714"/>
    <cellStyle name="T_Book1_phu luc tong ket tinh hinh TH giai doan 03-10 (ngay 30)" xfId="3715"/>
    <cellStyle name="T_Book1_phu luc tong ket tinh hinh TH giai doan 03-10 (ngay 30) 2" xfId="3716"/>
    <cellStyle name="T_Book1_phu luc tong ket tinh hinh TH giai doan 03-10 (ngay 30)_!1 1 bao cao giao KH ve HTCMT vung TNB   12-12-2011" xfId="3717"/>
    <cellStyle name="T_Book1_phu luc tong ket tinh hinh TH giai doan 03-10 (ngay 30)_!1 1 bao cao giao KH ve HTCMT vung TNB   12-12-2011 2" xfId="3718"/>
    <cellStyle name="T_Book1_phu luc tong ket tinh hinh TH giai doan 03-10 (ngay 30)_KH TPCP vung TNB (03-1-2012)" xfId="3719"/>
    <cellStyle name="T_Book1_phu luc tong ket tinh hinh TH giai doan 03-10 (ngay 30)_KH TPCP vung TNB (03-1-2012) 2" xfId="3720"/>
    <cellStyle name="T_Book1_TH ung tren 70%-Ra soat phap ly-8-6 (dung de chuyen vao vu TH)" xfId="3721"/>
    <cellStyle name="T_Book1_TH ung tren 70%-Ra soat phap ly-8-6 (dung de chuyen vao vu TH) 2" xfId="3722"/>
    <cellStyle name="T_Book1_TH ung tren 70%-Ra soat phap ly-8-6 (dung de chuyen vao vu TH)_!1 1 bao cao giao KH ve HTCMT vung TNB   12-12-2011" xfId="3723"/>
    <cellStyle name="T_Book1_TH ung tren 70%-Ra soat phap ly-8-6 (dung de chuyen vao vu TH)_!1 1 bao cao giao KH ve HTCMT vung TNB   12-12-2011 2" xfId="3724"/>
    <cellStyle name="T_Book1_TH ung tren 70%-Ra soat phap ly-8-6 (dung de chuyen vao vu TH)_Bieu4HTMT" xfId="3725"/>
    <cellStyle name="T_Book1_TH ung tren 70%-Ra soat phap ly-8-6 (dung de chuyen vao vu TH)_Bieu4HTMT 2" xfId="3726"/>
    <cellStyle name="T_Book1_TH ung tren 70%-Ra soat phap ly-8-6 (dung de chuyen vao vu TH)_KH TPCP vung TNB (03-1-2012)" xfId="3727"/>
    <cellStyle name="T_Book1_TH ung tren 70%-Ra soat phap ly-8-6 (dung de chuyen vao vu TH)_KH TPCP vung TNB (03-1-2012) 2" xfId="3728"/>
    <cellStyle name="T_Book1_TH y kien LD_KH 2010 Ca Nuoc 22-9-2011-Gui ca Vu" xfId="3729"/>
    <cellStyle name="T_Book1_TH y kien LD_KH 2010 Ca Nuoc 22-9-2011-Gui ca Vu 2" xfId="3730"/>
    <cellStyle name="T_Book1_TH y kien LD_KH 2010 Ca Nuoc 22-9-2011-Gui ca Vu_!1 1 bao cao giao KH ve HTCMT vung TNB   12-12-2011" xfId="3731"/>
    <cellStyle name="T_Book1_TH y kien LD_KH 2010 Ca Nuoc 22-9-2011-Gui ca Vu_!1 1 bao cao giao KH ve HTCMT vung TNB   12-12-2011 2" xfId="3732"/>
    <cellStyle name="T_Book1_TH y kien LD_KH 2010 Ca Nuoc 22-9-2011-Gui ca Vu_Bieu4HTMT" xfId="3733"/>
    <cellStyle name="T_Book1_TH y kien LD_KH 2010 Ca Nuoc 22-9-2011-Gui ca Vu_Bieu4HTMT 2" xfId="3734"/>
    <cellStyle name="T_Book1_TH y kien LD_KH 2010 Ca Nuoc 22-9-2011-Gui ca Vu_KH TPCP vung TNB (03-1-2012)" xfId="3735"/>
    <cellStyle name="T_Book1_TH y kien LD_KH 2010 Ca Nuoc 22-9-2011-Gui ca Vu_KH TPCP vung TNB (03-1-2012) 2" xfId="3736"/>
    <cellStyle name="T_Book1_Thiet bi" xfId="3737"/>
    <cellStyle name="T_Book1_Thiet bi 2" xfId="3738"/>
    <cellStyle name="T_Book1_TN - Ho tro khac 2011" xfId="3739"/>
    <cellStyle name="T_Book1_TN - Ho tro khac 2011 2" xfId="3740"/>
    <cellStyle name="T_Book1_TN - Ho tro khac 2011_!1 1 bao cao giao KH ve HTCMT vung TNB   12-12-2011" xfId="3741"/>
    <cellStyle name="T_Book1_TN - Ho tro khac 2011_!1 1 bao cao giao KH ve HTCMT vung TNB   12-12-2011 2" xfId="3742"/>
    <cellStyle name="T_Book1_TN - Ho tro khac 2011_Bieu4HTMT" xfId="3743"/>
    <cellStyle name="T_Book1_TN - Ho tro khac 2011_Bieu4HTMT 2" xfId="3744"/>
    <cellStyle name="T_Book1_TN - Ho tro khac 2011_KH TPCP vung TNB (03-1-2012)" xfId="3745"/>
    <cellStyle name="T_Book1_TN - Ho tro khac 2011_KH TPCP vung TNB (03-1-2012) 2" xfId="3746"/>
    <cellStyle name="T_Book1_ung truoc 2011 NSTW Thanh Hoa + Nge An gui Thu 12-5" xfId="3747"/>
    <cellStyle name="T_Book1_ung truoc 2011 NSTW Thanh Hoa + Nge An gui Thu 12-5 2" xfId="3748"/>
    <cellStyle name="T_Book1_ung truoc 2011 NSTW Thanh Hoa + Nge An gui Thu 12-5_!1 1 bao cao giao KH ve HTCMT vung TNB   12-12-2011" xfId="3749"/>
    <cellStyle name="T_Book1_ung truoc 2011 NSTW Thanh Hoa + Nge An gui Thu 12-5_!1 1 bao cao giao KH ve HTCMT vung TNB   12-12-2011 2" xfId="3750"/>
    <cellStyle name="T_Book1_ung truoc 2011 NSTW Thanh Hoa + Nge An gui Thu 12-5_Bieu4HTMT" xfId="3751"/>
    <cellStyle name="T_Book1_ung truoc 2011 NSTW Thanh Hoa + Nge An gui Thu 12-5_Bieu4HTMT 2" xfId="3752"/>
    <cellStyle name="T_Book1_ung truoc 2011 NSTW Thanh Hoa + Nge An gui Thu 12-5_Bieu4HTMT_!1 1 bao cao giao KH ve HTCMT vung TNB   12-12-2011" xfId="3753"/>
    <cellStyle name="T_Book1_ung truoc 2011 NSTW Thanh Hoa + Nge An gui Thu 12-5_Bieu4HTMT_!1 1 bao cao giao KH ve HTCMT vung TNB   12-12-2011 2" xfId="3754"/>
    <cellStyle name="T_Book1_ung truoc 2011 NSTW Thanh Hoa + Nge An gui Thu 12-5_Bieu4HTMT_KH TPCP vung TNB (03-1-2012)" xfId="3755"/>
    <cellStyle name="T_Book1_ung truoc 2011 NSTW Thanh Hoa + Nge An gui Thu 12-5_Bieu4HTMT_KH TPCP vung TNB (03-1-2012) 2" xfId="3756"/>
    <cellStyle name="T_Book1_ung truoc 2011 NSTW Thanh Hoa + Nge An gui Thu 12-5_KH TPCP vung TNB (03-1-2012)" xfId="3757"/>
    <cellStyle name="T_Book1_ung truoc 2011 NSTW Thanh Hoa + Nge An gui Thu 12-5_KH TPCP vung TNB (03-1-2012) 2" xfId="3758"/>
    <cellStyle name="T_Book1_ÿÿÿÿÿ" xfId="3759"/>
    <cellStyle name="T_Book1_ÿÿÿÿÿ 2" xfId="3760"/>
    <cellStyle name="T_Chuan bi dau tu nam 2008" xfId="3761"/>
    <cellStyle name="T_Chuan bi dau tu nam 2008 2" xfId="3762"/>
    <cellStyle name="T_Chuan bi dau tu nam 2008_!1 1 bao cao giao KH ve HTCMT vung TNB   12-12-2011" xfId="3763"/>
    <cellStyle name="T_Chuan bi dau tu nam 2008_!1 1 bao cao giao KH ve HTCMT vung TNB   12-12-2011 2" xfId="3764"/>
    <cellStyle name="T_Chuan bi dau tu nam 2008_KH TPCP vung TNB (03-1-2012)" xfId="3765"/>
    <cellStyle name="T_Chuan bi dau tu nam 2008_KH TPCP vung TNB (03-1-2012) 2" xfId="3766"/>
    <cellStyle name="T_Copy of Bao cao  XDCB 7 thang nam 2008_So KH&amp;DT SUA" xfId="3767"/>
    <cellStyle name="T_Copy of Bao cao  XDCB 7 thang nam 2008_So KH&amp;DT SUA 2" xfId="3768"/>
    <cellStyle name="T_Copy of Bao cao  XDCB 7 thang nam 2008_So KH&amp;DT SUA_!1 1 bao cao giao KH ve HTCMT vung TNB   12-12-2011" xfId="3769"/>
    <cellStyle name="T_Copy of Bao cao  XDCB 7 thang nam 2008_So KH&amp;DT SUA_!1 1 bao cao giao KH ve HTCMT vung TNB   12-12-2011 2" xfId="3770"/>
    <cellStyle name="T_Copy of Bao cao  XDCB 7 thang nam 2008_So KH&amp;DT SUA_KH TPCP vung TNB (03-1-2012)" xfId="3771"/>
    <cellStyle name="T_Copy of Bao cao  XDCB 7 thang nam 2008_So KH&amp;DT SUA_KH TPCP vung TNB (03-1-2012) 2" xfId="3772"/>
    <cellStyle name="T_CPK" xfId="3773"/>
    <cellStyle name="T_CPK 2" xfId="3774"/>
    <cellStyle name="T_CPK_!1 1 bao cao giao KH ve HTCMT vung TNB   12-12-2011" xfId="3775"/>
    <cellStyle name="T_CPK_!1 1 bao cao giao KH ve HTCMT vung TNB   12-12-2011 2" xfId="3776"/>
    <cellStyle name="T_CPK_Bieu4HTMT" xfId="3777"/>
    <cellStyle name="T_CPK_Bieu4HTMT 2" xfId="3778"/>
    <cellStyle name="T_CPK_Bieu4HTMT_!1 1 bao cao giao KH ve HTCMT vung TNB   12-12-2011" xfId="3779"/>
    <cellStyle name="T_CPK_Bieu4HTMT_!1 1 bao cao giao KH ve HTCMT vung TNB   12-12-2011 2" xfId="3780"/>
    <cellStyle name="T_CPK_Bieu4HTMT_KH TPCP vung TNB (03-1-2012)" xfId="3781"/>
    <cellStyle name="T_CPK_Bieu4HTMT_KH TPCP vung TNB (03-1-2012) 2" xfId="3782"/>
    <cellStyle name="T_CPK_KH TPCP vung TNB (03-1-2012)" xfId="3783"/>
    <cellStyle name="T_CPK_KH TPCP vung TNB (03-1-2012) 2" xfId="3784"/>
    <cellStyle name="T_CTMTQG 2008" xfId="3785"/>
    <cellStyle name="T_CTMTQG 2008 2" xfId="3786"/>
    <cellStyle name="T_CTMTQG 2008_!1 1 bao cao giao KH ve HTCMT vung TNB   12-12-2011" xfId="3787"/>
    <cellStyle name="T_CTMTQG 2008_!1 1 bao cao giao KH ve HTCMT vung TNB   12-12-2011 2" xfId="3788"/>
    <cellStyle name="T_CTMTQG 2008_Bieu mau danh muc du an thuoc CTMTQG nam 2008" xfId="3789"/>
    <cellStyle name="T_CTMTQG 2008_Bieu mau danh muc du an thuoc CTMTQG nam 2008 2" xfId="3790"/>
    <cellStyle name="T_CTMTQG 2008_Bieu mau danh muc du an thuoc CTMTQG nam 2008_!1 1 bao cao giao KH ve HTCMT vung TNB   12-12-2011" xfId="3791"/>
    <cellStyle name="T_CTMTQG 2008_Bieu mau danh muc du an thuoc CTMTQG nam 2008_!1 1 bao cao giao KH ve HTCMT vung TNB   12-12-2011 2" xfId="3792"/>
    <cellStyle name="T_CTMTQG 2008_Bieu mau danh muc du an thuoc CTMTQG nam 2008_KH TPCP vung TNB (03-1-2012)" xfId="3793"/>
    <cellStyle name="T_CTMTQG 2008_Bieu mau danh muc du an thuoc CTMTQG nam 2008_KH TPCP vung TNB (03-1-2012) 2" xfId="3794"/>
    <cellStyle name="T_CTMTQG 2008_Hi-Tong hop KQ phan bo KH nam 08- LD fong giao 15-11-08" xfId="3795"/>
    <cellStyle name="T_CTMTQG 2008_Hi-Tong hop KQ phan bo KH nam 08- LD fong giao 15-11-08 2" xfId="3796"/>
    <cellStyle name="T_CTMTQG 2008_Hi-Tong hop KQ phan bo KH nam 08- LD fong giao 15-11-08_!1 1 bao cao giao KH ve HTCMT vung TNB   12-12-2011" xfId="3797"/>
    <cellStyle name="T_CTMTQG 2008_Hi-Tong hop KQ phan bo KH nam 08- LD fong giao 15-11-08_!1 1 bao cao giao KH ve HTCMT vung TNB   12-12-2011 2" xfId="3798"/>
    <cellStyle name="T_CTMTQG 2008_Hi-Tong hop KQ phan bo KH nam 08- LD fong giao 15-11-08_KH TPCP vung TNB (03-1-2012)" xfId="3799"/>
    <cellStyle name="T_CTMTQG 2008_Hi-Tong hop KQ phan bo KH nam 08- LD fong giao 15-11-08_KH TPCP vung TNB (03-1-2012) 2" xfId="3800"/>
    <cellStyle name="T_CTMTQG 2008_Ket qua thuc hien nam 2008" xfId="3801"/>
    <cellStyle name="T_CTMTQG 2008_Ket qua thuc hien nam 2008 2" xfId="3802"/>
    <cellStyle name="T_CTMTQG 2008_Ket qua thuc hien nam 2008_!1 1 bao cao giao KH ve HTCMT vung TNB   12-12-2011" xfId="3803"/>
    <cellStyle name="T_CTMTQG 2008_Ket qua thuc hien nam 2008_!1 1 bao cao giao KH ve HTCMT vung TNB   12-12-2011 2" xfId="3804"/>
    <cellStyle name="T_CTMTQG 2008_Ket qua thuc hien nam 2008_KH TPCP vung TNB (03-1-2012)" xfId="3805"/>
    <cellStyle name="T_CTMTQG 2008_Ket qua thuc hien nam 2008_KH TPCP vung TNB (03-1-2012) 2" xfId="3806"/>
    <cellStyle name="T_CTMTQG 2008_KH TPCP vung TNB (03-1-2012)" xfId="3807"/>
    <cellStyle name="T_CTMTQG 2008_KH TPCP vung TNB (03-1-2012) 2" xfId="3808"/>
    <cellStyle name="T_CTMTQG 2008_KH XDCB_2008 lan 1" xfId="3809"/>
    <cellStyle name="T_CTMTQG 2008_KH XDCB_2008 lan 1 2" xfId="3810"/>
    <cellStyle name="T_CTMTQG 2008_KH XDCB_2008 lan 1 sua ngay 27-10" xfId="3811"/>
    <cellStyle name="T_CTMTQG 2008_KH XDCB_2008 lan 1 sua ngay 27-10 2" xfId="3812"/>
    <cellStyle name="T_CTMTQG 2008_KH XDCB_2008 lan 1 sua ngay 27-10_!1 1 bao cao giao KH ve HTCMT vung TNB   12-12-2011" xfId="3813"/>
    <cellStyle name="T_CTMTQG 2008_KH XDCB_2008 lan 1 sua ngay 27-10_!1 1 bao cao giao KH ve HTCMT vung TNB   12-12-2011 2" xfId="3814"/>
    <cellStyle name="T_CTMTQG 2008_KH XDCB_2008 lan 1 sua ngay 27-10_KH TPCP vung TNB (03-1-2012)" xfId="3815"/>
    <cellStyle name="T_CTMTQG 2008_KH XDCB_2008 lan 1 sua ngay 27-10_KH TPCP vung TNB (03-1-2012) 2" xfId="3816"/>
    <cellStyle name="T_CTMTQG 2008_KH XDCB_2008 lan 1_!1 1 bao cao giao KH ve HTCMT vung TNB   12-12-2011" xfId="3817"/>
    <cellStyle name="T_CTMTQG 2008_KH XDCB_2008 lan 1_!1 1 bao cao giao KH ve HTCMT vung TNB   12-12-2011 2" xfId="3818"/>
    <cellStyle name="T_CTMTQG 2008_KH XDCB_2008 lan 1_KH TPCP vung TNB (03-1-2012)" xfId="3819"/>
    <cellStyle name="T_CTMTQG 2008_KH XDCB_2008 lan 1_KH TPCP vung TNB (03-1-2012) 2" xfId="3820"/>
    <cellStyle name="T_CTMTQG 2008_KH XDCB_2008 lan 2 sua ngay 10-11" xfId="3821"/>
    <cellStyle name="T_CTMTQG 2008_KH XDCB_2008 lan 2 sua ngay 10-11 2" xfId="3822"/>
    <cellStyle name="T_CTMTQG 2008_KH XDCB_2008 lan 2 sua ngay 10-11_!1 1 bao cao giao KH ve HTCMT vung TNB   12-12-2011" xfId="3823"/>
    <cellStyle name="T_CTMTQG 2008_KH XDCB_2008 lan 2 sua ngay 10-11_!1 1 bao cao giao KH ve HTCMT vung TNB   12-12-2011 2" xfId="3824"/>
    <cellStyle name="T_CTMTQG 2008_KH XDCB_2008 lan 2 sua ngay 10-11_KH TPCP vung TNB (03-1-2012)" xfId="3825"/>
    <cellStyle name="T_CTMTQG 2008_KH XDCB_2008 lan 2 sua ngay 10-11_KH TPCP vung TNB (03-1-2012) 2" xfId="3826"/>
    <cellStyle name="T_danh muc chuan bi dau tu 2011 ngay 07-6-2011" xfId="3827"/>
    <cellStyle name="T_danh muc chuan bi dau tu 2011 ngay 07-6-2011 2" xfId="3828"/>
    <cellStyle name="T_danh muc chuan bi dau tu 2011 ngay 07-6-2011_!1 1 bao cao giao KH ve HTCMT vung TNB   12-12-2011" xfId="3829"/>
    <cellStyle name="T_danh muc chuan bi dau tu 2011 ngay 07-6-2011_!1 1 bao cao giao KH ve HTCMT vung TNB   12-12-2011 2" xfId="3830"/>
    <cellStyle name="T_danh muc chuan bi dau tu 2011 ngay 07-6-2011_KH TPCP vung TNB (03-1-2012)" xfId="3831"/>
    <cellStyle name="T_danh muc chuan bi dau tu 2011 ngay 07-6-2011_KH TPCP vung TNB (03-1-2012) 2" xfId="3832"/>
    <cellStyle name="T_Danh muc pbo nguon von XSKT, XDCB nam 2009 chuyen qua nam 2010" xfId="3833"/>
    <cellStyle name="T_Danh muc pbo nguon von XSKT, XDCB nam 2009 chuyen qua nam 2010 2" xfId="3834"/>
    <cellStyle name="T_Danh muc pbo nguon von XSKT, XDCB nam 2009 chuyen qua nam 2010_!1 1 bao cao giao KH ve HTCMT vung TNB   12-12-2011" xfId="3835"/>
    <cellStyle name="T_Danh muc pbo nguon von XSKT, XDCB nam 2009 chuyen qua nam 2010_!1 1 bao cao giao KH ve HTCMT vung TNB   12-12-2011 2" xfId="3836"/>
    <cellStyle name="T_Danh muc pbo nguon von XSKT, XDCB nam 2009 chuyen qua nam 2010_KH TPCP vung TNB (03-1-2012)" xfId="3837"/>
    <cellStyle name="T_Danh muc pbo nguon von XSKT, XDCB nam 2009 chuyen qua nam 2010_KH TPCP vung TNB (03-1-2012) 2" xfId="3838"/>
    <cellStyle name="T_dieu chinh KH 2011 ngay 26-5-2011111" xfId="3839"/>
    <cellStyle name="T_dieu chinh KH 2011 ngay 26-5-2011111 2" xfId="3840"/>
    <cellStyle name="T_dieu chinh KH 2011 ngay 26-5-2011111_!1 1 bao cao giao KH ve HTCMT vung TNB   12-12-2011" xfId="3841"/>
    <cellStyle name="T_dieu chinh KH 2011 ngay 26-5-2011111_!1 1 bao cao giao KH ve HTCMT vung TNB   12-12-2011 2" xfId="3842"/>
    <cellStyle name="T_dieu chinh KH 2011 ngay 26-5-2011111_KH TPCP vung TNB (03-1-2012)" xfId="3843"/>
    <cellStyle name="T_dieu chinh KH 2011 ngay 26-5-2011111_KH TPCP vung TNB (03-1-2012) 2" xfId="3844"/>
    <cellStyle name="T_DK 2014-2015 final" xfId="3845"/>
    <cellStyle name="T_DK 2014-2015 final_05-12  KH trung han 2016-2020 - Liem Thinh edited" xfId="3846"/>
    <cellStyle name="T_DK 2014-2015 final_Copy of 05-12  KH trung han 2016-2020 - Liem Thinh edited (1)" xfId="3847"/>
    <cellStyle name="T_DK 2014-2015 new" xfId="3848"/>
    <cellStyle name="T_DK 2014-2015 new_05-12  KH trung han 2016-2020 - Liem Thinh edited" xfId="3849"/>
    <cellStyle name="T_DK 2014-2015 new_Copy of 05-12  KH trung han 2016-2020 - Liem Thinh edited (1)" xfId="3850"/>
    <cellStyle name="T_DK KH CBDT 2014 11-11-2013" xfId="3851"/>
    <cellStyle name="T_DK KH CBDT 2014 11-11-2013(1)" xfId="3852"/>
    <cellStyle name="T_DK KH CBDT 2014 11-11-2013(1)_05-12  KH trung han 2016-2020 - Liem Thinh edited" xfId="3853"/>
    <cellStyle name="T_DK KH CBDT 2014 11-11-2013(1)_Copy of 05-12  KH trung han 2016-2020 - Liem Thinh edited (1)" xfId="3854"/>
    <cellStyle name="T_DK KH CBDT 2014 11-11-2013_05-12  KH trung han 2016-2020 - Liem Thinh edited" xfId="3855"/>
    <cellStyle name="T_DK KH CBDT 2014 11-11-2013_Copy of 05-12  KH trung han 2016-2020 - Liem Thinh edited (1)" xfId="3856"/>
    <cellStyle name="T_DS KCH PHAN BO VON NSDP NAM 2010" xfId="3857"/>
    <cellStyle name="T_DS KCH PHAN BO VON NSDP NAM 2010 2" xfId="3858"/>
    <cellStyle name="T_DS KCH PHAN BO VON NSDP NAM 2010_!1 1 bao cao giao KH ve HTCMT vung TNB   12-12-2011" xfId="3859"/>
    <cellStyle name="T_DS KCH PHAN BO VON NSDP NAM 2010_!1 1 bao cao giao KH ve HTCMT vung TNB   12-12-2011 2" xfId="3860"/>
    <cellStyle name="T_DS KCH PHAN BO VON NSDP NAM 2010_KH TPCP vung TNB (03-1-2012)" xfId="3861"/>
    <cellStyle name="T_DS KCH PHAN BO VON NSDP NAM 2010_KH TPCP vung TNB (03-1-2012) 2" xfId="3862"/>
    <cellStyle name="T_Du an khoi cong moi nam 2010" xfId="3863"/>
    <cellStyle name="T_Du an khoi cong moi nam 2010 2" xfId="3864"/>
    <cellStyle name="T_Du an khoi cong moi nam 2010_!1 1 bao cao giao KH ve HTCMT vung TNB   12-12-2011" xfId="3865"/>
    <cellStyle name="T_Du an khoi cong moi nam 2010_!1 1 bao cao giao KH ve HTCMT vung TNB   12-12-2011 2" xfId="3866"/>
    <cellStyle name="T_Du an khoi cong moi nam 2010_KH TPCP vung TNB (03-1-2012)" xfId="3867"/>
    <cellStyle name="T_Du an khoi cong moi nam 2010_KH TPCP vung TNB (03-1-2012) 2" xfId="3868"/>
    <cellStyle name="T_DU AN TKQH VA CHUAN BI DAU TU NAM 2007 sua ngay 9-11" xfId="3869"/>
    <cellStyle name="T_DU AN TKQH VA CHUAN BI DAU TU NAM 2007 sua ngay 9-11 2" xfId="3870"/>
    <cellStyle name="T_DU AN TKQH VA CHUAN BI DAU TU NAM 2007 sua ngay 9-11_!1 1 bao cao giao KH ve HTCMT vung TNB   12-12-2011" xfId="3871"/>
    <cellStyle name="T_DU AN TKQH VA CHUAN BI DAU TU NAM 2007 sua ngay 9-11_!1 1 bao cao giao KH ve HTCMT vung TNB   12-12-2011 2" xfId="3872"/>
    <cellStyle name="T_DU AN TKQH VA CHUAN BI DAU TU NAM 2007 sua ngay 9-11_Bieu mau danh muc du an thuoc CTMTQG nam 2008" xfId="3873"/>
    <cellStyle name="T_DU AN TKQH VA CHUAN BI DAU TU NAM 2007 sua ngay 9-11_Bieu mau danh muc du an thuoc CTMTQG nam 2008 2" xfId="3874"/>
    <cellStyle name="T_DU AN TKQH VA CHUAN BI DAU TU NAM 2007 sua ngay 9-11_Bieu mau danh muc du an thuoc CTMTQG nam 2008_!1 1 bao cao giao KH ve HTCMT vung TNB   12-12-2011" xfId="3875"/>
    <cellStyle name="T_DU AN TKQH VA CHUAN BI DAU TU NAM 2007 sua ngay 9-11_Bieu mau danh muc du an thuoc CTMTQG nam 2008_!1 1 bao cao giao KH ve HTCMT vung TNB   12-12-2011 2" xfId="3876"/>
    <cellStyle name="T_DU AN TKQH VA CHUAN BI DAU TU NAM 2007 sua ngay 9-11_Bieu mau danh muc du an thuoc CTMTQG nam 2008_KH TPCP vung TNB (03-1-2012)" xfId="3877"/>
    <cellStyle name="T_DU AN TKQH VA CHUAN BI DAU TU NAM 2007 sua ngay 9-11_Bieu mau danh muc du an thuoc CTMTQG nam 2008_KH TPCP vung TNB (03-1-2012) 2" xfId="3878"/>
    <cellStyle name="T_DU AN TKQH VA CHUAN BI DAU TU NAM 2007 sua ngay 9-11_Du an khoi cong moi nam 2010" xfId="3879"/>
    <cellStyle name="T_DU AN TKQH VA CHUAN BI DAU TU NAM 2007 sua ngay 9-11_Du an khoi cong moi nam 2010 2" xfId="3880"/>
    <cellStyle name="T_DU AN TKQH VA CHUAN BI DAU TU NAM 2007 sua ngay 9-11_Du an khoi cong moi nam 2010_!1 1 bao cao giao KH ve HTCMT vung TNB   12-12-2011" xfId="3881"/>
    <cellStyle name="T_DU AN TKQH VA CHUAN BI DAU TU NAM 2007 sua ngay 9-11_Du an khoi cong moi nam 2010_!1 1 bao cao giao KH ve HTCMT vung TNB   12-12-2011 2" xfId="3882"/>
    <cellStyle name="T_DU AN TKQH VA CHUAN BI DAU TU NAM 2007 sua ngay 9-11_Du an khoi cong moi nam 2010_KH TPCP vung TNB (03-1-2012)" xfId="3883"/>
    <cellStyle name="T_DU AN TKQH VA CHUAN BI DAU TU NAM 2007 sua ngay 9-11_Du an khoi cong moi nam 2010_KH TPCP vung TNB (03-1-2012) 2" xfId="3884"/>
    <cellStyle name="T_DU AN TKQH VA CHUAN BI DAU TU NAM 2007 sua ngay 9-11_Ket qua phan bo von nam 2008" xfId="3885"/>
    <cellStyle name="T_DU AN TKQH VA CHUAN BI DAU TU NAM 2007 sua ngay 9-11_Ket qua phan bo von nam 2008 2" xfId="3886"/>
    <cellStyle name="T_DU AN TKQH VA CHUAN BI DAU TU NAM 2007 sua ngay 9-11_Ket qua phan bo von nam 2008_!1 1 bao cao giao KH ve HTCMT vung TNB   12-12-2011" xfId="3887"/>
    <cellStyle name="T_DU AN TKQH VA CHUAN BI DAU TU NAM 2007 sua ngay 9-11_Ket qua phan bo von nam 2008_!1 1 bao cao giao KH ve HTCMT vung TNB   12-12-2011 2" xfId="3888"/>
    <cellStyle name="T_DU AN TKQH VA CHUAN BI DAU TU NAM 2007 sua ngay 9-11_Ket qua phan bo von nam 2008_KH TPCP vung TNB (03-1-2012)" xfId="3889"/>
    <cellStyle name="T_DU AN TKQH VA CHUAN BI DAU TU NAM 2007 sua ngay 9-11_Ket qua phan bo von nam 2008_KH TPCP vung TNB (03-1-2012) 2" xfId="3890"/>
    <cellStyle name="T_DU AN TKQH VA CHUAN BI DAU TU NAM 2007 sua ngay 9-11_KH TPCP vung TNB (03-1-2012)" xfId="3891"/>
    <cellStyle name="T_DU AN TKQH VA CHUAN BI DAU TU NAM 2007 sua ngay 9-11_KH TPCP vung TNB (03-1-2012) 2" xfId="3892"/>
    <cellStyle name="T_DU AN TKQH VA CHUAN BI DAU TU NAM 2007 sua ngay 9-11_KH XDCB_2008 lan 2 sua ngay 10-11" xfId="3893"/>
    <cellStyle name="T_DU AN TKQH VA CHUAN BI DAU TU NAM 2007 sua ngay 9-11_KH XDCB_2008 lan 2 sua ngay 10-11 2" xfId="3894"/>
    <cellStyle name="T_DU AN TKQH VA CHUAN BI DAU TU NAM 2007 sua ngay 9-11_KH XDCB_2008 lan 2 sua ngay 10-11_!1 1 bao cao giao KH ve HTCMT vung TNB   12-12-2011" xfId="3895"/>
    <cellStyle name="T_DU AN TKQH VA CHUAN BI DAU TU NAM 2007 sua ngay 9-11_KH XDCB_2008 lan 2 sua ngay 10-11_!1 1 bao cao giao KH ve HTCMT vung TNB   12-12-2011 2" xfId="3896"/>
    <cellStyle name="T_DU AN TKQH VA CHUAN BI DAU TU NAM 2007 sua ngay 9-11_KH XDCB_2008 lan 2 sua ngay 10-11_KH TPCP vung TNB (03-1-2012)" xfId="3897"/>
    <cellStyle name="T_DU AN TKQH VA CHUAN BI DAU TU NAM 2007 sua ngay 9-11_KH XDCB_2008 lan 2 sua ngay 10-11_KH TPCP vung TNB (03-1-2012) 2" xfId="3898"/>
    <cellStyle name="T_du toan dieu chinh  20-8-2006" xfId="3899"/>
    <cellStyle name="T_du toan dieu chinh  20-8-2006 2" xfId="3900"/>
    <cellStyle name="T_du toan dieu chinh  20-8-2006_!1 1 bao cao giao KH ve HTCMT vung TNB   12-12-2011" xfId="3901"/>
    <cellStyle name="T_du toan dieu chinh  20-8-2006_!1 1 bao cao giao KH ve HTCMT vung TNB   12-12-2011 2" xfId="3902"/>
    <cellStyle name="T_du toan dieu chinh  20-8-2006_Bieu4HTMT" xfId="3903"/>
    <cellStyle name="T_du toan dieu chinh  20-8-2006_Bieu4HTMT 2" xfId="3904"/>
    <cellStyle name="T_du toan dieu chinh  20-8-2006_Bieu4HTMT_!1 1 bao cao giao KH ve HTCMT vung TNB   12-12-2011" xfId="3905"/>
    <cellStyle name="T_du toan dieu chinh  20-8-2006_Bieu4HTMT_!1 1 bao cao giao KH ve HTCMT vung TNB   12-12-2011 2" xfId="3906"/>
    <cellStyle name="T_du toan dieu chinh  20-8-2006_Bieu4HTMT_KH TPCP vung TNB (03-1-2012)" xfId="3907"/>
    <cellStyle name="T_du toan dieu chinh  20-8-2006_Bieu4HTMT_KH TPCP vung TNB (03-1-2012) 2" xfId="3908"/>
    <cellStyle name="T_du toan dieu chinh  20-8-2006_KH TPCP vung TNB (03-1-2012)" xfId="3909"/>
    <cellStyle name="T_du toan dieu chinh  20-8-2006_KH TPCP vung TNB (03-1-2012) 2" xfId="3910"/>
    <cellStyle name="T_giao KH 2011 ngay 10-12-2010" xfId="3911"/>
    <cellStyle name="T_giao KH 2011 ngay 10-12-2010 2" xfId="3912"/>
    <cellStyle name="T_giao KH 2011 ngay 10-12-2010_!1 1 bao cao giao KH ve HTCMT vung TNB   12-12-2011" xfId="3913"/>
    <cellStyle name="T_giao KH 2011 ngay 10-12-2010_!1 1 bao cao giao KH ve HTCMT vung TNB   12-12-2011 2" xfId="3914"/>
    <cellStyle name="T_giao KH 2011 ngay 10-12-2010_KH TPCP vung TNB (03-1-2012)" xfId="3915"/>
    <cellStyle name="T_giao KH 2011 ngay 10-12-2010_KH TPCP vung TNB (03-1-2012) 2" xfId="3916"/>
    <cellStyle name="T_Ht-PTq1-03" xfId="3917"/>
    <cellStyle name="T_Ht-PTq1-03 2" xfId="3918"/>
    <cellStyle name="T_Ht-PTq1-03_!1 1 bao cao giao KH ve HTCMT vung TNB   12-12-2011" xfId="3919"/>
    <cellStyle name="T_Ht-PTq1-03_!1 1 bao cao giao KH ve HTCMT vung TNB   12-12-2011 2" xfId="3920"/>
    <cellStyle name="T_Ht-PTq1-03_kien giang 2" xfId="3921"/>
    <cellStyle name="T_Ht-PTq1-03_kien giang 2 2" xfId="3922"/>
    <cellStyle name="T_Ke hoach KTXH  nam 2009_PKT thang 11 nam 2008" xfId="3923"/>
    <cellStyle name="T_Ke hoach KTXH  nam 2009_PKT thang 11 nam 2008 2" xfId="3924"/>
    <cellStyle name="T_Ke hoach KTXH  nam 2009_PKT thang 11 nam 2008_!1 1 bao cao giao KH ve HTCMT vung TNB   12-12-2011" xfId="3925"/>
    <cellStyle name="T_Ke hoach KTXH  nam 2009_PKT thang 11 nam 2008_!1 1 bao cao giao KH ve HTCMT vung TNB   12-12-2011 2" xfId="3926"/>
    <cellStyle name="T_Ke hoach KTXH  nam 2009_PKT thang 11 nam 2008_KH TPCP vung TNB (03-1-2012)" xfId="3927"/>
    <cellStyle name="T_Ke hoach KTXH  nam 2009_PKT thang 11 nam 2008_KH TPCP vung TNB (03-1-2012) 2" xfId="3928"/>
    <cellStyle name="T_Ket qua dau thau" xfId="3929"/>
    <cellStyle name="T_Ket qua dau thau 2" xfId="3930"/>
    <cellStyle name="T_Ket qua dau thau_!1 1 bao cao giao KH ve HTCMT vung TNB   12-12-2011" xfId="3931"/>
    <cellStyle name="T_Ket qua dau thau_!1 1 bao cao giao KH ve HTCMT vung TNB   12-12-2011 2" xfId="3932"/>
    <cellStyle name="T_Ket qua dau thau_KH TPCP vung TNB (03-1-2012)" xfId="3933"/>
    <cellStyle name="T_Ket qua dau thau_KH TPCP vung TNB (03-1-2012) 2" xfId="3934"/>
    <cellStyle name="T_Ket qua phan bo von nam 2008" xfId="3935"/>
    <cellStyle name="T_Ket qua phan bo von nam 2008 2" xfId="3936"/>
    <cellStyle name="T_Ket qua phan bo von nam 2008_!1 1 bao cao giao KH ve HTCMT vung TNB   12-12-2011" xfId="3937"/>
    <cellStyle name="T_Ket qua phan bo von nam 2008_!1 1 bao cao giao KH ve HTCMT vung TNB   12-12-2011 2" xfId="3938"/>
    <cellStyle name="T_Ket qua phan bo von nam 2008_KH TPCP vung TNB (03-1-2012)" xfId="3939"/>
    <cellStyle name="T_Ket qua phan bo von nam 2008_KH TPCP vung TNB (03-1-2012) 2" xfId="3940"/>
    <cellStyle name="T_KH 2011-2015" xfId="3941"/>
    <cellStyle name="T_KH TPCP vung TNB (03-1-2012)" xfId="3942"/>
    <cellStyle name="T_KH TPCP vung TNB (03-1-2012) 2" xfId="3943"/>
    <cellStyle name="T_KH XDCB_2008 lan 2 sua ngay 10-11" xfId="3944"/>
    <cellStyle name="T_KH XDCB_2008 lan 2 sua ngay 10-11 2" xfId="3945"/>
    <cellStyle name="T_KH XDCB_2008 lan 2 sua ngay 10-11_!1 1 bao cao giao KH ve HTCMT vung TNB   12-12-2011" xfId="3946"/>
    <cellStyle name="T_KH XDCB_2008 lan 2 sua ngay 10-11_!1 1 bao cao giao KH ve HTCMT vung TNB   12-12-2011 2" xfId="3947"/>
    <cellStyle name="T_KH XDCB_2008 lan 2 sua ngay 10-11_KH TPCP vung TNB (03-1-2012)" xfId="3948"/>
    <cellStyle name="T_KH XDCB_2008 lan 2 sua ngay 10-11_KH TPCP vung TNB (03-1-2012) 2" xfId="3949"/>
    <cellStyle name="T_kien giang 2" xfId="3950"/>
    <cellStyle name="T_kien giang 2 2" xfId="3951"/>
    <cellStyle name="T_Me_Tri_6_07" xfId="3952"/>
    <cellStyle name="T_Me_Tri_6_07 2" xfId="3953"/>
    <cellStyle name="T_Me_Tri_6_07_!1 1 bao cao giao KH ve HTCMT vung TNB   12-12-2011" xfId="3954"/>
    <cellStyle name="T_Me_Tri_6_07_!1 1 bao cao giao KH ve HTCMT vung TNB   12-12-2011 2" xfId="3955"/>
    <cellStyle name="T_Me_Tri_6_07_Bieu4HTMT" xfId="3956"/>
    <cellStyle name="T_Me_Tri_6_07_Bieu4HTMT 2" xfId="3957"/>
    <cellStyle name="T_Me_Tri_6_07_Bieu4HTMT_!1 1 bao cao giao KH ve HTCMT vung TNB   12-12-2011" xfId="3958"/>
    <cellStyle name="T_Me_Tri_6_07_Bieu4HTMT_!1 1 bao cao giao KH ve HTCMT vung TNB   12-12-2011 2" xfId="3959"/>
    <cellStyle name="T_Me_Tri_6_07_Bieu4HTMT_KH TPCP vung TNB (03-1-2012)" xfId="3960"/>
    <cellStyle name="T_Me_Tri_6_07_Bieu4HTMT_KH TPCP vung TNB (03-1-2012) 2" xfId="3961"/>
    <cellStyle name="T_Me_Tri_6_07_KH TPCP vung TNB (03-1-2012)" xfId="3962"/>
    <cellStyle name="T_Me_Tri_6_07_KH TPCP vung TNB (03-1-2012) 2" xfId="3963"/>
    <cellStyle name="T_N2 thay dat (N1-1)" xfId="3964"/>
    <cellStyle name="T_N2 thay dat (N1-1) 2" xfId="3965"/>
    <cellStyle name="T_N2 thay dat (N1-1)_!1 1 bao cao giao KH ve HTCMT vung TNB   12-12-2011" xfId="3966"/>
    <cellStyle name="T_N2 thay dat (N1-1)_!1 1 bao cao giao KH ve HTCMT vung TNB   12-12-2011 2" xfId="3967"/>
    <cellStyle name="T_N2 thay dat (N1-1)_Bieu4HTMT" xfId="3968"/>
    <cellStyle name="T_N2 thay dat (N1-1)_Bieu4HTMT 2" xfId="3969"/>
    <cellStyle name="T_N2 thay dat (N1-1)_Bieu4HTMT_!1 1 bao cao giao KH ve HTCMT vung TNB   12-12-2011" xfId="3970"/>
    <cellStyle name="T_N2 thay dat (N1-1)_Bieu4HTMT_!1 1 bao cao giao KH ve HTCMT vung TNB   12-12-2011 2" xfId="3971"/>
    <cellStyle name="T_N2 thay dat (N1-1)_Bieu4HTMT_KH TPCP vung TNB (03-1-2012)" xfId="3972"/>
    <cellStyle name="T_N2 thay dat (N1-1)_Bieu4HTMT_KH TPCP vung TNB (03-1-2012) 2" xfId="3973"/>
    <cellStyle name="T_N2 thay dat (N1-1)_KH TPCP vung TNB (03-1-2012)" xfId="3974"/>
    <cellStyle name="T_N2 thay dat (N1-1)_KH TPCP vung TNB (03-1-2012) 2" xfId="3975"/>
    <cellStyle name="T_Phuong an can doi nam 2008" xfId="3976"/>
    <cellStyle name="T_Phuong an can doi nam 2008 2" xfId="3977"/>
    <cellStyle name="T_Phuong an can doi nam 2008_!1 1 bao cao giao KH ve HTCMT vung TNB   12-12-2011" xfId="3978"/>
    <cellStyle name="T_Phuong an can doi nam 2008_!1 1 bao cao giao KH ve HTCMT vung TNB   12-12-2011 2" xfId="3979"/>
    <cellStyle name="T_Phuong an can doi nam 2008_KH TPCP vung TNB (03-1-2012)" xfId="3980"/>
    <cellStyle name="T_Phuong an can doi nam 2008_KH TPCP vung TNB (03-1-2012) 2" xfId="3981"/>
    <cellStyle name="T_Seagame(BTL)" xfId="3982"/>
    <cellStyle name="T_Seagame(BTL) 2" xfId="3983"/>
    <cellStyle name="T_So GTVT" xfId="3984"/>
    <cellStyle name="T_So GTVT 2" xfId="3985"/>
    <cellStyle name="T_So GTVT_!1 1 bao cao giao KH ve HTCMT vung TNB   12-12-2011" xfId="3986"/>
    <cellStyle name="T_So GTVT_!1 1 bao cao giao KH ve HTCMT vung TNB   12-12-2011 2" xfId="3987"/>
    <cellStyle name="T_So GTVT_KH TPCP vung TNB (03-1-2012)" xfId="3988"/>
    <cellStyle name="T_So GTVT_KH TPCP vung TNB (03-1-2012) 2" xfId="3989"/>
    <cellStyle name="T_tai co cau dau tu (tong hop)1" xfId="3990"/>
    <cellStyle name="T_TDT + duong(8-5-07)" xfId="3991"/>
    <cellStyle name="T_TDT + duong(8-5-07) 2" xfId="3992"/>
    <cellStyle name="T_TDT + duong(8-5-07)_!1 1 bao cao giao KH ve HTCMT vung TNB   12-12-2011" xfId="3993"/>
    <cellStyle name="T_TDT + duong(8-5-07)_!1 1 bao cao giao KH ve HTCMT vung TNB   12-12-2011 2" xfId="3994"/>
    <cellStyle name="T_TDT + duong(8-5-07)_Bieu4HTMT" xfId="3995"/>
    <cellStyle name="T_TDT + duong(8-5-07)_Bieu4HTMT 2" xfId="3996"/>
    <cellStyle name="T_TDT + duong(8-5-07)_Bieu4HTMT_!1 1 bao cao giao KH ve HTCMT vung TNB   12-12-2011" xfId="3997"/>
    <cellStyle name="T_TDT + duong(8-5-07)_Bieu4HTMT_!1 1 bao cao giao KH ve HTCMT vung TNB   12-12-2011 2" xfId="3998"/>
    <cellStyle name="T_TDT + duong(8-5-07)_Bieu4HTMT_KH TPCP vung TNB (03-1-2012)" xfId="3999"/>
    <cellStyle name="T_TDT + duong(8-5-07)_Bieu4HTMT_KH TPCP vung TNB (03-1-2012) 2" xfId="4000"/>
    <cellStyle name="T_TDT + duong(8-5-07)_KH TPCP vung TNB (03-1-2012)" xfId="4001"/>
    <cellStyle name="T_TDT + duong(8-5-07)_KH TPCP vung TNB (03-1-2012) 2" xfId="4002"/>
    <cellStyle name="T_tham_tra_du_toan" xfId="4003"/>
    <cellStyle name="T_tham_tra_du_toan 2" xfId="4004"/>
    <cellStyle name="T_tham_tra_du_toan_!1 1 bao cao giao KH ve HTCMT vung TNB   12-12-2011" xfId="4005"/>
    <cellStyle name="T_tham_tra_du_toan_!1 1 bao cao giao KH ve HTCMT vung TNB   12-12-2011 2" xfId="4006"/>
    <cellStyle name="T_tham_tra_du_toan_Bieu4HTMT" xfId="4007"/>
    <cellStyle name="T_tham_tra_du_toan_Bieu4HTMT 2" xfId="4008"/>
    <cellStyle name="T_tham_tra_du_toan_Bieu4HTMT_!1 1 bao cao giao KH ve HTCMT vung TNB   12-12-2011" xfId="4009"/>
    <cellStyle name="T_tham_tra_du_toan_Bieu4HTMT_!1 1 bao cao giao KH ve HTCMT vung TNB   12-12-2011 2" xfId="4010"/>
    <cellStyle name="T_tham_tra_du_toan_Bieu4HTMT_KH TPCP vung TNB (03-1-2012)" xfId="4011"/>
    <cellStyle name="T_tham_tra_du_toan_Bieu4HTMT_KH TPCP vung TNB (03-1-2012) 2" xfId="4012"/>
    <cellStyle name="T_tham_tra_du_toan_KH TPCP vung TNB (03-1-2012)" xfId="4013"/>
    <cellStyle name="T_tham_tra_du_toan_KH TPCP vung TNB (03-1-2012) 2" xfId="4014"/>
    <cellStyle name="T_Thiet bi" xfId="4015"/>
    <cellStyle name="T_Thiet bi 2" xfId="4016"/>
    <cellStyle name="T_Thiet bi_!1 1 bao cao giao KH ve HTCMT vung TNB   12-12-2011" xfId="4017"/>
    <cellStyle name="T_Thiet bi_!1 1 bao cao giao KH ve HTCMT vung TNB   12-12-2011 2" xfId="4018"/>
    <cellStyle name="T_Thiet bi_Bieu4HTMT" xfId="4019"/>
    <cellStyle name="T_Thiet bi_Bieu4HTMT 2" xfId="4020"/>
    <cellStyle name="T_Thiet bi_Bieu4HTMT_!1 1 bao cao giao KH ve HTCMT vung TNB   12-12-2011" xfId="4021"/>
    <cellStyle name="T_Thiet bi_Bieu4HTMT_!1 1 bao cao giao KH ve HTCMT vung TNB   12-12-2011 2" xfId="4022"/>
    <cellStyle name="T_Thiet bi_Bieu4HTMT_KH TPCP vung TNB (03-1-2012)" xfId="4023"/>
    <cellStyle name="T_Thiet bi_Bieu4HTMT_KH TPCP vung TNB (03-1-2012) 2" xfId="4024"/>
    <cellStyle name="T_Thiet bi_KH TPCP vung TNB (03-1-2012)" xfId="4025"/>
    <cellStyle name="T_Thiet bi_KH TPCP vung TNB (03-1-2012) 2" xfId="4026"/>
    <cellStyle name="T_TK_HT" xfId="4027"/>
    <cellStyle name="T_TK_HT 2" xfId="4028"/>
    <cellStyle name="T_Van Ban 2007" xfId="4029"/>
    <cellStyle name="T_Van Ban 2007_15_10_2013 BC nhu cau von doi ung ODA (2014-2016) ngay 15102013 Sua" xfId="4030"/>
    <cellStyle name="T_Van Ban 2007_bao cao phan bo KHDT 2011(final)" xfId="4031"/>
    <cellStyle name="T_Van Ban 2007_bao cao phan bo KHDT 2011(final)_BC nhu cau von doi ung ODA nganh NN (BKH)" xfId="4032"/>
    <cellStyle name="T_Van Ban 2007_bao cao phan bo KHDT 2011(final)_BC Tai co cau (bieu TH)" xfId="4033"/>
    <cellStyle name="T_Van Ban 2007_bao cao phan bo KHDT 2011(final)_DK 2014-2015 final" xfId="4034"/>
    <cellStyle name="T_Van Ban 2007_bao cao phan bo KHDT 2011(final)_DK 2014-2015 new" xfId="4035"/>
    <cellStyle name="T_Van Ban 2007_bao cao phan bo KHDT 2011(final)_DK KH CBDT 2014 11-11-2013" xfId="4036"/>
    <cellStyle name="T_Van Ban 2007_bao cao phan bo KHDT 2011(final)_DK KH CBDT 2014 11-11-2013(1)" xfId="4037"/>
    <cellStyle name="T_Van Ban 2007_bao cao phan bo KHDT 2011(final)_KH 2011-2015" xfId="4038"/>
    <cellStyle name="T_Van Ban 2007_bao cao phan bo KHDT 2011(final)_tai co cau dau tu (tong hop)1" xfId="4039"/>
    <cellStyle name="T_Van Ban 2007_BC nhu cau von doi ung ODA nganh NN (BKH)" xfId="4040"/>
    <cellStyle name="T_Van Ban 2007_BC nhu cau von doi ung ODA nganh NN (BKH)_05-12  KH trung han 2016-2020 - Liem Thinh edited" xfId="4041"/>
    <cellStyle name="T_Van Ban 2007_BC nhu cau von doi ung ODA nganh NN (BKH)_Copy of 05-12  KH trung han 2016-2020 - Liem Thinh edited (1)" xfId="4042"/>
    <cellStyle name="T_Van Ban 2007_BC Tai co cau (bieu TH)" xfId="4043"/>
    <cellStyle name="T_Van Ban 2007_BC Tai co cau (bieu TH)_05-12  KH trung han 2016-2020 - Liem Thinh edited" xfId="4044"/>
    <cellStyle name="T_Van Ban 2007_BC Tai co cau (bieu TH)_Copy of 05-12  KH trung han 2016-2020 - Liem Thinh edited (1)" xfId="4045"/>
    <cellStyle name="T_Van Ban 2007_DK 2014-2015 final" xfId="4046"/>
    <cellStyle name="T_Van Ban 2007_DK 2014-2015 final_05-12  KH trung han 2016-2020 - Liem Thinh edited" xfId="4047"/>
    <cellStyle name="T_Van Ban 2007_DK 2014-2015 final_Copy of 05-12  KH trung han 2016-2020 - Liem Thinh edited (1)" xfId="4048"/>
    <cellStyle name="T_Van Ban 2007_DK 2014-2015 new" xfId="4049"/>
    <cellStyle name="T_Van Ban 2007_DK 2014-2015 new_05-12  KH trung han 2016-2020 - Liem Thinh edited" xfId="4050"/>
    <cellStyle name="T_Van Ban 2007_DK 2014-2015 new_Copy of 05-12  KH trung han 2016-2020 - Liem Thinh edited (1)" xfId="4051"/>
    <cellStyle name="T_Van Ban 2007_DK KH CBDT 2014 11-11-2013" xfId="4052"/>
    <cellStyle name="T_Van Ban 2007_DK KH CBDT 2014 11-11-2013(1)" xfId="4053"/>
    <cellStyle name="T_Van Ban 2007_DK KH CBDT 2014 11-11-2013(1)_05-12  KH trung han 2016-2020 - Liem Thinh edited" xfId="4054"/>
    <cellStyle name="T_Van Ban 2007_DK KH CBDT 2014 11-11-2013(1)_Copy of 05-12  KH trung han 2016-2020 - Liem Thinh edited (1)" xfId="4055"/>
    <cellStyle name="T_Van Ban 2007_DK KH CBDT 2014 11-11-2013_05-12  KH trung han 2016-2020 - Liem Thinh edited" xfId="4056"/>
    <cellStyle name="T_Van Ban 2007_DK KH CBDT 2014 11-11-2013_Copy of 05-12  KH trung han 2016-2020 - Liem Thinh edited (1)" xfId="4057"/>
    <cellStyle name="T_Van Ban 2008" xfId="4058"/>
    <cellStyle name="T_Van Ban 2008_15_10_2013 BC nhu cau von doi ung ODA (2014-2016) ngay 15102013 Sua" xfId="4059"/>
    <cellStyle name="T_Van Ban 2008_bao cao phan bo KHDT 2011(final)" xfId="4060"/>
    <cellStyle name="T_Van Ban 2008_bao cao phan bo KHDT 2011(final)_BC nhu cau von doi ung ODA nganh NN (BKH)" xfId="4061"/>
    <cellStyle name="T_Van Ban 2008_bao cao phan bo KHDT 2011(final)_BC Tai co cau (bieu TH)" xfId="4062"/>
    <cellStyle name="T_Van Ban 2008_bao cao phan bo KHDT 2011(final)_DK 2014-2015 final" xfId="4063"/>
    <cellStyle name="T_Van Ban 2008_bao cao phan bo KHDT 2011(final)_DK 2014-2015 new" xfId="4064"/>
    <cellStyle name="T_Van Ban 2008_bao cao phan bo KHDT 2011(final)_DK KH CBDT 2014 11-11-2013" xfId="4065"/>
    <cellStyle name="T_Van Ban 2008_bao cao phan bo KHDT 2011(final)_DK KH CBDT 2014 11-11-2013(1)" xfId="4066"/>
    <cellStyle name="T_Van Ban 2008_bao cao phan bo KHDT 2011(final)_KH 2011-2015" xfId="4067"/>
    <cellStyle name="T_Van Ban 2008_bao cao phan bo KHDT 2011(final)_tai co cau dau tu (tong hop)1" xfId="4068"/>
    <cellStyle name="T_Van Ban 2008_BC nhu cau von doi ung ODA nganh NN (BKH)" xfId="4069"/>
    <cellStyle name="T_Van Ban 2008_BC nhu cau von doi ung ODA nganh NN (BKH)_05-12  KH trung han 2016-2020 - Liem Thinh edited" xfId="4070"/>
    <cellStyle name="T_Van Ban 2008_BC nhu cau von doi ung ODA nganh NN (BKH)_Copy of 05-12  KH trung han 2016-2020 - Liem Thinh edited (1)" xfId="4071"/>
    <cellStyle name="T_Van Ban 2008_BC Tai co cau (bieu TH)" xfId="4072"/>
    <cellStyle name="T_Van Ban 2008_BC Tai co cau (bieu TH)_05-12  KH trung han 2016-2020 - Liem Thinh edited" xfId="4073"/>
    <cellStyle name="T_Van Ban 2008_BC Tai co cau (bieu TH)_Copy of 05-12  KH trung han 2016-2020 - Liem Thinh edited (1)" xfId="4074"/>
    <cellStyle name="T_Van Ban 2008_DK 2014-2015 final" xfId="4075"/>
    <cellStyle name="T_Van Ban 2008_DK 2014-2015 final_05-12  KH trung han 2016-2020 - Liem Thinh edited" xfId="4076"/>
    <cellStyle name="T_Van Ban 2008_DK 2014-2015 final_Copy of 05-12  KH trung han 2016-2020 - Liem Thinh edited (1)" xfId="4077"/>
    <cellStyle name="T_Van Ban 2008_DK 2014-2015 new" xfId="4078"/>
    <cellStyle name="T_Van Ban 2008_DK 2014-2015 new_05-12  KH trung han 2016-2020 - Liem Thinh edited" xfId="4079"/>
    <cellStyle name="T_Van Ban 2008_DK 2014-2015 new_Copy of 05-12  KH trung han 2016-2020 - Liem Thinh edited (1)" xfId="4080"/>
    <cellStyle name="T_Van Ban 2008_DK KH CBDT 2014 11-11-2013" xfId="4081"/>
    <cellStyle name="T_Van Ban 2008_DK KH CBDT 2014 11-11-2013(1)" xfId="4082"/>
    <cellStyle name="T_Van Ban 2008_DK KH CBDT 2014 11-11-2013(1)_05-12  KH trung han 2016-2020 - Liem Thinh edited" xfId="4083"/>
    <cellStyle name="T_Van Ban 2008_DK KH CBDT 2014 11-11-2013(1)_Copy of 05-12  KH trung han 2016-2020 - Liem Thinh edited (1)" xfId="4084"/>
    <cellStyle name="T_Van Ban 2008_DK KH CBDT 2014 11-11-2013_05-12  KH trung han 2016-2020 - Liem Thinh edited" xfId="4085"/>
    <cellStyle name="T_Van Ban 2008_DK KH CBDT 2014 11-11-2013_Copy of 05-12  KH trung han 2016-2020 - Liem Thinh edited (1)" xfId="4086"/>
    <cellStyle name="T_XDCB thang 12.2010" xfId="4087"/>
    <cellStyle name="T_XDCB thang 12.2010 2" xfId="4088"/>
    <cellStyle name="T_XDCB thang 12.2010_!1 1 bao cao giao KH ve HTCMT vung TNB   12-12-2011" xfId="4089"/>
    <cellStyle name="T_XDCB thang 12.2010_!1 1 bao cao giao KH ve HTCMT vung TNB   12-12-2011 2" xfId="4090"/>
    <cellStyle name="T_XDCB thang 12.2010_KH TPCP vung TNB (03-1-2012)" xfId="4091"/>
    <cellStyle name="T_XDCB thang 12.2010_KH TPCP vung TNB (03-1-2012) 2" xfId="4092"/>
    <cellStyle name="T_ÿÿÿÿÿ" xfId="4093"/>
    <cellStyle name="T_ÿÿÿÿÿ 2" xfId="4094"/>
    <cellStyle name="T_ÿÿÿÿÿ_!1 1 bao cao giao KH ve HTCMT vung TNB   12-12-2011" xfId="4095"/>
    <cellStyle name="T_ÿÿÿÿÿ_!1 1 bao cao giao KH ve HTCMT vung TNB   12-12-2011 2" xfId="4096"/>
    <cellStyle name="T_ÿÿÿÿÿ_Bieu mau cong trinh khoi cong moi 3-4" xfId="4097"/>
    <cellStyle name="T_ÿÿÿÿÿ_Bieu mau cong trinh khoi cong moi 3-4 2" xfId="4098"/>
    <cellStyle name="T_ÿÿÿÿÿ_Bieu mau cong trinh khoi cong moi 3-4_!1 1 bao cao giao KH ve HTCMT vung TNB   12-12-2011" xfId="4099"/>
    <cellStyle name="T_ÿÿÿÿÿ_Bieu mau cong trinh khoi cong moi 3-4_!1 1 bao cao giao KH ve HTCMT vung TNB   12-12-2011 2" xfId="4100"/>
    <cellStyle name="T_ÿÿÿÿÿ_Bieu mau cong trinh khoi cong moi 3-4_KH TPCP vung TNB (03-1-2012)" xfId="4101"/>
    <cellStyle name="T_ÿÿÿÿÿ_Bieu mau cong trinh khoi cong moi 3-4_KH TPCP vung TNB (03-1-2012) 2" xfId="4102"/>
    <cellStyle name="T_ÿÿÿÿÿ_Bieu3ODA" xfId="4103"/>
    <cellStyle name="T_ÿÿÿÿÿ_Bieu3ODA 2" xfId="4104"/>
    <cellStyle name="T_ÿÿÿÿÿ_Bieu3ODA_!1 1 bao cao giao KH ve HTCMT vung TNB   12-12-2011" xfId="4105"/>
    <cellStyle name="T_ÿÿÿÿÿ_Bieu3ODA_!1 1 bao cao giao KH ve HTCMT vung TNB   12-12-2011 2" xfId="4106"/>
    <cellStyle name="T_ÿÿÿÿÿ_Bieu3ODA_KH TPCP vung TNB (03-1-2012)" xfId="4107"/>
    <cellStyle name="T_ÿÿÿÿÿ_Bieu3ODA_KH TPCP vung TNB (03-1-2012) 2" xfId="4108"/>
    <cellStyle name="T_ÿÿÿÿÿ_Bieu4HTMT" xfId="4109"/>
    <cellStyle name="T_ÿÿÿÿÿ_Bieu4HTMT 2" xfId="4110"/>
    <cellStyle name="T_ÿÿÿÿÿ_Bieu4HTMT_!1 1 bao cao giao KH ve HTCMT vung TNB   12-12-2011" xfId="4111"/>
    <cellStyle name="T_ÿÿÿÿÿ_Bieu4HTMT_!1 1 bao cao giao KH ve HTCMT vung TNB   12-12-2011 2" xfId="4112"/>
    <cellStyle name="T_ÿÿÿÿÿ_Bieu4HTMT_KH TPCP vung TNB (03-1-2012)" xfId="4113"/>
    <cellStyle name="T_ÿÿÿÿÿ_Bieu4HTMT_KH TPCP vung TNB (03-1-2012) 2" xfId="4114"/>
    <cellStyle name="T_ÿÿÿÿÿ_KH TPCP vung TNB (03-1-2012)" xfId="4115"/>
    <cellStyle name="T_ÿÿÿÿÿ_KH TPCP vung TNB (03-1-2012) 2" xfId="4116"/>
    <cellStyle name="T_ÿÿÿÿÿ_kien giang 2" xfId="4117"/>
    <cellStyle name="T_ÿÿÿÿÿ_kien giang 2 2" xfId="4118"/>
    <cellStyle name="Text Indent A" xfId="4119"/>
    <cellStyle name="Text Indent B" xfId="4120"/>
    <cellStyle name="Text Indent B 10" xfId="4121"/>
    <cellStyle name="Text Indent B 11" xfId="4122"/>
    <cellStyle name="Text Indent B 12" xfId="4123"/>
    <cellStyle name="Text Indent B 13" xfId="4124"/>
    <cellStyle name="Text Indent B 14" xfId="4125"/>
    <cellStyle name="Text Indent B 15" xfId="4126"/>
    <cellStyle name="Text Indent B 16" xfId="4127"/>
    <cellStyle name="Text Indent B 2" xfId="4128"/>
    <cellStyle name="Text Indent B 3" xfId="4129"/>
    <cellStyle name="Text Indent B 4" xfId="4130"/>
    <cellStyle name="Text Indent B 5" xfId="4131"/>
    <cellStyle name="Text Indent B 6" xfId="4132"/>
    <cellStyle name="Text Indent B 7" xfId="4133"/>
    <cellStyle name="Text Indent B 8" xfId="4134"/>
    <cellStyle name="Text Indent B 9" xfId="4135"/>
    <cellStyle name="Text Indent C" xfId="4136"/>
    <cellStyle name="Text Indent C 10" xfId="4137"/>
    <cellStyle name="Text Indent C 11" xfId="4138"/>
    <cellStyle name="Text Indent C 12" xfId="4139"/>
    <cellStyle name="Text Indent C 13" xfId="4140"/>
    <cellStyle name="Text Indent C 14" xfId="4141"/>
    <cellStyle name="Text Indent C 15" xfId="4142"/>
    <cellStyle name="Text Indent C 16" xfId="4143"/>
    <cellStyle name="Text Indent C 2" xfId="4144"/>
    <cellStyle name="Text Indent C 3" xfId="4145"/>
    <cellStyle name="Text Indent C 4" xfId="4146"/>
    <cellStyle name="Text Indent C 5" xfId="4147"/>
    <cellStyle name="Text Indent C 6" xfId="4148"/>
    <cellStyle name="Text Indent C 7" xfId="4149"/>
    <cellStyle name="Text Indent C 8" xfId="4150"/>
    <cellStyle name="Text Indent C 9" xfId="4151"/>
    <cellStyle name="th" xfId="4152"/>
    <cellStyle name="th 2" xfId="4153"/>
    <cellStyle name="þ_x005f_x001d_ð¤_x005f_x000c_¯þ_x005f_x0014__x005f_x000d_¨þU_x005f_x0001_À_x005f_x0004_ _x005f_x0015__x005f_x000f__x005f_x0001__x005f_x0001_" xfId="4154"/>
    <cellStyle name="þ_x005f_x001d_ð·_x005f_x000c_æþ'_x005f_x000d_ßþU_x005f_x0001_Ø_x005f_x0005_ü_x005f_x0014__x005f_x0007__x005f_x0001__x005f_x0001_" xfId="4155"/>
    <cellStyle name="þ_x005f_x001d_ðÇ%Uý—&amp;Hý9_x005f_x0008_Ÿ s_x005f_x000a__x005f_x0007__x005f_x0001__x005f_x0001_" xfId="4156"/>
    <cellStyle name="þ_x005f_x001d_ðK_x005f_x000c_Fý_x005f_x001b__x005f_x000d_9ýU_x005f_x0001_Ð_x005f_x0008_¦)_x005f_x0007__x005f_x0001__x005f_x0001_" xfId="4157"/>
    <cellStyle name="þ_x005f_x005f_x005f_x001d_ð¤_x005f_x005f_x005f_x000c_¯þ_x005f_x005f_x005f_x0014__x005f_x005f_x005f_x000d_¨þU_x005f_x005f_x005f_x0001_À_x005f_x005f_x005f_x0004_ _x005f_x005f_x005f_x0015__x005f_x005f_x005f_x000f__x005f_x005f_x005f_x0001__x005f_x005f_x005f_x0001_" xfId="4158"/>
    <cellStyle name="þ_x005f_x005f_x005f_x001d_ð·_x005f_x005f_x005f_x000c_æþ'_x005f_x005f_x005f_x000d_ßþU_x005f_x005f_x005f_x0001_Ø_x005f_x005f_x005f_x0005_ü_x005f_x005f_x005f_x0014__x005f_x005f_x005f_x0007__x005f_x005f_x005f_x0001__x005f_x005f_x005f_x0001_" xfId="4159"/>
    <cellStyle name="þ_x005f_x005f_x005f_x001d_ðÇ%Uý—&amp;Hý9_x005f_x005f_x005f_x0008_Ÿ s_x005f_x005f_x005f_x000a__x005f_x005f_x005f_x0007__x005f_x005f_x005f_x0001__x005f_x005f_x005f_x0001_" xfId="4160"/>
    <cellStyle name="þ_x005f_x005f_x005f_x001d_ðK_x005f_x005f_x005f_x000c_Fý_x005f_x005f_x005f_x001b__x005f_x005f_x005f_x000d_9ýU_x005f_x005f_x005f_x0001_Ð_x005f_x005f_x005f_x0008_¦)_x005f_x005f_x005f_x0007__x005f_x005f_x005f_x0001__x005f_x005f_x005f_x0001_" xfId="4161"/>
    <cellStyle name="than" xfId="4162"/>
    <cellStyle name="Thanh" xfId="4163"/>
    <cellStyle name="þ_x001d_ð¤_x000c_¯þ_x0014__x000a_¨þU_x0001_À_x0004_ _x0015__x000f__x0001__x0001_" xfId="4164"/>
    <cellStyle name="þ_x001d_ð¤_x000c_¯þ_x0014__x000d_¨þU_x0001_À_x0004_ _x0015__x000f__x0001__x0001_" xfId="4165"/>
    <cellStyle name="þ_x001d_ð·_x000c_æþ'_x000a_ßþU_x0001_Ø_x0005_ü_x0014__x0007__x0001__x0001_" xfId="4166"/>
    <cellStyle name="þ_x001d_ð·_x000c_æþ'_x000d_ßþU_x0001_Ø_x0005_ü_x0014__x0007__x0001__x0001_" xfId="4167"/>
    <cellStyle name="þ_x001d_ðÇ%Uý—&amp;Hý9_x0008_Ÿ s_x000a__x0007__x0001__x0001_" xfId="4168"/>
    <cellStyle name="þ_x001d_ðK_x000c_Fý_x001b__x000a_9ýU_x0001_Ð_x0008_¦)_x0007__x0001__x0001_" xfId="4169"/>
    <cellStyle name="þ_x001d_ðK_x000c_Fý_x001b__x000d_9ýU_x0001_Ð_x0008_¦)_x0007__x0001__x0001_" xfId="4170"/>
    <cellStyle name="thuong-10" xfId="4171"/>
    <cellStyle name="thuong-11" xfId="4172"/>
    <cellStyle name="thuong-11 2" xfId="4173"/>
    <cellStyle name="Thuyet minh" xfId="4174"/>
    <cellStyle name="Tickmark" xfId="4175"/>
    <cellStyle name="Tien1" xfId="4176"/>
    <cellStyle name="Tieu_de_2" xfId="4177"/>
    <cellStyle name="Times New Roman" xfId="4178"/>
    <cellStyle name="tit1" xfId="4179"/>
    <cellStyle name="tit2" xfId="4180"/>
    <cellStyle name="tit2 2" xfId="4181"/>
    <cellStyle name="tit3" xfId="4182"/>
    <cellStyle name="tit4" xfId="4183"/>
    <cellStyle name="Title 2" xfId="4184"/>
    <cellStyle name="Tong so" xfId="4185"/>
    <cellStyle name="tong so 1" xfId="4186"/>
    <cellStyle name="Tong so_Bieu KHPTLN 2016-2020" xfId="4187"/>
    <cellStyle name="Tongcong" xfId="4188"/>
    <cellStyle name="Total 2" xfId="4189"/>
    <cellStyle name="trang" xfId="4190"/>
    <cellStyle name="tt1" xfId="4191"/>
    <cellStyle name="Tusental (0)_pldt" xfId="4192"/>
    <cellStyle name="Tusental_pldt" xfId="4193"/>
    <cellStyle name="ux_3_¼­¿ï-¾È»ê" xfId="4194"/>
    <cellStyle name="Valuta (0)_pldt" xfId="4195"/>
    <cellStyle name="Valuta_pldt" xfId="4196"/>
    <cellStyle name="VANG1" xfId="4197"/>
    <cellStyle name="VANG1 2" xfId="4198"/>
    <cellStyle name="viet" xfId="4199"/>
    <cellStyle name="viet2" xfId="4200"/>
    <cellStyle name="viet2 2" xfId="4201"/>
    <cellStyle name="VN new romanNormal" xfId="4202"/>
    <cellStyle name="VN new romanNormal 2" xfId="4203"/>
    <cellStyle name="VN new romanNormal 2 2" xfId="4204"/>
    <cellStyle name="VN new romanNormal 3" xfId="4205"/>
    <cellStyle name="VN new romanNormal_05-12  KH trung han 2016-2020 - Liem Thinh edited" xfId="4206"/>
    <cellStyle name="Vn Time 13" xfId="4207"/>
    <cellStyle name="Vn Time 14" xfId="4208"/>
    <cellStyle name="Vn Time 14 2" xfId="4209"/>
    <cellStyle name="Vn Time 14 3" xfId="4210"/>
    <cellStyle name="VN time new roman" xfId="4211"/>
    <cellStyle name="VN time new roman 2" xfId="4212"/>
    <cellStyle name="VN time new roman 2 2" xfId="4213"/>
    <cellStyle name="VN time new roman 3" xfId="4214"/>
    <cellStyle name="VN time new roman_05-12  KH trung han 2016-2020 - Liem Thinh edited" xfId="4215"/>
    <cellStyle name="vn_time" xfId="4216"/>
    <cellStyle name="vnbo" xfId="4217"/>
    <cellStyle name="vnbo 2" xfId="4218"/>
    <cellStyle name="vnbo 3" xfId="4219"/>
    <cellStyle name="vnhead1" xfId="4220"/>
    <cellStyle name="vnhead1 2" xfId="4221"/>
    <cellStyle name="vnhead2" xfId="4222"/>
    <cellStyle name="vnhead2 2" xfId="4223"/>
    <cellStyle name="vnhead2 3" xfId="4224"/>
    <cellStyle name="vnhead3" xfId="4225"/>
    <cellStyle name="vnhead3 2" xfId="4226"/>
    <cellStyle name="vnhead3 3" xfId="4227"/>
    <cellStyle name="vnhead4" xfId="4228"/>
    <cellStyle name="vntxt1" xfId="4229"/>
    <cellStyle name="vntxt1 10" xfId="4230"/>
    <cellStyle name="vntxt1 11" xfId="4231"/>
    <cellStyle name="vntxt1 12" xfId="4232"/>
    <cellStyle name="vntxt1 13" xfId="4233"/>
    <cellStyle name="vntxt1 14" xfId="4234"/>
    <cellStyle name="vntxt1 15" xfId="4235"/>
    <cellStyle name="vntxt1 16" xfId="4236"/>
    <cellStyle name="vntxt1 2" xfId="4237"/>
    <cellStyle name="vntxt1 3" xfId="4238"/>
    <cellStyle name="vntxt1 4" xfId="4239"/>
    <cellStyle name="vntxt1 5" xfId="4240"/>
    <cellStyle name="vntxt1 6" xfId="4241"/>
    <cellStyle name="vntxt1 7" xfId="4242"/>
    <cellStyle name="vntxt1 8" xfId="4243"/>
    <cellStyle name="vntxt1 9" xfId="4244"/>
    <cellStyle name="vntxt1_05-12  KH trung han 2016-2020 - Liem Thinh edited" xfId="4245"/>
    <cellStyle name="vntxt2" xfId="4246"/>
    <cellStyle name="W?hrung [0]_35ERI8T2gbIEMixb4v26icuOo" xfId="4247"/>
    <cellStyle name="W?hrung_35ERI8T2gbIEMixb4v26icuOo" xfId="4248"/>
    <cellStyle name="Währung [0]_68574_Materialbedarfsliste" xfId="4249"/>
    <cellStyle name="Währung_68574_Materialbedarfsliste" xfId="4250"/>
    <cellStyle name="Walutowy [0]_Invoices2001Slovakia" xfId="4251"/>
    <cellStyle name="Walutowy_Invoices2001Slovakia" xfId="4252"/>
    <cellStyle name="Warning Text 2" xfId="4253"/>
    <cellStyle name="wrap" xfId="4254"/>
    <cellStyle name="Wไhrung [0]_35ERI8T2gbIEMixb4v26icuOo" xfId="4255"/>
    <cellStyle name="Wไhrung_35ERI8T2gbIEMixb4v26icuOo" xfId="4256"/>
    <cellStyle name="xan1" xfId="4257"/>
    <cellStyle name="xuan" xfId="4258"/>
    <cellStyle name="y" xfId="4259"/>
    <cellStyle name="y 2" xfId="4260"/>
    <cellStyle name="Ý kh¸c_B¶ng 1 (2)" xfId="4261"/>
    <cellStyle name="เครื่องหมายสกุลเงิน [0]_FTC_OFFER" xfId="4262"/>
    <cellStyle name="เครื่องหมายสกุลเงิน_FTC_OFFER" xfId="4263"/>
    <cellStyle name="ปกติ_FTC_OFFER" xfId="4264"/>
    <cellStyle name=" [0.00]_ Att. 1- Cover" xfId="4265"/>
    <cellStyle name="_ Att. 1- Cover" xfId="4266"/>
    <cellStyle name="?_ Att. 1- Cover" xfId="4267"/>
    <cellStyle name="똿뗦먛귟 [0.00]_PRODUCT DETAIL Q1" xfId="4268"/>
    <cellStyle name="똿뗦먛귟_PRODUCT DETAIL Q1" xfId="4269"/>
    <cellStyle name="믅됞 [0.00]_PRODUCT DETAIL Q1" xfId="4270"/>
    <cellStyle name="믅됞_PRODUCT DETAIL Q1" xfId="4271"/>
    <cellStyle name="백분율_††††† " xfId="4272"/>
    <cellStyle name="뷭?_BOOKSHIP" xfId="4273"/>
    <cellStyle name="안건회계법인" xfId="4274"/>
    <cellStyle name="콤맀_Sheet1_총괄표 (수출입) (2)" xfId="4275"/>
    <cellStyle name="콤마 [ - 유형1" xfId="4276"/>
    <cellStyle name="콤마 [ - 유형2" xfId="4277"/>
    <cellStyle name="콤마 [ - 유형3" xfId="4278"/>
    <cellStyle name="콤마 [ - 유형4" xfId="4279"/>
    <cellStyle name="콤마 [ - 유형5" xfId="4280"/>
    <cellStyle name="콤마 [ - 유형6" xfId="4281"/>
    <cellStyle name="콤마 [ - 유형7" xfId="4282"/>
    <cellStyle name="콤마 [ - 유형8" xfId="4283"/>
    <cellStyle name="콤마 [0]_ 비목별 월별기술 " xfId="4284"/>
    <cellStyle name="콤마_ 비목별 월별기술 " xfId="4285"/>
    <cellStyle name="통화 [0]_††††† " xfId="4286"/>
    <cellStyle name="통화_††††† " xfId="4287"/>
    <cellStyle name="표섀_변경(최종)" xfId="4288"/>
    <cellStyle name="표준_ 97년 경영분석(안)" xfId="4289"/>
    <cellStyle name="표줠_Sheet1_1_총괄표 (수출입) (2)" xfId="4290"/>
    <cellStyle name="一般_00Q3902REV.1" xfId="4291"/>
    <cellStyle name="千分位[0]_00Q3902REV.1" xfId="4292"/>
    <cellStyle name="千分位_00Q3902REV.1" xfId="4293"/>
    <cellStyle name="桁区切り [0.00]_BE-BQ" xfId="4294"/>
    <cellStyle name="桁区切り_BE-BQ" xfId="4295"/>
    <cellStyle name="標準_(A1)BOQ " xfId="4296"/>
    <cellStyle name="貨幣 [0]_00Q3902REV.1" xfId="4297"/>
    <cellStyle name="貨幣[0]_BRE" xfId="4298"/>
    <cellStyle name="貨幣_00Q3902REV.1" xfId="4299"/>
    <cellStyle name="通貨 [0.00]_BE-BQ" xfId="4300"/>
    <cellStyle name="通貨_BE-BQ" xfId="430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KH%202016-2020\Dau%20tu\Tong%20hop%20phan%20bo\TH%202016-2020%200910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MGT-DRT\MGT-IMPR\MGT-SC@\BA0397\INSULT'N\INS\ASK\PIPE-03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iangdtt318a\User\Downloads\TH%20phan%20bo%20%2017.9.2015_Th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I CTrinh"/>
      <sheetName val="PLII nganh"/>
      <sheetName val="Cocauin (2)"/>
      <sheetName val="PLTH1209"/>
      <sheetName val="BANCO5 (in)"/>
      <sheetName val="MTTW (in)"/>
      <sheetName val="CTMTDP (in)"/>
      <sheetName val="PA goc 2015"/>
      <sheetName val="PA goc 2014"/>
      <sheetName val="PL IXa"/>
      <sheetName val="PLIXb"/>
      <sheetName val="Phuong an goc 2015"/>
      <sheetName val="PL X (2)"/>
      <sheetName val="PL 2"/>
      <sheetName val="PLIIIb (2)"/>
      <sheetName val="PLIIIb (3)"/>
      <sheetName val="PLCTrinh2016"/>
      <sheetName val="PLnganh2016"/>
      <sheetName val="MTTW"/>
      <sheetName val="DT theo MT (DP) (3)"/>
      <sheetName val="Cocaunguon (2)"/>
      <sheetName val="BANCO5"/>
      <sheetName val="PL VIII"/>
      <sheetName val="PL IX"/>
      <sheetName val="PL X"/>
      <sheetName val="PLIIIb"/>
      <sheetName val="DT theo MT (DP) (2)"/>
      <sheetName val="MT TW in (2)"/>
      <sheetName val="BANCO (3)"/>
      <sheetName val="Nhucaungoaitrunghan"/>
      <sheetName val="CTMTTW1209"/>
      <sheetName val="PA3DP"/>
      <sheetName val="BANCO (4)"/>
      <sheetName val="MT DPin (3)"/>
      <sheetName val="TH 2016-2020-gom CTMTQG"/>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s>
    <sheetDataSet>
      <sheetData sheetId="0" refreshError="1">
        <row r="10">
          <cell r="CN10">
            <v>0.115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row r="14">
          <cell r="RD14">
            <v>0</v>
          </cell>
        </row>
        <row r="122">
          <cell r="K122">
            <v>6.7156099999999999</v>
          </cell>
        </row>
        <row r="124">
          <cell r="N124">
            <v>57909914</v>
          </cell>
        </row>
        <row r="125">
          <cell r="K125">
            <v>8.8152801947532639E-2</v>
          </cell>
        </row>
        <row r="126">
          <cell r="K126">
            <v>6.275358856247254E-2</v>
          </cell>
        </row>
        <row r="128">
          <cell r="K128">
            <v>8.7441229356428687E-2</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03E"/>
      <sheetName val="Sheet1"/>
      <sheetName val="Sheet2"/>
      <sheetName val="Sheet3"/>
      <sheetName val="Sheet4"/>
      <sheetName val="Sheet5"/>
      <sheetName val="Sheet6"/>
      <sheetName val="Sheet7"/>
      <sheetName val="Sheet8"/>
      <sheetName val="Sheet9"/>
      <sheetName val="Sheet10"/>
      <sheetName val="Sheet11"/>
      <sheetName val="Sheet12"/>
      <sheetName val="LUAN CHUYEN"/>
      <sheetName val="KE QUY"/>
      <sheetName val="CPC"/>
      <sheetName val="LUONGGIAN TIEP"/>
      <sheetName val="CLUONG"/>
      <sheetName val="VAY VON"/>
      <sheetName val="O.THAO"/>
      <sheetName val="Q.TRUNG"/>
      <sheetName val="THUY"/>
      <sheetName val="Y.THANH"/>
      <sheetName val="621"/>
      <sheetName val="333"/>
      <sheetName val="627"/>
      <sheetName val="TTLUONG"/>
      <sheetName val="Chart1"/>
      <sheetName val="Interim payment"/>
      <sheetName val="Letter"/>
      <sheetName val="Bid Sum"/>
      <sheetName val="Item B"/>
      <sheetName val="Dg A"/>
      <sheetName val="Dg B&amp;C"/>
      <sheetName val="Rates&amp;Prices"/>
      <sheetName val="Material at site"/>
      <sheetName val="XL4Poppy"/>
      <sheetName val="Gia VL"/>
      <sheetName val="Bang gia ca may"/>
      <sheetName val="Bang luong CB"/>
      <sheetName val="Bang P.tich CT"/>
      <sheetName val="D.toan chi tiet"/>
      <sheetName val="Bang TH Dtoan"/>
      <sheetName val="XXXXXXXX"/>
      <sheetName val="Van chuyen"/>
      <sheetName val="THKP (2)"/>
      <sheetName val="THKP"/>
      <sheetName val="T.Bi"/>
      <sheetName val="Thiet ke"/>
      <sheetName val="CT"/>
      <sheetName val="K.luong"/>
      <sheetName val="TT L2"/>
      <sheetName val="TT L1"/>
      <sheetName val="Thue Ngoai"/>
      <sheetName val="KLHT"/>
      <sheetName val="KL XL2000"/>
      <sheetName val="KLXL2001"/>
      <sheetName val="THKP2001"/>
      <sheetName val="KLphanbo"/>
      <sheetName val="Chiet tinh"/>
      <sheetName val="KH"/>
      <sheetName val="DM"/>
      <sheetName val="DD&amp;TV"/>
      <sheetName val="CDSL"/>
      <sheetName val="PTSL"/>
      <sheetName val="THCP"/>
      <sheetName val="VT"/>
      <sheetName val="NL"/>
      <sheetName val="SoSanh"/>
      <sheetName val="QTVT"/>
      <sheetName val="QTNC"/>
      <sheetName val="BC_KKTSCD"/>
      <sheetName val="Chitiet"/>
      <sheetName val="Sheet2 (2)"/>
      <sheetName val="Mau_BC_KKTSCD"/>
      <sheetName val="Chi tiet - Dv lap"/>
      <sheetName val="TH KHTC"/>
      <sheetName val="000"/>
      <sheetName val="00000000"/>
      <sheetName val="MD"/>
      <sheetName val="ND"/>
      <sheetName val="CONG"/>
      <sheetName val="DGCT"/>
      <sheetName val="BCC (2)"/>
      <sheetName val="Bao cao"/>
      <sheetName val="Bao cao 2"/>
      <sheetName val="BC3"/>
      <sheetName val="THKL"/>
      <sheetName val="Khoi luong"/>
      <sheetName val="Khoi luong mat"/>
      <sheetName val="Bang ke"/>
      <sheetName val="KLCL"/>
      <sheetName val="T.HopKL"/>
      <sheetName val="S.Luong"/>
      <sheetName val="PTCP2"/>
      <sheetName val="CPBVTC2"/>
      <sheetName val="D.Dap"/>
      <sheetName val="Q.Toan"/>
      <sheetName val="NCong"/>
      <sheetName val="Phan tich chi phi"/>
      <sheetName val="Chi phi nen theo BVTC"/>
      <sheetName val="CPTBVTC3"/>
      <sheetName val="nhan cong phu"/>
      <sheetName val="nhan cong Hung"/>
      <sheetName val="Nhan cong"/>
      <sheetName val="CCD2"/>
      <sheetName val="BCC"/>
      <sheetName val="Doi2"/>
      <sheetName val="Khoi luong nen theo BVTC"/>
      <sheetName val="116(300)"/>
      <sheetName val="116(200)"/>
      <sheetName val="116(150)"/>
      <sheetName val="DTHH"/>
      <sheetName val="Bang1"/>
      <sheetName val="TAI TRONG"/>
      <sheetName val="NOI LUC"/>
      <sheetName val="TINH DUYET THTT CHINH"/>
      <sheetName val="TDUYET THTT PHU"/>
      <sheetName val="TINH DAO DONG VA DO VONG"/>
      <sheetName val="TINH NEO"/>
      <sheetName val="KH 2003 (moi max)"/>
      <sheetName val="372+132-181"/>
      <sheetName val="372+00-025-T"/>
      <sheetName val="371+920-1000-T"/>
      <sheetName val="371-340-386"/>
      <sheetName val="371+036-175"/>
      <sheetName val="371+920-1000-P"/>
      <sheetName val="371+650-800"/>
      <sheetName val="371+340-386"/>
      <sheetName val="371+00-150"/>
      <sheetName val="370+625-720"/>
      <sheetName val="370+402-550"/>
      <sheetName val="370+227-300"/>
      <sheetName val="370+00-10"/>
      <sheetName val="370+933-1000"/>
      <sheetName val="370+421-550"/>
      <sheetName val="370+246-280"/>
      <sheetName val="370+135-160"/>
      <sheetName val="369+700-730"/>
      <sheetName val="369+592-700"/>
      <sheetName val="369+400-542"/>
      <sheetName val="369+940-008"/>
      <sheetName val="369+800-908"/>
      <sheetName val="369+606-722"/>
      <sheetName val="369+411-526"/>
      <sheetName val="368+517-580"/>
      <sheetName val="368+822-900"/>
      <sheetName val="368+530-687"/>
      <sheetName val="368+00-25"/>
      <sheetName val="369+"/>
      <sheetName val="AC PC"/>
      <sheetName val="LT"/>
      <sheetName val="LP"/>
      <sheetName val="Dao-P"/>
      <sheetName val="AC66-436"/>
      <sheetName val="Dao-T"/>
      <sheetName val="1"/>
      <sheetName val="Dong Dau"/>
      <sheetName val="Dong Dau (2)"/>
      <sheetName val="Sau dong"/>
      <sheetName val="Ma xa"/>
      <sheetName val="My dinh"/>
      <sheetName val="Tong cong"/>
      <sheetName val="VL"/>
      <sheetName val="CTXD"/>
      <sheetName val=".."/>
      <sheetName val="CTDN"/>
      <sheetName val="san vuon"/>
      <sheetName val="khu phu tro"/>
      <sheetName val="TH"/>
      <sheetName val="Phu luc"/>
      <sheetName val="Gia trÞ"/>
      <sheetName val="Chart2"/>
      <sheetName val="CT Duong"/>
      <sheetName val="Bia"/>
      <sheetName val="D.gia"/>
      <sheetName val="T.hop"/>
      <sheetName val="Khoan"/>
      <sheetName val="CtP.tro"/>
      <sheetName val="Nha moi"/>
      <sheetName val="NamBanThach"/>
      <sheetName val="KhoanDuong"/>
      <sheetName val="DeNghiDuong"/>
      <sheetName val="TT-BDH-B1"/>
      <sheetName val="TT-T.Tron So 2"/>
      <sheetName val="TT-Doi6-Dot-1"/>
      <sheetName val="ChietTinh"/>
      <sheetName val="Ct.Dam "/>
      <sheetName val="Ct.Duoi"/>
      <sheetName val="Ct.Tren"/>
      <sheetName val="CtVKdam"/>
      <sheetName val="asphal"/>
      <sheetName val="Gvua"/>
      <sheetName val="D.giaMay"/>
      <sheetName val="10000000"/>
      <sheetName val="Bang VL"/>
      <sheetName val="VL(No V-c)"/>
      <sheetName val="He so"/>
      <sheetName val="PL Vua"/>
      <sheetName val="Chitieu-dam cac loai"/>
      <sheetName val="DG Dam"/>
      <sheetName val="DG chung"/>
      <sheetName val="DGdg"/>
      <sheetName val="VL-dac chung"/>
      <sheetName val="CocKN1m"/>
      <sheetName val="Coc40x40cm"/>
      <sheetName val="CT 1md &amp; dau cong"/>
      <sheetName val="Tong hop"/>
      <sheetName val="CT cong"/>
      <sheetName val="dg cong"/>
      <sheetName val="26+180-400.2"/>
      <sheetName val="26+180.Sub1"/>
      <sheetName val="26+180.Sub4"/>
      <sheetName val="26+180-400.5(k95)"/>
      <sheetName val="26+400-620.3(k95)"/>
      <sheetName val="26+400-640.1(k95)"/>
      <sheetName val="26+960-27+150.9"/>
      <sheetName val="26+960-27+150.10"/>
      <sheetName val="26+960-27+150.11"/>
      <sheetName val="26+960-27+150.12"/>
      <sheetName val="26+960-27+150.5(k95)"/>
      <sheetName val="26+960-27+150.4(k95)"/>
      <sheetName val="26+960-27+150.1(k95)"/>
      <sheetName val="27+500-700.5(k95)"/>
      <sheetName val="27+500-700.4(k95)"/>
      <sheetName val="27+500-700.3(k95)"/>
      <sheetName val="27+500-700.1(k95)"/>
      <sheetName val="27+740-920.3(k95)"/>
      <sheetName val="27+740-920.21"/>
      <sheetName val="27+920-28+040.6,7"/>
      <sheetName val="27+920-28+040,8,9"/>
      <sheetName val="27+920-28+040.10"/>
      <sheetName val="27+920-28+040,11"/>
      <sheetName val="27+920-28+160.Su3"/>
      <sheetName val="28+160-28+420,17Top"/>
      <sheetName val="28+160-28+420.5K95"/>
      <sheetName val="28+430-657.7"/>
      <sheetName val="Km28+430-657.8"/>
      <sheetName val="28+430-657.9"/>
      <sheetName val="28+430-667.10"/>
      <sheetName val="28+430-657.11"/>
      <sheetName val="28+430-657.4k95"/>
      <sheetName val="28+500-657.18"/>
      <sheetName val="28+520-657.19"/>
      <sheetName val="be tong"/>
      <sheetName val="Thep"/>
      <sheetName val="Tong hop thep"/>
      <sheetName val="Thuyet minh"/>
      <sheetName val="CQ-HQ"/>
      <sheetName val="Km0-Km1"/>
      <sheetName val="Km1-Km2"/>
      <sheetName val="BU CTPH"/>
      <sheetName val="CTPH"/>
      <sheetName val="BU tran3+360.22"/>
      <sheetName val="Tran3+360.22"/>
      <sheetName val="BU tran2+386.4"/>
      <sheetName val="Tran2+386.4"/>
      <sheetName val="Bu4-5"/>
      <sheetName val="DTcong 4-5"/>
      <sheetName val="BU3-4"/>
      <sheetName val="dtcong3-4"/>
      <sheetName val="bu2-3"/>
      <sheetName val="dtcong2-3"/>
      <sheetName val="Bu 1-2"/>
      <sheetName val="dtcong1-2"/>
      <sheetName val="bu0-1"/>
      <sheetName val="dtcong0-1"/>
      <sheetName val="KLc1"/>
      <sheetName val="klcong"/>
      <sheetName val="Bu 12-13"/>
      <sheetName val="DTcong 12-13"/>
      <sheetName val="BU13-13+"/>
      <sheetName val="DT cong13-13+"/>
      <sheetName val="BU- nhanh"/>
      <sheetName val="Bunh1-2"/>
      <sheetName val="dtcong nh1-2"/>
      <sheetName val="BUnh0-1"/>
      <sheetName val="dtcong nh0-1"/>
      <sheetName val="BU5-6"/>
      <sheetName val="DTcong5-6"/>
      <sheetName val="BU6-7"/>
      <sheetName val="DTcong6-7"/>
      <sheetName val="BU7-8"/>
      <sheetName val="DTcong7-8"/>
      <sheetName val="BU8-9"/>
      <sheetName val="DTcong8-9"/>
      <sheetName val="BU9-10"/>
      <sheetName val="DTcong9-10"/>
      <sheetName val="BU10-11"/>
      <sheetName val="DTcong10-11"/>
      <sheetName val="BU 11-12"/>
      <sheetName val="DTcong 11-12"/>
      <sheetName val="Mnh1-2+80"/>
      <sheetName val="Pr- CC"/>
      <sheetName val="Nnh1-2+80"/>
      <sheetName val="Mnh0-1"/>
      <sheetName val="Nnh0-1"/>
      <sheetName val="MD13-13+334"/>
      <sheetName val="ND13-13+334"/>
      <sheetName val="BU-TK"/>
      <sheetName val="MD12-13"/>
      <sheetName val="ND12-13"/>
      <sheetName val="MD11-12"/>
      <sheetName val="ND11-12"/>
      <sheetName val="MD10-11"/>
      <sheetName val="ND10-11"/>
      <sheetName val="MD9-10"/>
      <sheetName val="ND9-10"/>
      <sheetName val="MD8-9"/>
      <sheetName val="ND8-9"/>
      <sheetName val="MD7-8"/>
      <sheetName val="ND7-8"/>
      <sheetName val="MD6-7"/>
      <sheetName val="ND6-7"/>
      <sheetName val="MD5-6"/>
      <sheetName val="ND5-6"/>
      <sheetName val="MD4-5"/>
      <sheetName val="ND4-5"/>
      <sheetName val="MD 3-4"/>
      <sheetName val="ND 3-4"/>
      <sheetName val="MD2-3"/>
      <sheetName val="ND2-3"/>
      <sheetName val="MD 1-2"/>
      <sheetName val="ND 1-2"/>
      <sheetName val="MD 0-1"/>
      <sheetName val="ND 0-1"/>
      <sheetName val="km11-12"/>
      <sheetName val="km10-11"/>
      <sheetName val="KLN"/>
      <sheetName val="KL tong"/>
      <sheetName val="PTCT"/>
      <sheetName val="CDghino"/>
      <sheetName val="Tonghop"/>
      <sheetName val="TH (T1-6)"/>
      <sheetName val="ThueTB"/>
      <sheetName val="SCD5"/>
      <sheetName val=" NL"/>
      <sheetName val="CPVL-CPM"/>
      <sheetName val="PTVL"/>
      <sheetName val="CD1"/>
      <sheetName val=" NL (2)"/>
      <sheetName val="CDTHCT"/>
      <sheetName val="CDTHCT (3)"/>
      <sheetName val="thkl (2)"/>
      <sheetName val="kht8"/>
      <sheetName val="long tec"/>
      <sheetName val="nlongt"/>
      <sheetName val="tuanb"/>
      <sheetName val="ntuanb"/>
      <sheetName val="nbinh"/>
      <sheetName val="nque"/>
      <sheetName val="ntien"/>
      <sheetName val="ntuanH"/>
      <sheetName val="nmuoi"/>
      <sheetName val="nnghia"/>
      <sheetName val="ntuanM"/>
      <sheetName val="nthi"/>
      <sheetName val="nchung"/>
      <sheetName val="nanh"/>
      <sheetName val="nthang"/>
      <sheetName val="nnguyen"/>
      <sheetName val="ntuc"/>
      <sheetName val="nngan"/>
      <sheetName val="nloi"/>
      <sheetName val="nphuock"/>
      <sheetName val="nphuoch"/>
      <sheetName val="nsonpd"/>
      <sheetName val="nphuock04"/>
      <sheetName val="nphuoch04"/>
      <sheetName val="nphuocpd04"/>
      <sheetName val="nphuocd04"/>
      <sheetName val="nphuoctr04"/>
      <sheetName val="nphuocb04"/>
      <sheetName val="phong"/>
      <sheetName val="Congty"/>
      <sheetName val="VPPN"/>
      <sheetName val="XN74"/>
      <sheetName val="XN54"/>
      <sheetName val="XN33"/>
      <sheetName val="NK96"/>
      <sheetName val="XL4Test5"/>
      <sheetName val="KH12"/>
      <sheetName val="CN12"/>
      <sheetName val="HD12"/>
      <sheetName val="KH1"/>
      <sheetName val="cd viaK0-T6"/>
      <sheetName val="cdvia T6-Tc24"/>
      <sheetName val="cdvia Tc24-T46"/>
      <sheetName val="cdbtnL2ko-k0+361"/>
      <sheetName val="cd btnL2k0+361-T19"/>
      <sheetName val="01"/>
      <sheetName val="02"/>
      <sheetName val="03"/>
      <sheetName val="04"/>
      <sheetName val="05"/>
      <sheetName val="Sheet13"/>
      <sheetName val="Sheet14"/>
      <sheetName val="Sheet15"/>
      <sheetName val="Sheet16"/>
      <sheetName val="Sheet17"/>
      <sheetName val="Sheet18"/>
      <sheetName val="Sheet19"/>
      <sheetName val="Sheet20"/>
      <sheetName val="K249 K98"/>
      <sheetName val="K249 K98 (2)"/>
      <sheetName val="K251 K98"/>
      <sheetName val="K251 SBase"/>
      <sheetName val="K251 AC"/>
      <sheetName val="K252 K98"/>
      <sheetName val="K252 SBase"/>
      <sheetName val="K252 AC"/>
      <sheetName val="K253"/>
      <sheetName val="K253 K98"/>
      <sheetName val="K253 Subbase"/>
      <sheetName val="K253 Base "/>
      <sheetName val="K253 SBase"/>
      <sheetName val="K253 AC"/>
      <sheetName val="K255"/>
      <sheetName val="K255 SBase"/>
      <sheetName val="K259"/>
      <sheetName val="K259 K98"/>
      <sheetName val="K259 Subbase"/>
      <sheetName val="K259 Base "/>
      <sheetName val="K259 AC"/>
      <sheetName val="K260"/>
      <sheetName val="K260 K98"/>
      <sheetName val="K260 Subbase"/>
      <sheetName val="K260 Base"/>
      <sheetName val="K260 AC"/>
      <sheetName val="K261"/>
      <sheetName val="K261 K98"/>
      <sheetName val="K261 Base"/>
      <sheetName val="K261 AC"/>
      <sheetName val="CHIT"/>
      <sheetName val="THXH"/>
      <sheetName val="BHXH"/>
      <sheetName val="tong hop thanh toan thue"/>
      <sheetName val="bang ke nop thue"/>
      <sheetName val="Tonh hop chi phi"/>
      <sheetName val="BK chi phi"/>
      <sheetName val="KTra DS va thue GTGT"/>
      <sheetName val="Kiãøm tra DS thue GTGT"/>
      <sheetName val="XUAT(gia von)"/>
      <sheetName val="nhap"/>
      <sheetName val="Xuat (gia ban)"/>
      <sheetName val="Dchinh TH N-X-T"/>
      <sheetName val="Tong hop N-X-T"/>
      <sheetName val="thue TH"/>
      <sheetName val="tong hop 2001"/>
      <sheetName val="qUYET TOAN THUE"/>
      <sheetName val="N-X-T=L"/>
      <sheetName val="DT"/>
      <sheetName val="THND"/>
      <sheetName val="THMD"/>
      <sheetName val="Phtro1"/>
      <sheetName val="DTKS1"/>
      <sheetName val="CT1m"/>
      <sheetName val="THCT"/>
      <sheetName val="cap cho cac DT"/>
      <sheetName val="Ung - hoan"/>
      <sheetName val="CP may"/>
      <sheetName val="SS"/>
      <sheetName val="NVL"/>
      <sheetName val="Thep "/>
      <sheetName val="Chi tiet Khoi luong"/>
      <sheetName val="TH khoi luong"/>
      <sheetName val="Chiet tinh vat lieu "/>
      <sheetName val="TH KL VL"/>
      <sheetName val="Quang Tri"/>
      <sheetName val="TTHue"/>
      <sheetName val="Da Nang"/>
      <sheetName val="Quang Nam"/>
      <sheetName val="Quang Ngai"/>
      <sheetName val="TH DH-QN"/>
      <sheetName val="KP HD"/>
      <sheetName val="DB HD"/>
      <sheetName val="THDGK"/>
      <sheetName val="THDGTT"/>
      <sheetName val="Cong hop"/>
      <sheetName val="nt+dd+cl"/>
      <sheetName val="kc+conlaiql"/>
      <sheetName val="kc+clai(107)"/>
      <sheetName val="duong(107)"/>
      <sheetName val="qui1"/>
      <sheetName val="1,3-30,4"/>
      <sheetName val="kldukien"/>
      <sheetName val="kldukien (107)"/>
      <sheetName val="thang4"/>
      <sheetName val="qui1 (2)"/>
      <sheetName val="Caodo"/>
      <sheetName val="Dat"/>
      <sheetName val="KL-CTTK"/>
      <sheetName val="BTH"/>
      <sheetName val="TM"/>
      <sheetName val="BU-gian"/>
      <sheetName val="Bu-Ha"/>
      <sheetName val="PTVT"/>
      <sheetName val="Gia DAN"/>
      <sheetName val="Dan"/>
      <sheetName val="Cuoc"/>
      <sheetName val="Bugia"/>
      <sheetName val="KL57"/>
      <sheetName val="Ke"/>
      <sheetName val="KLTong hop"/>
      <sheetName val="Lan can"/>
      <sheetName val="Ranh doc (2)"/>
      <sheetName val="Ranh doc"/>
      <sheetName val="Coc tieu"/>
      <sheetName val="Bien bao"/>
      <sheetName val="Nan tuyen"/>
      <sheetName val="Lan 1"/>
      <sheetName val="Lan  2"/>
      <sheetName val="Lan 3"/>
      <sheetName val="Gia tri"/>
      <sheetName val="Lan 5"/>
      <sheetName val="DS them luong qui 4-2002"/>
      <sheetName val="Phuc loi 2-9-02"/>
      <sheetName val="PCLB-2002"/>
      <sheetName val="Thuong nhan dip 21-12-02"/>
      <sheetName val="Thuong dip nhan danh hieu AHL§"/>
      <sheetName val="Thang luong thu 13 nam 2002"/>
      <sheetName val="Luong SX# dip Tet Qui Mui(dong)"/>
      <sheetName val="dutoan1"/>
      <sheetName val="Anhtoan"/>
      <sheetName val="dutoan2"/>
      <sheetName val="vat tu"/>
      <sheetName val="Dc Dau"/>
      <sheetName val=" o to Hien 8"/>
      <sheetName val=" o to Hien9"/>
      <sheetName val=" o to Hien10"/>
      <sheetName val=" o to Hien11"/>
      <sheetName val=" o to Hien12)"/>
      <sheetName val=" o to Hien1"/>
      <sheetName val=" o to Hien2"/>
      <sheetName val=" o to Hien3"/>
      <sheetName val=" o to Hien4"/>
      <sheetName val=" o to Hien5"/>
      <sheetName val=" o to Phong 8"/>
      <sheetName val=" o to Phong9"/>
      <sheetName val=" o to Phong10"/>
      <sheetName val=" o to Phong11"/>
      <sheetName val=" o to Phong12)"/>
      <sheetName val=" o to Phong1"/>
      <sheetName val=" o to Phong2"/>
      <sheetName val=" o to Phong3"/>
      <sheetName val=" o to Phong4"/>
      <sheetName val=" o to Phong5"/>
      <sheetName val=" o to Dung 8 "/>
      <sheetName val=" D tt dau8"/>
      <sheetName val=" o to Dung 9"/>
      <sheetName val=" D9 tt dau"/>
      <sheetName val=" D10 tt dau"/>
      <sheetName val=" o to Dung 10"/>
      <sheetName val=" o to Dung 11"/>
      <sheetName val=" o to Dung 12)"/>
      <sheetName val=" o to Dung 1"/>
      <sheetName val=" o to Dung2"/>
      <sheetName val=" o to Dung3"/>
      <sheetName val=" o to Dung4"/>
      <sheetName val=" o totrongT10-12"/>
      <sheetName val=" o totrongT2"/>
      <sheetName val=" o totrungT10-12"/>
      <sheetName val=" o toMinhT10-12 "/>
      <sheetName val=" o toMinhT2"/>
      <sheetName val=" o toTrieuT10-12  "/>
      <sheetName val="Luong 8 SP"/>
      <sheetName val="Luong 9 SP "/>
      <sheetName val="Luong 10 SP "/>
      <sheetName val="Luong 11 SP "/>
      <sheetName val="Luong 12 SP"/>
      <sheetName val="Luong 1 SP1"/>
      <sheetName val="Luong 2 SP2"/>
      <sheetName val="Luong 3 SP3"/>
      <sheetName val="Luong 4 SP4"/>
      <sheetName val="Luong 4 SP5"/>
      <sheetName val="BTTTLT8"/>
      <sheetName val="BTTTLT9"/>
      <sheetName val="BTTTLT10"/>
      <sheetName val="BTTTLT11"/>
      <sheetName val="BTTTLT12"/>
      <sheetName val="BTTTLT1"/>
      <sheetName val="BTTTLT2"/>
      <sheetName val="BTTTLT3"/>
      <sheetName val="BTTTLT4"/>
      <sheetName val="BTTTLT5"/>
      <sheetName val="tscd"/>
      <sheetName val="sent to"/>
      <sheetName val="KL VL"/>
      <sheetName val="KHCTiet"/>
      <sheetName val="QT 9-6"/>
      <sheetName val="Thuong luu HB"/>
      <sheetName val="QT03"/>
      <sheetName val="QT"/>
      <sheetName val="PTmay"/>
      <sheetName val="KK"/>
      <sheetName val="QT Ky T"/>
      <sheetName val="BCKT"/>
      <sheetName val="bc vt TON BAI"/>
      <sheetName val="XXXXXXX0"/>
      <sheetName val="phan tich DG"/>
      <sheetName val="gia vat lieu"/>
      <sheetName val="gia xe may"/>
      <sheetName val="gia nhan cong"/>
      <sheetName val="Q1-02"/>
      <sheetName val="Q2-02"/>
      <sheetName val="Q3-02"/>
      <sheetName val="9"/>
      <sheetName val="10"/>
      <sheetName val="cong Q2"/>
      <sheetName val="T.U luong Q1"/>
      <sheetName val="T.U luong Q2"/>
      <sheetName val="T.U luong Q3"/>
      <sheetName val="KM"/>
      <sheetName val="KHOANMUC"/>
      <sheetName val="CPQL"/>
      <sheetName val="SANLUONG"/>
      <sheetName val="SSCP-SL"/>
      <sheetName val="CPSX"/>
      <sheetName val="KQKD"/>
      <sheetName val="CDSL (2)"/>
      <sheetName val="00000001"/>
      <sheetName val="00000002"/>
      <sheetName val="00000003"/>
      <sheetName val="00000004"/>
      <sheetName val="Xep hang 201"/>
      <sheetName val="toan Cty"/>
      <sheetName val="Cong ty"/>
      <sheetName val="XN 2"/>
      <sheetName val="XN ong CHi"/>
      <sheetName val="N XDCT&amp; XKLD"/>
      <sheetName val="CN HCM"/>
      <sheetName val="HITECO"/>
      <sheetName val="TT XKLD(Nhan)"/>
      <sheetName val="Ong Hong"/>
      <sheetName val="CN hung yen"/>
      <sheetName val="Dong nai"/>
      <sheetName val="LUU1704"/>
      <sheetName val="Phu luc HD"/>
      <sheetName val="Gia du thau"/>
      <sheetName val="PTDG"/>
      <sheetName val="Ca xe"/>
      <sheetName val="CDTHU CHI T1"/>
      <sheetName val="THUCHI 2"/>
      <sheetName val="THU CHI3"/>
      <sheetName val="THU CHI 4"/>
      <sheetName val="THU CHI5"/>
      <sheetName val="THU CHI 6"/>
      <sheetName val="TU CHI 7"/>
      <sheetName val="THU CHI9"/>
      <sheetName val="THU CHI 8"/>
      <sheetName val="THU CHI 10"/>
      <sheetName val="THU CHI 11"/>
      <sheetName val="THU CHI 12"/>
      <sheetName val="binh do"/>
      <sheetName val="cot lieu"/>
      <sheetName val="van khuon"/>
      <sheetName val="CT BT"/>
      <sheetName val="lay mau"/>
      <sheetName val="mat ngoai goi"/>
      <sheetName val="coc tram-bt"/>
      <sheetName val="Tien ung"/>
      <sheetName val="phi luong3"/>
      <sheetName val="Quyet toan"/>
      <sheetName val="Thu hoi"/>
      <sheetName val="Lai vay"/>
      <sheetName val="Tien vay"/>
      <sheetName val="Cong no"/>
      <sheetName val="Cop pha"/>
      <sheetName val="20000000"/>
      <sheetName val="THDT"/>
      <sheetName val="DM-Goc"/>
      <sheetName val="Gia-CT"/>
      <sheetName val="PTCP"/>
      <sheetName val="cphoi"/>
      <sheetName val="T1(T1)04"/>
      <sheetName val="KH-2001"/>
      <sheetName val="KH-2002"/>
      <sheetName val="KH-2003"/>
      <sheetName val="DGTL"/>
      <sheetName val="®¬ngi¸"/>
      <sheetName val="dongle"/>
      <sheetName val="XE DAU"/>
      <sheetName val="XE XANG"/>
      <sheetName val="CT xa"/>
      <sheetName val="TLGC"/>
      <sheetName val="BL"/>
      <sheetName val="Thang 12"/>
      <sheetName val="Thang 1"/>
      <sheetName val="moi"/>
      <sheetName val="Thang 12 (2)"/>
      <sheetName val="Thang 01"/>
      <sheetName val="clvl"/>
      <sheetName val="Chenh lech"/>
      <sheetName val="Kinh phí"/>
      <sheetName val="TH mau moi tu T10"/>
      <sheetName val="Tong hop Quy IV"/>
      <sheetName val="Tong Thu"/>
      <sheetName val="Tong Chi"/>
      <sheetName val="Truong hoc"/>
      <sheetName val="Cty CP"/>
      <sheetName val="G.thau 3B"/>
      <sheetName val="T.Hop Thu-chi"/>
      <sheetName val="KL Tram Cty"/>
      <sheetName val="Gam may Cty"/>
      <sheetName val="KL tram KH"/>
      <sheetName val="Gam may KH"/>
      <sheetName val="Cach dien"/>
      <sheetName val="Mang tai"/>
      <sheetName val="tc"/>
      <sheetName val="DGXDCB"/>
      <sheetName val="DEM"/>
      <sheetName val="KHOILUONG"/>
      <sheetName val="DONGIA"/>
      <sheetName val="CPKSTK"/>
      <sheetName val="THIETBI"/>
      <sheetName val="TDT"/>
      <sheetName val="VC1"/>
      <sheetName val="VC2"/>
      <sheetName val="VC3"/>
      <sheetName val="VC4"/>
      <sheetName val="VC5"/>
      <sheetName val="BaoCao"/>
      <sheetName val="TT"/>
      <sheetName val="CO SO DU LIEU PTVL"/>
      <sheetName val="KL DDK"/>
      <sheetName val="Mang tai DDK"/>
      <sheetName val="KL DDK0,4"/>
      <sheetName val="TT Ky thuat"/>
      <sheetName val="CT moi"/>
      <sheetName val="Tu dien"/>
      <sheetName val="May cat"/>
      <sheetName val="Dao Cly"/>
      <sheetName val="Dao Ptai"/>
      <sheetName val="Tu RMU"/>
      <sheetName val="C.set"/>
      <sheetName val="SI"/>
      <sheetName val="Sco Cap"/>
      <sheetName val="Sco TB"/>
      <sheetName val="TN tram"/>
      <sheetName val="TN C.set"/>
      <sheetName val="TN TD DDay"/>
      <sheetName val="Phan chung"/>
      <sheetName val="C.TIEU"/>
      <sheetName val="CPNLTT"/>
      <sheetName val="T.Luong"/>
      <sheetName val="NCTT"/>
      <sheetName val="QLDN"/>
      <sheetName val="641"/>
      <sheetName val="642"/>
      <sheetName val="T.HAO"/>
      <sheetName val="DT TUYEN"/>
      <sheetName val="DT GIA"/>
      <sheetName val="KHDT"/>
      <sheetName val="KHDT (2)"/>
      <sheetName val="SX-TT"/>
      <sheetName val="CL "/>
      <sheetName val="VTu"/>
      <sheetName val="LDTL"/>
      <sheetName val="KHao"/>
      <sheetName val="LNKD"/>
      <sheetName val="SK"/>
      <sheetName val="TNo"/>
      <sheetName val="CTTH"/>
      <sheetName val="VON"/>
      <sheetName val="VLD"/>
      <sheetName val="KQ (2)"/>
      <sheetName val="Cau 2(3)"/>
      <sheetName val="00000005"/>
      <sheetName val="00000006"/>
      <sheetName val="HTSD6LD"/>
      <sheetName val="HTSDDNN"/>
      <sheetName val="HTSDKT"/>
      <sheetName val="BD"/>
      <sheetName val="HTNT"/>
      <sheetName val="CHART"/>
      <sheetName val="HTDT"/>
      <sheetName val="HTSDD"/>
      <sheetName val="xl"/>
      <sheetName val="NN"/>
      <sheetName val="Tralaivay"/>
      <sheetName val="TBTN"/>
      <sheetName val="CPTV"/>
      <sheetName val="PCCHAY"/>
      <sheetName val="dtks"/>
      <sheetName val="Dec31"/>
      <sheetName val="Jan2"/>
      <sheetName val="Jan3"/>
      <sheetName val="C47-QI-2003"/>
      <sheetName val="ytq1"/>
      <sheetName val="C48-QI-2003"/>
      <sheetName val="cap so lan 2"/>
      <sheetName val="cap so BHXH"/>
      <sheetName val="tru tien"/>
      <sheetName val="C45-2003"/>
      <sheetName val="C47-QII-2003"/>
      <sheetName val="C48-QII-2003"/>
      <sheetName val="yt q2"/>
      <sheetName val="all"/>
      <sheetName val="c45 t3"/>
      <sheetName val="c45 t6"/>
      <sheetName val="BHYT Q3.2003"/>
      <sheetName val="C45 t7"/>
      <sheetName val="C47-t07.2003"/>
      <sheetName val="C45 t8"/>
      <sheetName val="C47-t08.2003"/>
      <sheetName val="C45 t09"/>
      <sheetName val="C47-t09.2003"/>
      <sheetName val="C45T12"/>
      <sheetName val="C47 T12"/>
      <sheetName val="BHYT Q4-2003"/>
      <sheetName val="Jan4"/>
      <sheetName val="Jan6"/>
      <sheetName val="Jan7"/>
      <sheetName val="Jan8"/>
      <sheetName val="Jan9"/>
      <sheetName val="Jan10"/>
      <sheetName val="Jan11"/>
      <sheetName val="Jan13"/>
      <sheetName val="Jan14"/>
      <sheetName val="Jan15"/>
      <sheetName val="Jan16"/>
      <sheetName val="Jan17"/>
      <sheetName val="Jan18"/>
      <sheetName val="Jan20"/>
      <sheetName val="Jan21"/>
      <sheetName val="Jan22"/>
      <sheetName val="Jan23"/>
      <sheetName val="Jan24"/>
      <sheetName val="Jan25"/>
      <sheetName val="Jan27"/>
      <sheetName val="Jan28"/>
      <sheetName val="C45A-BH"/>
      <sheetName val="C46A-BH"/>
      <sheetName val="C47A-BH"/>
      <sheetName val="C48A-BH"/>
      <sheetName val="S-53-1"/>
      <sheetName val="PXuat"/>
      <sheetName val="THVT.T5"/>
      <sheetName val="XL1.t5"/>
      <sheetName val="XL2.T5"/>
      <sheetName val="XL3.T5"/>
      <sheetName val="XL5.T5"/>
      <sheetName val="NRC"/>
      <sheetName val="TH du toan "/>
      <sheetName val="Du toan "/>
      <sheetName val="C.Tinh"/>
      <sheetName val="TK_cap"/>
      <sheetName val="KH 200³ (moi max)"/>
      <sheetName val="C47T11"/>
      <sheetName val="C45T11"/>
      <sheetName val="C45 T10"/>
      <sheetName val="C47-t10"/>
      <sheetName val="DG SOC"/>
      <sheetName val="DG HQ"/>
      <sheetName val="ENFALUX"/>
      <sheetName val="NHXP"/>
      <sheetName val="KGIAT"/>
      <sheetName val="KDR"/>
      <sheetName val="JAVEL"/>
      <sheetName val="vita"/>
      <sheetName val="TPXM"/>
      <sheetName val="XM"/>
      <sheetName val="Bot Giat C"/>
      <sheetName val="Bot Giat P "/>
      <sheetName val="TP"/>
      <sheetName val="BRTAICHE"/>
      <sheetName val="THBKEO"/>
      <sheetName val="PBBKEO"/>
      <sheetName val="THAY THUNG H"/>
      <sheetName val="BBKK"/>
      <sheetName val="thi nghiem"/>
      <sheetName val="CBQT"/>
      <sheetName val="Outlets"/>
      <sheetName val="PGs"/>
      <sheetName val="PIPE-03E.XLS"/>
      <sheetName val="THCCDCXN"/>
      <sheetName val="CC.XL1"/>
      <sheetName val="XL2"/>
      <sheetName val="XL3"/>
      <sheetName val="XL5"/>
      <sheetName val="Cpa"/>
      <sheetName val="khXN"/>
      <sheetName val="KKTS.04"/>
      <sheetName val="nha kct"/>
      <sheetName val="BKVT"/>
      <sheetName val="VËt liÖu"/>
      <sheetName val="THVL"/>
      <sheetName val="K_L­¬ng "/>
      <sheetName val="GTDT "/>
      <sheetName val="Bï VL "/>
      <sheetName val="Tæng Hîp"/>
      <sheetName val="Kinh PhÝ"/>
      <sheetName val="T kÕ"/>
      <sheetName val="chiettinhkenh"/>
      <sheetName val="tÝnh VL"/>
      <sheetName val="thuyetminh"/>
      <sheetName val="KL ®Ëp"/>
      <sheetName val="Lµng Lµ"/>
      <sheetName val="TIEN"/>
      <sheetName val="PHUONG"/>
      <sheetName val="ANH"/>
      <sheetName val="HUYNH"/>
      <sheetName val="TONKHO"/>
      <sheetName val="BANLE"/>
      <sheetName val="NHAPKHO"/>
      <sheetName val="DTCT"/>
      <sheetName val="THVT"/>
      <sheetName val="THGT"/>
      <sheetName val="cong bien t10"/>
      <sheetName val="luong t9 "/>
      <sheetName val="bb t9"/>
      <sheetName val="XETT10-03"/>
      <sheetName val="bxet"/>
      <sheetName val="XN79"/>
      <sheetName val="CTMT"/>
      <sheetName val="N1111"/>
      <sheetName val="C1111"/>
      <sheetName val="1121"/>
      <sheetName val="daura"/>
      <sheetName val="dauvao"/>
      <sheetName val="TK111"/>
      <sheetName val="TK112"/>
      <sheetName val="TK131"/>
      <sheetName val="TK1331"/>
      <sheetName val="TK136"/>
      <sheetName val="TK138"/>
      <sheetName val="TK141"/>
      <sheetName val="TK152"/>
      <sheetName val="TK153"/>
      <sheetName val="TK154"/>
      <sheetName val="TK211"/>
      <sheetName val="TK214"/>
      <sheetName val="TK311"/>
      <sheetName val="TK331"/>
      <sheetName val="TK3331"/>
      <sheetName val="TK3334"/>
      <sheetName val="TK334"/>
      <sheetName val="TK335"/>
      <sheetName val="TK336"/>
      <sheetName val="TK331A"/>
      <sheetName val="TK131B"/>
      <sheetName val="TK131A"/>
      <sheetName val="TK 331c1"/>
      <sheetName val="TK331C"/>
      <sheetName val="CT331-2003"/>
      <sheetName val="CT 331"/>
      <sheetName val="CT131-2003"/>
      <sheetName val="CT 131"/>
      <sheetName val="BKE CT GOC"/>
      <sheetName val="BK-CT"/>
      <sheetName val="CTGS10"/>
      <sheetName val="BKE CT GOC (2)"/>
      <sheetName val="CTGS10 (2)"/>
      <sheetName val="VAT TU NHAN TXQN"/>
      <sheetName val="bang tong ke khoi luong vat tu"/>
      <sheetName val="hcong tkhe"/>
      <sheetName val="VAT TU NHAN TKHE"/>
      <sheetName val="hcong qn"/>
      <sheetName val="VAT TU NHAN (2)"/>
      <sheetName val="bANG THANH TOAN LUONG SC"/>
      <sheetName val="DON GIA TIEN LUONG SXCB"/>
      <sheetName val="bang ke luong sc"/>
      <sheetName val="DICH VU"/>
      <sheetName val="BD LE TET"/>
      <sheetName val="BANG THANH TOAN LUONG TO SO CHE"/>
      <sheetName val="BANG TONG HOP LUONG SP"/>
      <sheetName val="Bang ke tien luong O phong"/>
      <sheetName val="bang ke luong SP"/>
      <sheetName val="tam ung luong ky I"/>
      <sheetName val="bao cao BHXH 6 thang"/>
      <sheetName val="#REF"/>
      <sheetName val="THKL37"/>
      <sheetName val="Cong37"/>
      <sheetName val="VTCY37"/>
      <sheetName val="CLVL37"/>
      <sheetName val="QTC37"/>
      <sheetName val="THKL.H9"/>
      <sheetName val="CongH9"/>
      <sheetName val="VTCYH9"/>
      <sheetName val="CLVTH9"/>
      <sheetName val="QTC9"/>
      <sheetName val="BTCPLT"/>
      <sheetName val="GVL1134"/>
      <sheetName val="BGDHT"/>
      <sheetName val="CongH4"/>
      <sheetName val="THKL.H4"/>
      <sheetName val="VTCYH4"/>
      <sheetName val="CLVLH4"/>
      <sheetName val="QTCCH4"/>
      <sheetName val="Cong13"/>
      <sheetName val="THKL13"/>
      <sheetName val="VTCY13"/>
      <sheetName val="CLVL13"/>
      <sheetName val="QTC13"/>
      <sheetName val="THKLA10"/>
      <sheetName val="CongA10"/>
      <sheetName val="Hat 1"/>
      <sheetName val="H9Bson"/>
      <sheetName val=" H8 duong"/>
      <sheetName val="VP"/>
      <sheetName val="Hat 7dg"/>
      <sheetName val="TH duong 1B"/>
      <sheetName val="TH cau 1B"/>
      <sheetName val="cauH9"/>
      <sheetName val="cauH7"/>
      <sheetName val="cau H1"/>
      <sheetName val="Clech"/>
      <sheetName val="CPVL"/>
      <sheetName val="Son dg"/>
      <sheetName val="h"/>
      <sheetName val="VTCYA10"/>
      <sheetName val="CLVLA10"/>
      <sheetName val="QTA10"/>
      <sheetName val="THKL1"/>
      <sheetName val="Cong1"/>
      <sheetName val="VTCY1"/>
      <sheetName val="CLVL1"/>
      <sheetName val="QTCC1"/>
      <sheetName val="B01b"/>
      <sheetName val="B01a"/>
      <sheetName val="B03a"/>
      <sheetName val="B03b"/>
      <sheetName val="B5"/>
      <sheetName val="B8,1"/>
      <sheetName val="B6b"/>
      <sheetName val="B4a"/>
      <sheetName val="B4b"/>
      <sheetName val="Van chtyen"/>
      <sheetName val="DS dang ky thi dua 2005"/>
      <sheetName val="DS khen thuong2004"/>
      <sheetName val="quy bao lu 05"/>
      <sheetName val="VT co phuong"/>
      <sheetName val="Da hai"/>
      <sheetName val="VT A ma"/>
      <sheetName val="VT van ho"/>
      <sheetName val="Son A Ma"/>
      <sheetName val="Son Co Ph"/>
      <sheetName val="Mau giao"/>
      <sheetName val="Tuan"/>
      <sheetName val="TT TH"/>
      <sheetName val="vat lieu tan hoat"/>
      <sheetName val="KL tonࡧ"/>
      <sheetName val="KTCB"/>
      <sheetName val="T1"/>
      <sheetName val="T2"/>
      <sheetName val="T3"/>
      <sheetName val="T4"/>
      <sheetName val="T5"/>
      <sheetName val="t6"/>
      <sheetName val="T7"/>
      <sheetName val="T8"/>
      <sheetName val="T9"/>
      <sheetName val="T10"/>
      <sheetName val="11"/>
      <sheetName val="THop"/>
      <sheetName val="huy dong von"/>
      <sheetName val="Lai vayxd"/>
      <sheetName val="Lai vayphaitra"/>
      <sheetName val="Lai vay "/>
      <sheetName val="tra von"/>
      <sheetName val="KH chi tiet"/>
      <sheetName val="nguyen lieu"/>
      <sheetName val="Co quan TCT"/>
      <sheetName val="BOT"/>
      <sheetName val="BOT (PA chon)"/>
      <sheetName val="Yaly &amp; Ri Ninh"/>
      <sheetName val="Thuy dien Na Loi"/>
      <sheetName val="bang so sanh tong hop"/>
      <sheetName val="bang so sanh tong hop (ty le)"/>
      <sheetName val="thu nhap binh quan (2)"/>
      <sheetName val="dang huong"/>
      <sheetName val="phuong an 1"/>
      <sheetName val="phuong an 1 (2)"/>
      <sheetName val="phuong an2"/>
      <sheetName val="tong hop BQ"/>
      <sheetName val="Binhquan3"/>
      <sheetName val="tong hop BQ-1"/>
      <sheetName val="phuong an chon"/>
      <sheetName val="bang so sanh tong hop ( PA chon"/>
      <sheetName val="dang ap dung"/>
      <sheetName val="bang tong hop (dang huong)"/>
      <sheetName val="Dutoan"/>
      <sheetName val="congtac vien-uy"/>
      <sheetName val="Nhan luc2001"/>
      <sheetName val="Vattu2"/>
      <sheetName val="Vattu"/>
      <sheetName val="Du toan"/>
      <sheetName val="Phan tich vat tu"/>
      <sheetName val="Tong hop vat tu"/>
      <sheetName val="Gia tri vat tu"/>
      <sheetName val="Chenh lech vat tu"/>
      <sheetName val="Chi phi van chuyen"/>
      <sheetName val="Don gia chi tiet"/>
      <sheetName val="Du thau"/>
      <sheetName val="QUY TM 2004 (3)"/>
      <sheetName val="QUY TM 2004 (2)"/>
      <sheetName val="SO CAI 2004 TK 111 (2)"/>
      <sheetName val="CTGS N111 (2)"/>
      <sheetName val="Can doi TK (2)"/>
      <sheetName val="CTGS Co 111"/>
      <sheetName val="Bang "/>
      <sheetName val="So TGNH  (2)"/>
      <sheetName val="N 111"/>
      <sheetName val="Sheet1 (3)"/>
      <sheetName val="C 111"/>
      <sheetName val="KD Theo YTo"/>
      <sheetName val="Tang giam TSCD"/>
      <sheetName val="TK Ngoai bang"/>
      <sheetName val="TMinh BC TC"/>
      <sheetName val="Can doi TK"/>
      <sheetName val="BCD KToan"/>
      <sheetName val="So TGNH "/>
      <sheetName val="SO CAI TK 112"/>
      <sheetName val="SO CAI 2004 TK 111"/>
      <sheetName val="Tien Vay 311"/>
      <sheetName val="DTCTiet"/>
      <sheetName val="DT BH"/>
      <sheetName val="So QTM 2005"/>
      <sheetName val="QUY TM 2004"/>
      <sheetName val="THGTXL"/>
      <sheetName val="Kenh"/>
      <sheetName val="BVCkenh"/>
      <sheetName val="THKenh"/>
      <sheetName val="congn140"/>
      <sheetName val="BVCc40"/>
      <sheetName val="cong30"/>
      <sheetName val="BVCcong30"/>
      <sheetName val="congQD"/>
      <sheetName val="BVCCQD"/>
      <sheetName val="tran"/>
      <sheetName val="Bvctran"/>
      <sheetName val="PXL+TB"/>
      <sheetName val="TK331B"/>
      <sheetName val="Ca.D"/>
      <sheetName val="Congt}"/>
      <sheetName val="bang ke nop`thue"/>
      <sheetName val="NAM 2004"/>
      <sheetName val="TK 911"/>
      <sheetName val=""/>
      <sheetName val="SILICATE"/>
      <sheetName val="Tong hop kinh phi"/>
      <sheetName val="QT Duoc (Hai)"/>
      <sheetName val="Cua"/>
      <sheetName val="NS"/>
      <sheetName val="H.long"/>
      <sheetName val="C.Mong"/>
      <sheetName val="M.Phu"/>
      <sheetName val="T.Son"/>
      <sheetName val="V.Don"/>
      <sheetName val="Y.Kien"/>
      <sheetName val="V.Quang"/>
      <sheetName val="Q.Lam"/>
      <sheetName val="P.Thu"/>
      <sheetName val="T.Coc"/>
      <sheetName val="D.Nghia"/>
      <sheetName val="TT.DH"/>
      <sheetName val="P.Phu"/>
      <sheetName val="P.Lai"/>
      <sheetName val="N.Xuyen"/>
      <sheetName val="H.quan"/>
      <sheetName val="S.Dang"/>
      <sheetName val="N.Quan"/>
      <sheetName val="C.Dam"/>
      <sheetName val="B.luan"/>
      <sheetName val="M.Luong"/>
      <sheetName val="B.Doan"/>
      <sheetName val="H.Do"/>
      <sheetName val="D.Khe"/>
      <sheetName val="P.Trung"/>
      <sheetName val="V.du"/>
      <sheetName val="TK 711"/>
      <sheetName val="TK 632"/>
      <sheetName val="TK642"/>
      <sheetName val="TK627"/>
      <sheetName val="TK623"/>
      <sheetName val="TK622"/>
      <sheetName val="TK621"/>
      <sheetName val="Chi tiet 511"/>
      <sheetName val="TK 511"/>
      <sheetName val="TK421"/>
      <sheetName val="TK411"/>
      <sheetName val="TK 342 ( thue T.C )"/>
      <sheetName val="TK338"/>
      <sheetName val="Phat sinh 2005"/>
      <sheetName val="TK333"/>
      <sheetName val="TK 341vay dai han "/>
      <sheetName val="TK 214"/>
      <sheetName val="TK 212"/>
      <sheetName val="Chi tiet TK 211"/>
      <sheetName val="TK 211"/>
      <sheetName val="TK 154"/>
      <sheetName val="Chi tiet TK 152"/>
      <sheetName val="TK 152"/>
      <sheetName val="Chung tu ghi so "/>
      <sheetName val="TK 142"/>
      <sheetName val="TK 141"/>
      <sheetName val="TK 133"/>
      <sheetName val="Chi tiet TK131"/>
      <sheetName val="TK 131"/>
      <sheetName val="TK 112"/>
      <sheetName val="TK 111"/>
      <sheetName val="Phieu thu"/>
      <sheetName val="Phieu chi "/>
      <sheetName val="Phieu nhap VTu "/>
      <sheetName val="Phieu xuat VTu"/>
      <sheetName val="Can doi vat tu nhap xuat "/>
      <sheetName val="Vat tu nhapxuat nam 2005"/>
      <sheetName val="Ca may can dung nam 2005"/>
      <sheetName val="Vat Tu can cho CT nam 2005"/>
      <sheetName val="HD thu mua hang NLS "/>
      <sheetName val="HD thu mua cat soi "/>
      <sheetName val="TLy HD mua ban "/>
      <sheetName val="CTTSCD"/>
      <sheetName val="TSCD ko dung"/>
      <sheetName val="Tong vat tu"/>
      <sheetName val="VT luu"/>
      <sheetName val="VTu1"/>
      <sheetName val="Vtu u dong"/>
      <sheetName val="TSLD khac"/>
      <sheetName val="CC da pbo het"/>
      <sheetName val="Phaitra"/>
      <sheetName val="TD_x0000_"/>
      <sheetName val="TDÕ"/>
      <sheetName val="CQuan"/>
      <sheetName val="CAU 1"/>
      <sheetName val="CAU3"/>
      <sheetName val="CAU5 A Thu"/>
      <sheetName val="yen lenh"/>
      <sheetName val="CAU5"/>
      <sheetName val="CAU5 (1+2)"/>
      <sheetName val="CAU 7 (O Hien)"/>
      <sheetName val="CAU 7"/>
      <sheetName val="CKCT"/>
      <sheetName val="TCCG ( NH)"/>
      <sheetName val="TCCG"/>
      <sheetName val="Cau 9"/>
      <sheetName val="Cau 11"/>
      <sheetName val="480"/>
      <sheetName val="TD@"/>
      <sheetName val="T12"/>
      <sheetName val="T11"/>
      <sheetName val="pt0-1"/>
      <sheetName val="kp0-1"/>
      <sheetName val="0-1"/>
      <sheetName val="pt2-3"/>
      <sheetName val="thkp2-3"/>
      <sheetName val="2-3"/>
      <sheetName val="cl1-2"/>
      <sheetName val="thkp1-2"/>
      <sheetName val="clvl1-2"/>
      <sheetName val="1-2"/>
      <sheetName val="\MGT-DRT\MGT-IMPR\MGT-SC@\BA039"/>
      <sheetName val="Cong hoþ"/>
      <sheetName val="PTS䁌"/>
      <sheetName val="B9_SCL (2)"/>
      <sheetName val="T-9"/>
      <sheetName val="Thang 7-05"/>
      <sheetName val="Bia dvi"/>
      <sheetName val="B3_Tonghop thang"/>
      <sheetName val="B4_TTG"/>
      <sheetName val="B7_TaiNan"/>
      <sheetName val="B8_DongDien"/>
      <sheetName val="B9_SCL"/>
      <sheetName val="B10_SCTX"/>
      <sheetName val="B11_XTM"/>
      <sheetName val="B12_TBDC"/>
      <sheetName val="B13_LanKT"/>
    </sheetNames>
    <definedNames>
      <definedName name="DataFilter"/>
      <definedName name="DataSort"/>
      <definedName name="GoBack" sheetId="1"/>
    </defined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refreshError="1"/>
      <sheetData sheetId="710" refreshError="1"/>
      <sheetData sheetId="711" refreshError="1"/>
      <sheetData sheetId="712" refreshError="1"/>
      <sheetData sheetId="713" refreshError="1"/>
      <sheetData sheetId="714" refreshError="1"/>
      <sheetData sheetId="715"/>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sheetData sheetId="725"/>
      <sheetData sheetId="726"/>
      <sheetData sheetId="727"/>
      <sheetData sheetId="728"/>
      <sheetData sheetId="729"/>
      <sheetData sheetId="730"/>
      <sheetData sheetId="73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refreshError="1"/>
      <sheetData sheetId="759" refreshError="1"/>
      <sheetData sheetId="760" refreshError="1"/>
      <sheetData sheetId="761"/>
      <sheetData sheetId="762"/>
      <sheetData sheetId="763"/>
      <sheetData sheetId="764"/>
      <sheetData sheetId="765"/>
      <sheetData sheetId="766"/>
      <sheetData sheetId="767"/>
      <sheetData sheetId="768"/>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sheetData sheetId="778"/>
      <sheetData sheetId="779"/>
      <sheetData sheetId="780"/>
      <sheetData sheetId="781"/>
      <sheetData sheetId="782"/>
      <sheetData sheetId="783"/>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sheetData sheetId="833"/>
      <sheetData sheetId="834"/>
      <sheetData sheetId="835"/>
      <sheetData sheetId="836"/>
      <sheetData sheetId="837"/>
      <sheetData sheetId="838"/>
      <sheetData sheetId="839"/>
      <sheetData sheetId="840"/>
      <sheetData sheetId="841"/>
      <sheetData sheetId="842" refreshError="1"/>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sheetData sheetId="876"/>
      <sheetData sheetId="877"/>
      <sheetData sheetId="878"/>
      <sheetData sheetId="879"/>
      <sheetData sheetId="880"/>
      <sheetData sheetId="881"/>
      <sheetData sheetId="882"/>
      <sheetData sheetId="883"/>
      <sheetData sheetId="884"/>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sheetData sheetId="907"/>
      <sheetData sheetId="908" refreshError="1"/>
      <sheetData sheetId="909" refreshError="1"/>
      <sheetData sheetId="910" refreshError="1"/>
      <sheetData sheetId="911" refreshError="1"/>
      <sheetData sheetId="912" refreshError="1"/>
      <sheetData sheetId="913" refreshError="1"/>
      <sheetData sheetId="914" refreshError="1"/>
      <sheetData sheetId="915"/>
      <sheetData sheetId="916"/>
      <sheetData sheetId="917"/>
      <sheetData sheetId="918"/>
      <sheetData sheetId="919"/>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sheetData sheetId="959"/>
      <sheetData sheetId="960"/>
      <sheetData sheetId="961"/>
      <sheetData sheetId="962"/>
      <sheetData sheetId="963"/>
      <sheetData sheetId="964"/>
      <sheetData sheetId="965"/>
      <sheetData sheetId="966"/>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sheetData sheetId="1137"/>
      <sheetData sheetId="1138"/>
      <sheetData sheetId="1139"/>
      <sheetData sheetId="1140" refreshError="1"/>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refreshError="1"/>
      <sheetData sheetId="1237" refreshError="1"/>
      <sheetData sheetId="1238" refreshError="1"/>
      <sheetData sheetId="1239"/>
      <sheetData sheetId="1240" refreshError="1"/>
      <sheetData sheetId="1241"/>
      <sheetData sheetId="1242"/>
      <sheetData sheetId="1243"/>
      <sheetData sheetId="1244"/>
      <sheetData sheetId="1245"/>
      <sheetData sheetId="1246"/>
      <sheetData sheetId="1247"/>
      <sheetData sheetId="1248"/>
      <sheetData sheetId="1249"/>
      <sheetData sheetId="1250" refreshError="1"/>
      <sheetData sheetId="1251" refreshError="1"/>
      <sheetData sheetId="1252" refreshError="1"/>
      <sheetData sheetId="1253"/>
      <sheetData sheetId="1254" refreshError="1"/>
      <sheetData sheetId="1255"/>
      <sheetData sheetId="1256"/>
      <sheetData sheetId="1257"/>
      <sheetData sheetId="1258"/>
      <sheetData sheetId="1259"/>
      <sheetData sheetId="1260"/>
      <sheetData sheetId="1261"/>
      <sheetData sheetId="1262"/>
      <sheetData sheetId="1263"/>
      <sheetData sheetId="1264" refreshError="1"/>
      <sheetData sheetId="1265" refreshError="1"/>
      <sheetData sheetId="126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i chung"/>
      <sheetName val="BANCO (3)"/>
      <sheetName val="MT TW in (2)"/>
      <sheetName val="PL III CTrinh (2)"/>
      <sheetName val="PL IV nganh (2)"/>
      <sheetName val="MT DPin (3)"/>
      <sheetName val="TH in (2)"/>
      <sheetName val="PLIb"/>
      <sheetName val="PLIIIb"/>
      <sheetName val="BANCO (2)"/>
      <sheetName val="MT DPin (2)"/>
      <sheetName val="THSS"/>
      <sheetName val="THSS (3)"/>
      <sheetName val="THSS (4)"/>
      <sheetName val="THSS (6)"/>
      <sheetName val="THSS (5)"/>
      <sheetName val="THSS (7)"/>
      <sheetName val="PL III CTrinh (3)"/>
      <sheetName val="PL IV nganh (3)"/>
      <sheetName val="PL III CTrinh"/>
      <sheetName val="PL IV nganh"/>
      <sheetName val="TH 2016-2020-gom CTMTQG"/>
      <sheetName val="SS dia phuong"/>
      <sheetName val="TH 2016-2020 -Kgom CTMTQG"/>
      <sheetName val="TH in"/>
      <sheetName val="BANCO"/>
      <sheetName val="CBDT-TKQH"/>
      <sheetName val="MT TW in"/>
      <sheetName val="MT DPin"/>
      <sheetName val="DT theo MT(TW)"/>
      <sheetName val="DT theo MT (DP)"/>
      <sheetName val="CTMTQG GNBV"/>
      <sheetName val="Sheet1"/>
      <sheetName val="TH dau bo"/>
      <sheetName val="CandoiDP"/>
      <sheetName val="Nhucau2013-2015"/>
      <sheetName val="Nhucau2013-2015nganh"/>
      <sheetName val="MTTW in"/>
      <sheetName val="MTDPin"/>
      <sheetName val="SSDP-an cot"/>
      <sheetName val="Cocauin"/>
      <sheetName val="Cocaunguon"/>
      <sheetName val="SSDP-an cot (2)"/>
      <sheetName val="So sanhDPguidi (2)"/>
      <sheetName val="So sanhDPguidi (3)"/>
      <sheetName val="So sanhDPguidi"/>
      <sheetName val="PL1 -TH-gui BTC"/>
      <sheetName val="PL2-MTTW-gui BTC"/>
      <sheetName val="PL3-MTDP-gui BTC"/>
      <sheetName val="TH phan bo  17.9.2015_Thu"/>
    </sheetNames>
    <sheetDataSet>
      <sheetData sheetId="0" refreshError="1"/>
      <sheetData sheetId="1">
        <row r="122">
          <cell r="I122">
            <v>6.7156099999999999</v>
          </cell>
        </row>
      </sheetData>
      <sheetData sheetId="2">
        <row r="29">
          <cell r="K29">
            <v>49327</v>
          </cell>
        </row>
      </sheetData>
      <sheetData sheetId="3" refreshError="1"/>
      <sheetData sheetId="4" refreshError="1"/>
      <sheetData sheetId="5" refreshError="1"/>
      <sheetData sheetId="6" refreshError="1"/>
      <sheetData sheetId="7" refreshError="1"/>
      <sheetData sheetId="8" refreshError="1"/>
      <sheetData sheetId="9">
        <row r="123">
          <cell r="F123">
            <v>4.5632445555441416E-2</v>
          </cell>
        </row>
      </sheetData>
      <sheetData sheetId="10">
        <row r="99">
          <cell r="BP99">
            <v>6.7156099999999999</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13">
          <cell r="B13" t="str">
            <v>TỔNG SỐ</v>
          </cell>
        </row>
      </sheetData>
      <sheetData sheetId="26"/>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G296"/>
  <sheetViews>
    <sheetView zoomScale="70" zoomScaleNormal="70" workbookViewId="0">
      <pane xSplit="6" ySplit="6" topLeftCell="G294" activePane="bottomRight" state="frozen"/>
      <selection pane="topRight" activeCell="G1" sqref="G1"/>
      <selection pane="bottomLeft" activeCell="A7" sqref="A7"/>
      <selection pane="bottomRight" activeCell="M292" sqref="M292"/>
    </sheetView>
  </sheetViews>
  <sheetFormatPr defaultColWidth="9" defaultRowHeight="15"/>
  <cols>
    <col min="1" max="1" width="5" style="93" customWidth="1"/>
    <col min="2" max="2" width="35.625" style="93" customWidth="1"/>
    <col min="3" max="3" width="9" style="93" hidden="1" customWidth="1"/>
    <col min="4" max="4" width="9.5" style="93" hidden="1" customWidth="1"/>
    <col min="5" max="6" width="9" style="93" hidden="1" customWidth="1"/>
    <col min="7" max="8" width="9" style="93"/>
    <col min="9" max="9" width="9" style="93" hidden="1" customWidth="1"/>
    <col min="10" max="10" width="9" style="93"/>
    <col min="11" max="11" width="9" style="93" hidden="1" customWidth="1"/>
    <col min="12" max="12" width="8" style="93" hidden="1" customWidth="1"/>
    <col min="13" max="13" width="19.375" style="94" customWidth="1"/>
    <col min="14" max="14" width="12" style="93" customWidth="1"/>
    <col min="15" max="15" width="10.25" style="93" hidden="1" customWidth="1"/>
    <col min="16" max="16" width="10.75" style="93" customWidth="1"/>
    <col min="17" max="17" width="11.25" style="93" customWidth="1"/>
    <col min="18" max="18" width="9.375" style="93" hidden="1" customWidth="1"/>
    <col min="19" max="19" width="11.125" style="93" customWidth="1"/>
    <col min="20" max="20" width="11" style="93" customWidth="1"/>
    <col min="21" max="21" width="11.375" style="93" customWidth="1"/>
    <col min="22" max="23" width="9.75" style="95" customWidth="1"/>
    <col min="24" max="24" width="33" style="93" customWidth="1"/>
    <col min="25" max="25" width="15.875" style="93" customWidth="1"/>
    <col min="26" max="16384" width="9" style="93"/>
  </cols>
  <sheetData>
    <row r="1" spans="1:25">
      <c r="B1" s="93">
        <v>1</v>
      </c>
      <c r="C1" s="93">
        <v>2</v>
      </c>
      <c r="D1" s="93">
        <v>3</v>
      </c>
      <c r="E1" s="93">
        <v>4</v>
      </c>
      <c r="F1" s="93">
        <v>5</v>
      </c>
      <c r="G1" s="93">
        <v>6</v>
      </c>
      <c r="H1" s="93">
        <v>7</v>
      </c>
      <c r="I1" s="93">
        <v>8</v>
      </c>
      <c r="J1" s="93">
        <v>9</v>
      </c>
      <c r="K1" s="93">
        <v>10</v>
      </c>
      <c r="L1" s="93">
        <v>11</v>
      </c>
      <c r="M1" s="94">
        <v>12</v>
      </c>
      <c r="N1" s="93">
        <v>13</v>
      </c>
      <c r="P1" s="93">
        <v>15</v>
      </c>
      <c r="Q1" s="93">
        <v>16</v>
      </c>
      <c r="S1" s="93">
        <v>18</v>
      </c>
      <c r="T1" s="93">
        <v>19</v>
      </c>
      <c r="U1" s="93">
        <v>20</v>
      </c>
      <c r="V1" s="95">
        <v>21</v>
      </c>
      <c r="W1" s="95">
        <v>22</v>
      </c>
      <c r="X1" s="93">
        <v>23</v>
      </c>
    </row>
    <row r="2" spans="1:25" ht="16.5" customHeight="1">
      <c r="A2" s="979" t="s">
        <v>0</v>
      </c>
      <c r="B2" s="979" t="s">
        <v>1</v>
      </c>
      <c r="C2" s="979" t="s">
        <v>376</v>
      </c>
      <c r="D2" s="979"/>
      <c r="E2" s="979" t="s">
        <v>5</v>
      </c>
      <c r="F2" s="979" t="s">
        <v>172</v>
      </c>
      <c r="G2" s="978" t="s">
        <v>2</v>
      </c>
      <c r="H2" s="981" t="s">
        <v>361</v>
      </c>
      <c r="I2" s="981" t="s">
        <v>371</v>
      </c>
      <c r="J2" s="982" t="s">
        <v>174</v>
      </c>
      <c r="K2" s="982" t="s">
        <v>372</v>
      </c>
      <c r="L2" s="983" t="s">
        <v>3</v>
      </c>
      <c r="M2" s="984"/>
      <c r="N2" s="984"/>
      <c r="O2" s="984"/>
      <c r="P2" s="985"/>
      <c r="Q2" s="980" t="s">
        <v>549</v>
      </c>
      <c r="R2" s="980"/>
      <c r="S2" s="980"/>
      <c r="T2" s="968" t="s">
        <v>653</v>
      </c>
      <c r="U2" s="968"/>
      <c r="V2" s="971" t="s">
        <v>550</v>
      </c>
      <c r="W2" s="971" t="s">
        <v>656</v>
      </c>
      <c r="X2" s="974" t="s">
        <v>4</v>
      </c>
    </row>
    <row r="3" spans="1:25">
      <c r="A3" s="979"/>
      <c r="B3" s="979"/>
      <c r="C3" s="976" t="s">
        <v>377</v>
      </c>
      <c r="D3" s="978" t="s">
        <v>8</v>
      </c>
      <c r="E3" s="979"/>
      <c r="F3" s="979"/>
      <c r="G3" s="976"/>
      <c r="H3" s="981"/>
      <c r="I3" s="981"/>
      <c r="J3" s="982"/>
      <c r="K3" s="982"/>
      <c r="L3" s="979" t="s">
        <v>373</v>
      </c>
      <c r="M3" s="979" t="s">
        <v>374</v>
      </c>
      <c r="N3" s="980" t="s">
        <v>6</v>
      </c>
      <c r="O3" s="980"/>
      <c r="P3" s="980"/>
      <c r="Q3" s="980"/>
      <c r="R3" s="980"/>
      <c r="S3" s="980"/>
      <c r="T3" s="968"/>
      <c r="U3" s="968"/>
      <c r="V3" s="972"/>
      <c r="W3" s="972"/>
      <c r="X3" s="974"/>
    </row>
    <row r="4" spans="1:25" ht="27.75" customHeight="1">
      <c r="A4" s="979"/>
      <c r="B4" s="979"/>
      <c r="C4" s="976"/>
      <c r="D4" s="976"/>
      <c r="E4" s="979"/>
      <c r="F4" s="979"/>
      <c r="G4" s="976"/>
      <c r="H4" s="981"/>
      <c r="I4" s="981"/>
      <c r="J4" s="982"/>
      <c r="K4" s="982"/>
      <c r="L4" s="979"/>
      <c r="M4" s="979"/>
      <c r="N4" s="980" t="s">
        <v>7</v>
      </c>
      <c r="O4" s="986" t="s">
        <v>658</v>
      </c>
      <c r="P4" s="987"/>
      <c r="Q4" s="980" t="s">
        <v>8</v>
      </c>
      <c r="R4" s="986" t="s">
        <v>658</v>
      </c>
      <c r="S4" s="987"/>
      <c r="T4" s="969" t="s">
        <v>8</v>
      </c>
      <c r="U4" s="969" t="s">
        <v>654</v>
      </c>
      <c r="V4" s="972"/>
      <c r="W4" s="972"/>
      <c r="X4" s="974"/>
    </row>
    <row r="5" spans="1:25" ht="30" customHeight="1">
      <c r="A5" s="979"/>
      <c r="B5" s="979"/>
      <c r="C5" s="977"/>
      <c r="D5" s="977"/>
      <c r="E5" s="979"/>
      <c r="F5" s="979"/>
      <c r="G5" s="977"/>
      <c r="H5" s="981"/>
      <c r="I5" s="981"/>
      <c r="J5" s="982"/>
      <c r="K5" s="982"/>
      <c r="L5" s="979"/>
      <c r="M5" s="979"/>
      <c r="N5" s="980"/>
      <c r="O5" s="988"/>
      <c r="P5" s="989"/>
      <c r="Q5" s="980"/>
      <c r="R5" s="988"/>
      <c r="S5" s="989"/>
      <c r="T5" s="970"/>
      <c r="U5" s="970"/>
      <c r="V5" s="973"/>
      <c r="W5" s="973"/>
      <c r="X5" s="975"/>
    </row>
    <row r="6" spans="1:25">
      <c r="A6" s="96">
        <v>1</v>
      </c>
      <c r="B6" s="96">
        <v>2</v>
      </c>
      <c r="C6" s="97"/>
      <c r="D6" s="97"/>
      <c r="E6" s="96"/>
      <c r="F6" s="96"/>
      <c r="G6" s="96">
        <v>3</v>
      </c>
      <c r="H6" s="96">
        <v>4</v>
      </c>
      <c r="I6" s="96"/>
      <c r="J6" s="96" t="s">
        <v>478</v>
      </c>
      <c r="K6" s="96"/>
      <c r="L6" s="96"/>
      <c r="M6" s="96">
        <v>6</v>
      </c>
      <c r="N6" s="96">
        <v>7</v>
      </c>
      <c r="O6" s="96">
        <v>8</v>
      </c>
      <c r="P6" s="96">
        <v>9</v>
      </c>
      <c r="Q6" s="96">
        <v>10</v>
      </c>
      <c r="R6" s="96">
        <v>11</v>
      </c>
      <c r="S6" s="96">
        <v>12</v>
      </c>
      <c r="T6" s="96">
        <v>13</v>
      </c>
      <c r="U6" s="96">
        <v>14</v>
      </c>
      <c r="V6" s="98">
        <v>15</v>
      </c>
      <c r="W6" s="98">
        <v>16</v>
      </c>
      <c r="X6" s="99">
        <v>17</v>
      </c>
    </row>
    <row r="7" spans="1:25">
      <c r="A7" s="96"/>
      <c r="B7" s="100" t="s">
        <v>479</v>
      </c>
      <c r="C7" s="97"/>
      <c r="D7" s="97"/>
      <c r="E7" s="96"/>
      <c r="F7" s="96"/>
      <c r="G7" s="96"/>
      <c r="H7" s="96"/>
      <c r="I7" s="96"/>
      <c r="J7" s="96"/>
      <c r="K7" s="96"/>
      <c r="L7" s="96"/>
      <c r="M7" s="96"/>
      <c r="N7" s="101">
        <f t="shared" ref="N7:U7" si="0">SUBTOTAL(109,N12:N292)</f>
        <v>5602371.5222222228</v>
      </c>
      <c r="O7" s="101">
        <f t="shared" si="0"/>
        <v>810034</v>
      </c>
      <c r="P7" s="101">
        <f t="shared" si="0"/>
        <v>2662243.4222222222</v>
      </c>
      <c r="Q7" s="101">
        <f t="shared" si="0"/>
        <v>1908717.5</v>
      </c>
      <c r="R7" s="101">
        <f t="shared" si="0"/>
        <v>259173</v>
      </c>
      <c r="S7" s="101">
        <f t="shared" si="0"/>
        <v>904619.5</v>
      </c>
      <c r="T7" s="101">
        <f t="shared" si="0"/>
        <v>1769736.5</v>
      </c>
      <c r="U7" s="101">
        <f t="shared" si="0"/>
        <v>1266347.8999999999</v>
      </c>
      <c r="V7" s="102">
        <f>SUBTOTAL(109,V8:V292)</f>
        <v>626816.60000000009</v>
      </c>
      <c r="W7" s="102"/>
      <c r="X7" s="103" t="e">
        <f>'1NGUON'!#REF!</f>
        <v>#REF!</v>
      </c>
    </row>
    <row r="8" spans="1:25">
      <c r="A8" s="96"/>
      <c r="B8" s="100" t="s">
        <v>475</v>
      </c>
      <c r="C8" s="97"/>
      <c r="D8" s="97"/>
      <c r="E8" s="96"/>
      <c r="F8" s="96"/>
      <c r="G8" s="96"/>
      <c r="H8" s="96"/>
      <c r="I8" s="96"/>
      <c r="J8" s="96"/>
      <c r="K8" s="96"/>
      <c r="L8" s="96"/>
      <c r="M8" s="96"/>
      <c r="N8" s="101"/>
      <c r="O8" s="101"/>
      <c r="P8" s="101"/>
      <c r="Q8" s="101"/>
      <c r="R8" s="101"/>
      <c r="S8" s="101"/>
      <c r="T8" s="101"/>
      <c r="U8" s="101"/>
      <c r="V8" s="102">
        <v>5000</v>
      </c>
      <c r="W8" s="102"/>
      <c r="X8" s="103"/>
      <c r="Y8" s="104"/>
    </row>
    <row r="9" spans="1:25" ht="28.5">
      <c r="A9" s="96"/>
      <c r="B9" s="100" t="s">
        <v>615</v>
      </c>
      <c r="C9" s="97"/>
      <c r="D9" s="97"/>
      <c r="E9" s="96"/>
      <c r="F9" s="96"/>
      <c r="G9" s="96"/>
      <c r="H9" s="96"/>
      <c r="I9" s="96"/>
      <c r="J9" s="96"/>
      <c r="K9" s="96"/>
      <c r="L9" s="96"/>
      <c r="M9" s="96"/>
      <c r="N9" s="101"/>
      <c r="O9" s="101"/>
      <c r="P9" s="101"/>
      <c r="Q9" s="101"/>
      <c r="R9" s="101"/>
      <c r="S9" s="101"/>
      <c r="T9" s="101"/>
      <c r="U9" s="101"/>
      <c r="V9" s="102">
        <v>1000</v>
      </c>
      <c r="W9" s="102"/>
      <c r="X9" s="103"/>
    </row>
    <row r="10" spans="1:25">
      <c r="A10" s="96"/>
      <c r="B10" s="100" t="s">
        <v>616</v>
      </c>
      <c r="C10" s="97"/>
      <c r="D10" s="97"/>
      <c r="E10" s="96"/>
      <c r="F10" s="96"/>
      <c r="G10" s="96"/>
      <c r="H10" s="96"/>
      <c r="I10" s="96"/>
      <c r="J10" s="96"/>
      <c r="K10" s="96"/>
      <c r="L10" s="96"/>
      <c r="M10" s="96"/>
      <c r="N10" s="101"/>
      <c r="O10" s="101"/>
      <c r="P10" s="101"/>
      <c r="Q10" s="101"/>
      <c r="R10" s="101"/>
      <c r="S10" s="101"/>
      <c r="T10" s="101"/>
      <c r="U10" s="101"/>
      <c r="V10" s="102">
        <v>53750</v>
      </c>
      <c r="W10" s="102"/>
      <c r="X10" s="103"/>
    </row>
    <row r="11" spans="1:25">
      <c r="A11" s="96"/>
      <c r="B11" s="100" t="s">
        <v>617</v>
      </c>
      <c r="C11" s="97"/>
      <c r="D11" s="97"/>
      <c r="E11" s="96"/>
      <c r="F11" s="96"/>
      <c r="G11" s="96"/>
      <c r="H11" s="96"/>
      <c r="I11" s="96"/>
      <c r="J11" s="96"/>
      <c r="K11" s="96"/>
      <c r="L11" s="96"/>
      <c r="M11" s="96"/>
      <c r="N11" s="101"/>
      <c r="O11" s="101"/>
      <c r="P11" s="101"/>
      <c r="Q11" s="101"/>
      <c r="R11" s="101"/>
      <c r="S11" s="101"/>
      <c r="T11" s="101"/>
      <c r="U11" s="101"/>
      <c r="V11" s="102">
        <v>10000</v>
      </c>
      <c r="W11" s="102"/>
      <c r="X11" s="103"/>
    </row>
    <row r="12" spans="1:25" s="111" customFormat="1">
      <c r="A12" s="105" t="s">
        <v>491</v>
      </c>
      <c r="B12" s="106" t="s">
        <v>599</v>
      </c>
      <c r="C12" s="107"/>
      <c r="D12" s="107"/>
      <c r="E12" s="105"/>
      <c r="F12" s="105"/>
      <c r="G12" s="105"/>
      <c r="H12" s="105"/>
      <c r="I12" s="105"/>
      <c r="J12" s="105"/>
      <c r="K12" s="105"/>
      <c r="L12" s="105"/>
      <c r="M12" s="105"/>
      <c r="N12" s="108">
        <f t="shared" ref="N12:V12" si="1">SUBTOTAL(109,N13:N22)</f>
        <v>44348.222222222219</v>
      </c>
      <c r="O12" s="108">
        <f t="shared" si="1"/>
        <v>0</v>
      </c>
      <c r="P12" s="108">
        <f t="shared" si="1"/>
        <v>41048.222222222219</v>
      </c>
      <c r="Q12" s="108">
        <f t="shared" si="1"/>
        <v>2797</v>
      </c>
      <c r="R12" s="108">
        <f t="shared" si="1"/>
        <v>0</v>
      </c>
      <c r="S12" s="108">
        <f t="shared" si="1"/>
        <v>2797</v>
      </c>
      <c r="T12" s="108">
        <f t="shared" si="1"/>
        <v>36501</v>
      </c>
      <c r="U12" s="108">
        <f t="shared" si="1"/>
        <v>33836.6</v>
      </c>
      <c r="V12" s="109">
        <f t="shared" si="1"/>
        <v>11718</v>
      </c>
      <c r="W12" s="109"/>
      <c r="X12" s="110"/>
    </row>
    <row r="13" spans="1:25">
      <c r="A13" s="112" t="s">
        <v>491</v>
      </c>
      <c r="B13" s="113" t="s">
        <v>564</v>
      </c>
      <c r="C13" s="113"/>
      <c r="D13" s="113"/>
      <c r="E13" s="114"/>
      <c r="F13" s="115"/>
      <c r="G13" s="116"/>
      <c r="H13" s="117"/>
      <c r="I13" s="117"/>
      <c r="J13" s="117"/>
      <c r="K13" s="117"/>
      <c r="L13" s="117"/>
      <c r="M13" s="118"/>
      <c r="N13" s="119"/>
      <c r="O13" s="119"/>
      <c r="P13" s="119"/>
      <c r="Q13" s="119"/>
      <c r="R13" s="119"/>
      <c r="S13" s="119"/>
      <c r="T13" s="119"/>
      <c r="U13" s="119"/>
      <c r="V13" s="120"/>
      <c r="W13" s="120"/>
      <c r="X13" s="121"/>
    </row>
    <row r="14" spans="1:25" ht="60">
      <c r="A14" s="122">
        <v>1</v>
      </c>
      <c r="B14" s="123" t="s">
        <v>11</v>
      </c>
      <c r="C14" s="123"/>
      <c r="D14" s="123"/>
      <c r="E14" s="124" t="s">
        <v>367</v>
      </c>
      <c r="F14" s="125" t="s">
        <v>407</v>
      </c>
      <c r="G14" s="126" t="s">
        <v>375</v>
      </c>
      <c r="H14" s="127">
        <v>2017</v>
      </c>
      <c r="I14" s="127" t="s">
        <v>419</v>
      </c>
      <c r="J14" s="127">
        <v>2019</v>
      </c>
      <c r="K14" s="127" t="s">
        <v>419</v>
      </c>
      <c r="L14" s="127"/>
      <c r="M14" s="128" t="s">
        <v>512</v>
      </c>
      <c r="N14" s="129">
        <v>5930</v>
      </c>
      <c r="O14" s="129">
        <v>0</v>
      </c>
      <c r="P14" s="129">
        <v>5930</v>
      </c>
      <c r="Q14" s="129">
        <v>1400</v>
      </c>
      <c r="R14" s="129">
        <v>0</v>
      </c>
      <c r="S14" s="129">
        <v>1400</v>
      </c>
      <c r="T14" s="129">
        <v>5337</v>
      </c>
      <c r="U14" s="129">
        <v>3937</v>
      </c>
      <c r="V14" s="130">
        <v>2200</v>
      </c>
      <c r="W14" s="130">
        <f>V14/U14*100</f>
        <v>55.880111760223514</v>
      </c>
      <c r="X14" s="131"/>
    </row>
    <row r="15" spans="1:25" s="476" customFormat="1" ht="58.5" customHeight="1">
      <c r="A15" s="1">
        <v>2</v>
      </c>
      <c r="B15" s="795" t="s">
        <v>12</v>
      </c>
      <c r="C15" s="795"/>
      <c r="D15" s="795"/>
      <c r="E15" s="339" t="s">
        <v>367</v>
      </c>
      <c r="F15" s="796" t="s">
        <v>407</v>
      </c>
      <c r="G15" s="2" t="s">
        <v>9</v>
      </c>
      <c r="H15" s="5">
        <v>2017</v>
      </c>
      <c r="I15" s="5" t="s">
        <v>419</v>
      </c>
      <c r="J15" s="5">
        <v>2019</v>
      </c>
      <c r="K15" s="5" t="s">
        <v>419</v>
      </c>
      <c r="L15" s="5"/>
      <c r="M15" s="797" t="s">
        <v>13</v>
      </c>
      <c r="N15" s="798">
        <v>5527</v>
      </c>
      <c r="O15" s="798">
        <v>0</v>
      </c>
      <c r="P15" s="798">
        <v>5527</v>
      </c>
      <c r="Q15" s="798">
        <v>1207</v>
      </c>
      <c r="R15" s="798">
        <v>0</v>
      </c>
      <c r="S15" s="798">
        <v>1207</v>
      </c>
      <c r="T15" s="798">
        <v>4974</v>
      </c>
      <c r="U15" s="798">
        <v>3767</v>
      </c>
      <c r="V15" s="511">
        <v>3700</v>
      </c>
      <c r="W15" s="511">
        <f>V15/U15*100</f>
        <v>98.221396336607384</v>
      </c>
      <c r="X15" s="764"/>
    </row>
    <row r="16" spans="1:25" ht="18" customHeight="1">
      <c r="A16" s="112" t="s">
        <v>497</v>
      </c>
      <c r="B16" s="133" t="s">
        <v>553</v>
      </c>
      <c r="C16" s="133"/>
      <c r="D16" s="133"/>
      <c r="E16" s="114"/>
      <c r="F16" s="115"/>
      <c r="G16" s="116"/>
      <c r="H16" s="117"/>
      <c r="I16" s="117"/>
      <c r="J16" s="117"/>
      <c r="K16" s="117"/>
      <c r="L16" s="117"/>
      <c r="M16" s="134"/>
      <c r="N16" s="129"/>
      <c r="O16" s="129"/>
      <c r="P16" s="129"/>
      <c r="Q16" s="129"/>
      <c r="R16" s="129"/>
      <c r="S16" s="129"/>
      <c r="T16" s="129"/>
      <c r="U16" s="129"/>
      <c r="V16" s="130"/>
      <c r="W16" s="130"/>
      <c r="X16" s="135"/>
    </row>
    <row r="17" spans="1:24" ht="45">
      <c r="A17" s="122">
        <v>1</v>
      </c>
      <c r="B17" s="136" t="s">
        <v>16</v>
      </c>
      <c r="C17" s="136"/>
      <c r="D17" s="136"/>
      <c r="E17" s="124" t="s">
        <v>367</v>
      </c>
      <c r="F17" s="125" t="s">
        <v>407</v>
      </c>
      <c r="G17" s="126" t="s">
        <v>375</v>
      </c>
      <c r="H17" s="127">
        <v>2018</v>
      </c>
      <c r="I17" s="127" t="s">
        <v>419</v>
      </c>
      <c r="J17" s="127">
        <v>2020</v>
      </c>
      <c r="K17" s="127" t="s">
        <v>419</v>
      </c>
      <c r="L17" s="127"/>
      <c r="M17" s="137"/>
      <c r="N17" s="129">
        <v>3150</v>
      </c>
      <c r="O17" s="129">
        <v>0</v>
      </c>
      <c r="P17" s="129">
        <v>3150</v>
      </c>
      <c r="Q17" s="129">
        <v>40</v>
      </c>
      <c r="R17" s="129">
        <v>0</v>
      </c>
      <c r="S17" s="129">
        <v>40</v>
      </c>
      <c r="T17" s="129">
        <v>2835</v>
      </c>
      <c r="U17" s="129">
        <v>2835</v>
      </c>
      <c r="V17" s="130">
        <v>600</v>
      </c>
      <c r="W17" s="130">
        <f t="shared" ref="W17:W79" si="2">V17/U17*100</f>
        <v>21.164021164021165</v>
      </c>
      <c r="X17" s="131"/>
    </row>
    <row r="18" spans="1:24" ht="45">
      <c r="A18" s="122">
        <v>2</v>
      </c>
      <c r="B18" s="123" t="s">
        <v>14</v>
      </c>
      <c r="C18" s="123"/>
      <c r="D18" s="123"/>
      <c r="E18" s="124" t="s">
        <v>367</v>
      </c>
      <c r="F18" s="125" t="s">
        <v>407</v>
      </c>
      <c r="G18" s="138" t="s">
        <v>10</v>
      </c>
      <c r="H18" s="127">
        <v>2018</v>
      </c>
      <c r="I18" s="127" t="s">
        <v>419</v>
      </c>
      <c r="J18" s="127">
        <v>2020</v>
      </c>
      <c r="K18" s="127" t="s">
        <v>419</v>
      </c>
      <c r="L18" s="127"/>
      <c r="M18" s="904" t="s">
        <v>816</v>
      </c>
      <c r="N18" s="129">
        <v>1750</v>
      </c>
      <c r="O18" s="129">
        <v>0</v>
      </c>
      <c r="P18" s="129">
        <v>1750</v>
      </c>
      <c r="Q18" s="129">
        <v>30</v>
      </c>
      <c r="R18" s="129">
        <v>0</v>
      </c>
      <c r="S18" s="129">
        <v>30</v>
      </c>
      <c r="T18" s="129">
        <v>1575</v>
      </c>
      <c r="U18" s="129">
        <v>1575</v>
      </c>
      <c r="V18" s="130">
        <v>418</v>
      </c>
      <c r="W18" s="130">
        <f t="shared" si="2"/>
        <v>26.539682539682541</v>
      </c>
      <c r="X18" s="905" t="s">
        <v>817</v>
      </c>
    </row>
    <row r="19" spans="1:24" ht="30">
      <c r="A19" s="122">
        <v>3</v>
      </c>
      <c r="B19" s="136" t="s">
        <v>513</v>
      </c>
      <c r="C19" s="136"/>
      <c r="D19" s="136"/>
      <c r="E19" s="124" t="s">
        <v>367</v>
      </c>
      <c r="F19" s="125" t="s">
        <v>407</v>
      </c>
      <c r="G19" s="124" t="s">
        <v>9</v>
      </c>
      <c r="H19" s="124">
        <v>2018</v>
      </c>
      <c r="I19" s="124" t="s">
        <v>419</v>
      </c>
      <c r="J19" s="124">
        <v>2020</v>
      </c>
      <c r="K19" s="124" t="s">
        <v>419</v>
      </c>
      <c r="L19" s="127"/>
      <c r="M19" s="137"/>
      <c r="N19" s="129">
        <v>2822</v>
      </c>
      <c r="O19" s="129">
        <v>0</v>
      </c>
      <c r="P19" s="129">
        <v>2822</v>
      </c>
      <c r="Q19" s="129">
        <v>0</v>
      </c>
      <c r="R19" s="129">
        <v>0</v>
      </c>
      <c r="S19" s="129">
        <v>0</v>
      </c>
      <c r="T19" s="129">
        <v>2540</v>
      </c>
      <c r="U19" s="129">
        <v>2540</v>
      </c>
      <c r="V19" s="130">
        <v>550</v>
      </c>
      <c r="W19" s="130">
        <f t="shared" si="2"/>
        <v>21.653543307086615</v>
      </c>
      <c r="X19" s="131"/>
    </row>
    <row r="20" spans="1:24" ht="30">
      <c r="A20" s="122">
        <v>4</v>
      </c>
      <c r="B20" s="136" t="s">
        <v>15</v>
      </c>
      <c r="C20" s="136"/>
      <c r="D20" s="136"/>
      <c r="E20" s="124" t="s">
        <v>367</v>
      </c>
      <c r="F20" s="125" t="s">
        <v>407</v>
      </c>
      <c r="G20" s="126" t="s">
        <v>375</v>
      </c>
      <c r="H20" s="127">
        <v>2018</v>
      </c>
      <c r="I20" s="127" t="s">
        <v>419</v>
      </c>
      <c r="J20" s="127">
        <v>2020</v>
      </c>
      <c r="K20" s="127" t="s">
        <v>419</v>
      </c>
      <c r="L20" s="127"/>
      <c r="M20" s="904" t="s">
        <v>818</v>
      </c>
      <c r="N20" s="129">
        <v>9000</v>
      </c>
      <c r="O20" s="129">
        <v>0</v>
      </c>
      <c r="P20" s="129">
        <v>5700</v>
      </c>
      <c r="Q20" s="129">
        <v>60</v>
      </c>
      <c r="R20" s="129">
        <v>0</v>
      </c>
      <c r="S20" s="129">
        <v>60</v>
      </c>
      <c r="T20" s="129">
        <v>5130</v>
      </c>
      <c r="U20" s="129">
        <v>5130</v>
      </c>
      <c r="V20" s="130">
        <v>1150</v>
      </c>
      <c r="W20" s="130">
        <f t="shared" si="2"/>
        <v>22.417153996101362</v>
      </c>
      <c r="X20" s="905" t="s">
        <v>817</v>
      </c>
    </row>
    <row r="21" spans="1:24" ht="30">
      <c r="A21" s="122">
        <v>5</v>
      </c>
      <c r="B21" s="136" t="s">
        <v>836</v>
      </c>
      <c r="C21" s="136"/>
      <c r="D21" s="136"/>
      <c r="E21" s="124" t="s">
        <v>367</v>
      </c>
      <c r="F21" s="125" t="s">
        <v>407</v>
      </c>
      <c r="G21" s="126" t="s">
        <v>375</v>
      </c>
      <c r="H21" s="127">
        <v>2018</v>
      </c>
      <c r="I21" s="127" t="s">
        <v>419</v>
      </c>
      <c r="J21" s="127">
        <v>2020</v>
      </c>
      <c r="K21" s="127" t="s">
        <v>419</v>
      </c>
      <c r="L21" s="127"/>
      <c r="M21" s="904" t="s">
        <v>819</v>
      </c>
      <c r="N21" s="129">
        <v>10235.222222222223</v>
      </c>
      <c r="O21" s="129">
        <v>0</v>
      </c>
      <c r="P21" s="129">
        <v>10235.222222222223</v>
      </c>
      <c r="Q21" s="129">
        <v>60</v>
      </c>
      <c r="R21" s="129"/>
      <c r="S21" s="129">
        <v>60</v>
      </c>
      <c r="T21" s="129">
        <v>8712</v>
      </c>
      <c r="U21" s="129">
        <v>8712</v>
      </c>
      <c r="V21" s="130">
        <v>1800</v>
      </c>
      <c r="W21" s="130">
        <f t="shared" si="2"/>
        <v>20.66115702479339</v>
      </c>
      <c r="X21" s="905" t="s">
        <v>817</v>
      </c>
    </row>
    <row r="22" spans="1:24" ht="45">
      <c r="A22" s="139">
        <v>6</v>
      </c>
      <c r="B22" s="935" t="s">
        <v>573</v>
      </c>
      <c r="C22" s="140"/>
      <c r="D22" s="140"/>
      <c r="E22" s="140"/>
      <c r="F22" s="140"/>
      <c r="G22" s="11" t="s">
        <v>9</v>
      </c>
      <c r="H22" s="141">
        <v>2018</v>
      </c>
      <c r="I22" s="141"/>
      <c r="J22" s="142">
        <v>2020</v>
      </c>
      <c r="K22" s="142"/>
      <c r="L22" s="142"/>
      <c r="M22" s="941" t="s">
        <v>831</v>
      </c>
      <c r="N22" s="938">
        <v>5934</v>
      </c>
      <c r="O22" s="938"/>
      <c r="P22" s="937">
        <v>5934</v>
      </c>
      <c r="Q22" s="144">
        <v>0</v>
      </c>
      <c r="R22" s="144"/>
      <c r="S22" s="144">
        <v>0</v>
      </c>
      <c r="T22" s="129">
        <v>5398</v>
      </c>
      <c r="U22" s="129">
        <f>N22*0.9</f>
        <v>5340.6</v>
      </c>
      <c r="V22" s="130">
        <v>1300</v>
      </c>
      <c r="W22" s="130">
        <f t="shared" si="2"/>
        <v>24.341834250833237</v>
      </c>
      <c r="X22" s="905" t="s">
        <v>837</v>
      </c>
    </row>
    <row r="23" spans="1:24" s="111" customFormat="1">
      <c r="A23" s="146" t="s">
        <v>492</v>
      </c>
      <c r="B23" s="147" t="s">
        <v>600</v>
      </c>
      <c r="C23" s="148"/>
      <c r="D23" s="148"/>
      <c r="E23" s="148"/>
      <c r="F23" s="148"/>
      <c r="G23" s="149"/>
      <c r="H23" s="148"/>
      <c r="I23" s="148"/>
      <c r="J23" s="148"/>
      <c r="K23" s="148"/>
      <c r="L23" s="148"/>
      <c r="M23" s="148"/>
      <c r="N23" s="101">
        <f>SUBTOTAL(109,N24:N144)</f>
        <v>482646.30000000005</v>
      </c>
      <c r="O23" s="101">
        <f t="shared" ref="O23:V23" si="3">SUBTOTAL(109,O24:O144)</f>
        <v>0</v>
      </c>
      <c r="P23" s="101">
        <f t="shared" si="3"/>
        <v>453397.30000000005</v>
      </c>
      <c r="Q23" s="101">
        <f t="shared" si="3"/>
        <v>132823</v>
      </c>
      <c r="R23" s="101">
        <f t="shared" si="3"/>
        <v>0</v>
      </c>
      <c r="S23" s="101">
        <f t="shared" si="3"/>
        <v>132223</v>
      </c>
      <c r="T23" s="101">
        <f>SUBTOTAL(109,T24:T144)</f>
        <v>401487</v>
      </c>
      <c r="U23" s="101">
        <f t="shared" si="3"/>
        <v>274199</v>
      </c>
      <c r="V23" s="102">
        <f t="shared" si="3"/>
        <v>133182</v>
      </c>
      <c r="W23" s="130">
        <f t="shared" si="2"/>
        <v>48.571293111936953</v>
      </c>
      <c r="X23" s="148">
        <v>126681</v>
      </c>
    </row>
    <row r="24" spans="1:24">
      <c r="A24" s="150" t="s">
        <v>491</v>
      </c>
      <c r="B24" s="151" t="s">
        <v>551</v>
      </c>
      <c r="C24" s="152"/>
      <c r="D24" s="153"/>
      <c r="E24" s="154"/>
      <c r="F24" s="155"/>
      <c r="G24" s="156"/>
      <c r="H24" s="157"/>
      <c r="I24" s="157"/>
      <c r="J24" s="157"/>
      <c r="K24" s="157"/>
      <c r="L24" s="157"/>
      <c r="M24" s="158"/>
      <c r="N24" s="779">
        <f>SUBTOTAL(109,N25:N60)</f>
        <v>133346</v>
      </c>
      <c r="O24" s="779">
        <f t="shared" ref="O24:X24" si="4">SUBTOTAL(109,O25:O60)</f>
        <v>0</v>
      </c>
      <c r="P24" s="779">
        <f t="shared" si="4"/>
        <v>129568</v>
      </c>
      <c r="Q24" s="779">
        <f t="shared" si="4"/>
        <v>83018</v>
      </c>
      <c r="R24" s="779">
        <f t="shared" si="4"/>
        <v>0</v>
      </c>
      <c r="S24" s="779">
        <f t="shared" si="4"/>
        <v>82418</v>
      </c>
      <c r="T24" s="779">
        <f>SUBTOTAL(109,T25:T60)</f>
        <v>111651</v>
      </c>
      <c r="U24" s="779">
        <f t="shared" si="4"/>
        <v>34168</v>
      </c>
      <c r="V24" s="799">
        <f t="shared" si="4"/>
        <v>34168</v>
      </c>
      <c r="W24" s="130">
        <f t="shared" si="2"/>
        <v>100</v>
      </c>
      <c r="X24" s="103">
        <f t="shared" si="4"/>
        <v>0</v>
      </c>
    </row>
    <row r="25" spans="1:24" ht="30" customHeight="1">
      <c r="A25" s="159">
        <v>1</v>
      </c>
      <c r="B25" s="160" t="s">
        <v>175</v>
      </c>
      <c r="C25" s="160"/>
      <c r="D25" s="160"/>
      <c r="E25" s="161" t="s">
        <v>368</v>
      </c>
      <c r="F25" s="162" t="s">
        <v>407</v>
      </c>
      <c r="G25" s="163" t="s">
        <v>47</v>
      </c>
      <c r="H25" s="164">
        <v>2016</v>
      </c>
      <c r="I25" s="164"/>
      <c r="J25" s="164">
        <v>2018</v>
      </c>
      <c r="K25" s="164"/>
      <c r="L25" s="165" t="s">
        <v>422</v>
      </c>
      <c r="M25" s="166" t="s">
        <v>176</v>
      </c>
      <c r="N25" s="161">
        <v>3549</v>
      </c>
      <c r="O25" s="161"/>
      <c r="P25" s="161">
        <v>3549</v>
      </c>
      <c r="Q25" s="161">
        <v>2283</v>
      </c>
      <c r="R25" s="161"/>
      <c r="S25" s="161">
        <v>2283</v>
      </c>
      <c r="T25" s="161">
        <v>2994</v>
      </c>
      <c r="U25" s="161">
        <v>911</v>
      </c>
      <c r="V25" s="167">
        <v>911</v>
      </c>
      <c r="W25" s="130">
        <f t="shared" si="2"/>
        <v>100</v>
      </c>
      <c r="X25" s="168"/>
    </row>
    <row r="26" spans="1:24" ht="30" customHeight="1">
      <c r="A26" s="159">
        <v>2</v>
      </c>
      <c r="B26" s="160" t="s">
        <v>177</v>
      </c>
      <c r="C26" s="160"/>
      <c r="D26" s="160"/>
      <c r="E26" s="161" t="s">
        <v>368</v>
      </c>
      <c r="F26" s="162" t="s">
        <v>407</v>
      </c>
      <c r="G26" s="169" t="s">
        <v>36</v>
      </c>
      <c r="H26" s="164">
        <v>2016</v>
      </c>
      <c r="I26" s="164"/>
      <c r="J26" s="164">
        <v>2018</v>
      </c>
      <c r="K26" s="164"/>
      <c r="L26" s="164"/>
      <c r="M26" s="166" t="s">
        <v>178</v>
      </c>
      <c r="N26" s="161">
        <v>3400</v>
      </c>
      <c r="O26" s="161"/>
      <c r="P26" s="161">
        <v>3400</v>
      </c>
      <c r="Q26" s="161">
        <v>2320</v>
      </c>
      <c r="R26" s="161"/>
      <c r="S26" s="161">
        <v>2320</v>
      </c>
      <c r="T26" s="161">
        <v>2870</v>
      </c>
      <c r="U26" s="161">
        <v>740</v>
      </c>
      <c r="V26" s="167">
        <v>740</v>
      </c>
      <c r="W26" s="130">
        <f t="shared" si="2"/>
        <v>100</v>
      </c>
      <c r="X26" s="168"/>
    </row>
    <row r="27" spans="1:24" ht="30" customHeight="1">
      <c r="A27" s="159">
        <v>3</v>
      </c>
      <c r="B27" s="163" t="s">
        <v>424</v>
      </c>
      <c r="C27" s="163"/>
      <c r="D27" s="163"/>
      <c r="E27" s="161" t="s">
        <v>368</v>
      </c>
      <c r="F27" s="162" t="s">
        <v>407</v>
      </c>
      <c r="G27" s="163" t="s">
        <v>52</v>
      </c>
      <c r="H27" s="164">
        <v>2016</v>
      </c>
      <c r="I27" s="164"/>
      <c r="J27" s="164">
        <v>2018</v>
      </c>
      <c r="K27" s="164"/>
      <c r="L27" s="165" t="s">
        <v>423</v>
      </c>
      <c r="M27" s="170" t="s">
        <v>179</v>
      </c>
      <c r="N27" s="161">
        <v>2816</v>
      </c>
      <c r="O27" s="161"/>
      <c r="P27" s="161">
        <v>2816</v>
      </c>
      <c r="Q27" s="161">
        <v>1950</v>
      </c>
      <c r="R27" s="161"/>
      <c r="S27" s="161">
        <v>1950</v>
      </c>
      <c r="T27" s="161">
        <v>2384</v>
      </c>
      <c r="U27" s="161">
        <v>584</v>
      </c>
      <c r="V27" s="167">
        <v>584</v>
      </c>
      <c r="W27" s="130">
        <f t="shared" si="2"/>
        <v>100</v>
      </c>
      <c r="X27" s="168"/>
    </row>
    <row r="28" spans="1:24" ht="30" customHeight="1">
      <c r="A28" s="159">
        <v>4</v>
      </c>
      <c r="B28" s="163" t="s">
        <v>180</v>
      </c>
      <c r="C28" s="163"/>
      <c r="D28" s="163"/>
      <c r="E28" s="161" t="s">
        <v>368</v>
      </c>
      <c r="F28" s="162" t="s">
        <v>407</v>
      </c>
      <c r="G28" s="169" t="s">
        <v>36</v>
      </c>
      <c r="H28" s="164">
        <v>2016</v>
      </c>
      <c r="I28" s="164"/>
      <c r="J28" s="164">
        <v>2018</v>
      </c>
      <c r="K28" s="164"/>
      <c r="L28" s="164"/>
      <c r="M28" s="170" t="s">
        <v>181</v>
      </c>
      <c r="N28" s="161">
        <v>3000</v>
      </c>
      <c r="O28" s="161"/>
      <c r="P28" s="161">
        <v>3000</v>
      </c>
      <c r="Q28" s="161">
        <v>1982</v>
      </c>
      <c r="R28" s="161"/>
      <c r="S28" s="161">
        <v>1982</v>
      </c>
      <c r="T28" s="161">
        <v>2550</v>
      </c>
      <c r="U28" s="161">
        <v>718</v>
      </c>
      <c r="V28" s="167">
        <v>718</v>
      </c>
      <c r="W28" s="130">
        <f t="shared" si="2"/>
        <v>100</v>
      </c>
      <c r="X28" s="168"/>
    </row>
    <row r="29" spans="1:24" ht="30" customHeight="1">
      <c r="A29" s="159">
        <v>5</v>
      </c>
      <c r="B29" s="171" t="s">
        <v>182</v>
      </c>
      <c r="C29" s="171"/>
      <c r="D29" s="171"/>
      <c r="E29" s="161" t="s">
        <v>368</v>
      </c>
      <c r="F29" s="162" t="s">
        <v>407</v>
      </c>
      <c r="G29" s="163" t="s">
        <v>10</v>
      </c>
      <c r="H29" s="164">
        <v>2016</v>
      </c>
      <c r="I29" s="164"/>
      <c r="J29" s="164">
        <v>2018</v>
      </c>
      <c r="K29" s="164"/>
      <c r="L29" s="164"/>
      <c r="M29" s="166" t="s">
        <v>183</v>
      </c>
      <c r="N29" s="161">
        <v>3000</v>
      </c>
      <c r="O29" s="161"/>
      <c r="P29" s="161">
        <v>3000</v>
      </c>
      <c r="Q29" s="161">
        <v>1940</v>
      </c>
      <c r="R29" s="161"/>
      <c r="S29" s="161">
        <v>1940</v>
      </c>
      <c r="T29" s="161">
        <v>2500</v>
      </c>
      <c r="U29" s="161">
        <v>760</v>
      </c>
      <c r="V29" s="167">
        <v>760</v>
      </c>
      <c r="W29" s="130">
        <f t="shared" si="2"/>
        <v>100</v>
      </c>
      <c r="X29" s="168"/>
    </row>
    <row r="30" spans="1:24" ht="30" customHeight="1">
      <c r="A30" s="159">
        <v>6</v>
      </c>
      <c r="B30" s="160" t="s">
        <v>184</v>
      </c>
      <c r="C30" s="160"/>
      <c r="D30" s="160"/>
      <c r="E30" s="161" t="s">
        <v>368</v>
      </c>
      <c r="F30" s="162" t="s">
        <v>407</v>
      </c>
      <c r="G30" s="163" t="s">
        <v>10</v>
      </c>
      <c r="H30" s="164">
        <v>2016</v>
      </c>
      <c r="I30" s="164"/>
      <c r="J30" s="164">
        <v>2018</v>
      </c>
      <c r="K30" s="164"/>
      <c r="L30" s="164"/>
      <c r="M30" s="166" t="s">
        <v>185</v>
      </c>
      <c r="N30" s="161">
        <v>4104</v>
      </c>
      <c r="O30" s="161"/>
      <c r="P30" s="161">
        <v>4104</v>
      </c>
      <c r="Q30" s="161">
        <v>2700</v>
      </c>
      <c r="R30" s="161"/>
      <c r="S30" s="161">
        <v>2700</v>
      </c>
      <c r="T30" s="161">
        <v>3534</v>
      </c>
      <c r="U30" s="161">
        <v>984</v>
      </c>
      <c r="V30" s="167">
        <v>984</v>
      </c>
      <c r="W30" s="130">
        <f t="shared" si="2"/>
        <v>100</v>
      </c>
      <c r="X30" s="168"/>
    </row>
    <row r="31" spans="1:24" ht="30" customHeight="1">
      <c r="A31" s="159">
        <v>7</v>
      </c>
      <c r="B31" s="163" t="s">
        <v>186</v>
      </c>
      <c r="C31" s="163"/>
      <c r="D31" s="163"/>
      <c r="E31" s="161" t="s">
        <v>368</v>
      </c>
      <c r="F31" s="162" t="s">
        <v>407</v>
      </c>
      <c r="G31" s="169" t="s">
        <v>9</v>
      </c>
      <c r="H31" s="164">
        <v>2016</v>
      </c>
      <c r="I31" s="164"/>
      <c r="J31" s="164">
        <v>2018</v>
      </c>
      <c r="K31" s="164"/>
      <c r="L31" s="164"/>
      <c r="M31" s="170" t="s">
        <v>187</v>
      </c>
      <c r="N31" s="161">
        <v>8178</v>
      </c>
      <c r="O31" s="161"/>
      <c r="P31" s="161">
        <v>8000</v>
      </c>
      <c r="Q31" s="161">
        <v>5100</v>
      </c>
      <c r="R31" s="161"/>
      <c r="S31" s="161">
        <v>5100</v>
      </c>
      <c r="T31" s="161">
        <v>6900</v>
      </c>
      <c r="U31" s="161">
        <v>2100</v>
      </c>
      <c r="V31" s="167">
        <v>2100</v>
      </c>
      <c r="W31" s="130">
        <f t="shared" si="2"/>
        <v>100</v>
      </c>
      <c r="X31" s="168"/>
    </row>
    <row r="32" spans="1:24" ht="30" customHeight="1">
      <c r="A32" s="159">
        <v>8</v>
      </c>
      <c r="B32" s="160" t="s">
        <v>188</v>
      </c>
      <c r="C32" s="160"/>
      <c r="D32" s="160"/>
      <c r="E32" s="161" t="s">
        <v>368</v>
      </c>
      <c r="F32" s="162" t="s">
        <v>407</v>
      </c>
      <c r="G32" s="172" t="s">
        <v>49</v>
      </c>
      <c r="H32" s="164">
        <v>2016</v>
      </c>
      <c r="I32" s="164"/>
      <c r="J32" s="164">
        <v>2018</v>
      </c>
      <c r="K32" s="164"/>
      <c r="L32" s="165" t="s">
        <v>425</v>
      </c>
      <c r="M32" s="166" t="s">
        <v>189</v>
      </c>
      <c r="N32" s="161">
        <v>2500</v>
      </c>
      <c r="O32" s="161"/>
      <c r="P32" s="161">
        <v>2500</v>
      </c>
      <c r="Q32" s="161">
        <v>1605</v>
      </c>
      <c r="R32" s="161"/>
      <c r="S32" s="161">
        <v>1605</v>
      </c>
      <c r="T32" s="161">
        <v>2110</v>
      </c>
      <c r="U32" s="161">
        <v>645</v>
      </c>
      <c r="V32" s="167">
        <v>645</v>
      </c>
      <c r="W32" s="130">
        <f t="shared" si="2"/>
        <v>100</v>
      </c>
      <c r="X32" s="168"/>
    </row>
    <row r="33" spans="1:25" ht="30" customHeight="1">
      <c r="A33" s="159">
        <v>9</v>
      </c>
      <c r="B33" s="160" t="s">
        <v>190</v>
      </c>
      <c r="C33" s="160"/>
      <c r="D33" s="160"/>
      <c r="E33" s="161" t="s">
        <v>368</v>
      </c>
      <c r="F33" s="162" t="s">
        <v>407</v>
      </c>
      <c r="G33" s="163" t="s">
        <v>10</v>
      </c>
      <c r="H33" s="164">
        <v>2016</v>
      </c>
      <c r="I33" s="164"/>
      <c r="J33" s="164">
        <v>2018</v>
      </c>
      <c r="K33" s="164"/>
      <c r="L33" s="164"/>
      <c r="M33" s="166" t="s">
        <v>191</v>
      </c>
      <c r="N33" s="161">
        <v>3500</v>
      </c>
      <c r="O33" s="161"/>
      <c r="P33" s="161">
        <v>3500</v>
      </c>
      <c r="Q33" s="161">
        <v>2545</v>
      </c>
      <c r="R33" s="161"/>
      <c r="S33" s="161">
        <v>2545</v>
      </c>
      <c r="T33" s="161">
        <v>3000</v>
      </c>
      <c r="U33" s="161">
        <v>605</v>
      </c>
      <c r="V33" s="167">
        <v>605</v>
      </c>
      <c r="W33" s="130">
        <f t="shared" si="2"/>
        <v>100</v>
      </c>
      <c r="X33" s="168"/>
    </row>
    <row r="34" spans="1:25" ht="30" customHeight="1">
      <c r="A34" s="159">
        <v>10</v>
      </c>
      <c r="B34" s="163" t="s">
        <v>192</v>
      </c>
      <c r="C34" s="163"/>
      <c r="D34" s="163"/>
      <c r="E34" s="161" t="s">
        <v>368</v>
      </c>
      <c r="F34" s="162" t="s">
        <v>407</v>
      </c>
      <c r="G34" s="172" t="s">
        <v>29</v>
      </c>
      <c r="H34" s="164">
        <v>2016</v>
      </c>
      <c r="I34" s="164"/>
      <c r="J34" s="164">
        <v>2018</v>
      </c>
      <c r="K34" s="164"/>
      <c r="L34" s="165" t="s">
        <v>426</v>
      </c>
      <c r="M34" s="170" t="s">
        <v>183</v>
      </c>
      <c r="N34" s="161">
        <v>4000</v>
      </c>
      <c r="O34" s="161"/>
      <c r="P34" s="161">
        <v>4000</v>
      </c>
      <c r="Q34" s="161">
        <v>2600</v>
      </c>
      <c r="R34" s="161"/>
      <c r="S34" s="161">
        <v>2600</v>
      </c>
      <c r="T34" s="161">
        <v>3400</v>
      </c>
      <c r="U34" s="161">
        <v>1000</v>
      </c>
      <c r="V34" s="167">
        <v>1000</v>
      </c>
      <c r="W34" s="130">
        <f t="shared" si="2"/>
        <v>100</v>
      </c>
      <c r="X34" s="168"/>
    </row>
    <row r="35" spans="1:25" ht="30" customHeight="1">
      <c r="A35" s="159">
        <v>11</v>
      </c>
      <c r="B35" s="163" t="s">
        <v>193</v>
      </c>
      <c r="C35" s="163"/>
      <c r="D35" s="163"/>
      <c r="E35" s="161" t="s">
        <v>368</v>
      </c>
      <c r="F35" s="162" t="s">
        <v>407</v>
      </c>
      <c r="G35" s="172" t="s">
        <v>52</v>
      </c>
      <c r="H35" s="164">
        <v>2016</v>
      </c>
      <c r="I35" s="164"/>
      <c r="J35" s="164">
        <v>2018</v>
      </c>
      <c r="K35" s="164"/>
      <c r="L35" s="164"/>
      <c r="M35" s="170" t="s">
        <v>194</v>
      </c>
      <c r="N35" s="161">
        <v>2815</v>
      </c>
      <c r="O35" s="161"/>
      <c r="P35" s="161">
        <v>2815</v>
      </c>
      <c r="Q35" s="161">
        <v>1745</v>
      </c>
      <c r="R35" s="161"/>
      <c r="S35" s="161">
        <v>1745</v>
      </c>
      <c r="T35" s="161">
        <v>2534</v>
      </c>
      <c r="U35" s="161">
        <v>789</v>
      </c>
      <c r="V35" s="167">
        <v>789</v>
      </c>
      <c r="W35" s="130">
        <f t="shared" si="2"/>
        <v>100</v>
      </c>
      <c r="X35" s="168"/>
    </row>
    <row r="36" spans="1:25" ht="30" customHeight="1">
      <c r="A36" s="159">
        <v>12</v>
      </c>
      <c r="B36" s="160" t="s">
        <v>195</v>
      </c>
      <c r="C36" s="160"/>
      <c r="D36" s="160"/>
      <c r="E36" s="161" t="s">
        <v>368</v>
      </c>
      <c r="F36" s="162" t="s">
        <v>407</v>
      </c>
      <c r="G36" s="169" t="s">
        <v>9</v>
      </c>
      <c r="H36" s="164">
        <v>2016</v>
      </c>
      <c r="I36" s="164"/>
      <c r="J36" s="164">
        <v>2018</v>
      </c>
      <c r="K36" s="164"/>
      <c r="L36" s="164"/>
      <c r="M36" s="166" t="s">
        <v>196</v>
      </c>
      <c r="N36" s="161">
        <v>4200</v>
      </c>
      <c r="O36" s="161"/>
      <c r="P36" s="161">
        <v>4200</v>
      </c>
      <c r="Q36" s="161">
        <v>2603</v>
      </c>
      <c r="R36" s="161"/>
      <c r="S36" s="161">
        <v>2603</v>
      </c>
      <c r="T36" s="161">
        <v>3630</v>
      </c>
      <c r="U36" s="161">
        <v>1177</v>
      </c>
      <c r="V36" s="167">
        <v>1177</v>
      </c>
      <c r="W36" s="130">
        <f t="shared" si="2"/>
        <v>100</v>
      </c>
      <c r="X36" s="168"/>
    </row>
    <row r="37" spans="1:25" ht="30" customHeight="1">
      <c r="A37" s="159">
        <v>13</v>
      </c>
      <c r="B37" s="163" t="s">
        <v>197</v>
      </c>
      <c r="C37" s="163"/>
      <c r="D37" s="163"/>
      <c r="E37" s="161" t="s">
        <v>368</v>
      </c>
      <c r="F37" s="162" t="s">
        <v>407</v>
      </c>
      <c r="G37" s="169" t="s">
        <v>36</v>
      </c>
      <c r="H37" s="164">
        <v>2016</v>
      </c>
      <c r="I37" s="164"/>
      <c r="J37" s="164">
        <v>2018</v>
      </c>
      <c r="K37" s="164"/>
      <c r="L37" s="164"/>
      <c r="M37" s="170" t="s">
        <v>198</v>
      </c>
      <c r="N37" s="161">
        <v>4000</v>
      </c>
      <c r="O37" s="161"/>
      <c r="P37" s="161">
        <v>4000</v>
      </c>
      <c r="Q37" s="161">
        <v>2550</v>
      </c>
      <c r="R37" s="161"/>
      <c r="S37" s="161">
        <v>2550</v>
      </c>
      <c r="T37" s="161">
        <v>3450</v>
      </c>
      <c r="U37" s="161">
        <v>1050</v>
      </c>
      <c r="V37" s="167">
        <v>1050</v>
      </c>
      <c r="W37" s="130">
        <f t="shared" si="2"/>
        <v>100</v>
      </c>
      <c r="X37" s="168"/>
      <c r="Y37" s="556">
        <f>T37/P37</f>
        <v>0.86250000000000004</v>
      </c>
    </row>
    <row r="38" spans="1:25" s="794" customFormat="1" ht="30" customHeight="1">
      <c r="A38" s="159">
        <v>14</v>
      </c>
      <c r="B38" s="160" t="s">
        <v>199</v>
      </c>
      <c r="C38" s="160"/>
      <c r="D38" s="160"/>
      <c r="E38" s="161" t="s">
        <v>368</v>
      </c>
      <c r="F38" s="162" t="s">
        <v>407</v>
      </c>
      <c r="G38" s="171" t="s">
        <v>47</v>
      </c>
      <c r="H38" s="164">
        <v>2016</v>
      </c>
      <c r="I38" s="164"/>
      <c r="J38" s="164">
        <v>2018</v>
      </c>
      <c r="K38" s="164"/>
      <c r="L38" s="165" t="s">
        <v>427</v>
      </c>
      <c r="M38" s="166" t="s">
        <v>200</v>
      </c>
      <c r="N38" s="161">
        <v>4978</v>
      </c>
      <c r="O38" s="161"/>
      <c r="P38" s="161">
        <v>4978</v>
      </c>
      <c r="Q38" s="161">
        <f>3350+600</f>
        <v>3950</v>
      </c>
      <c r="R38" s="161"/>
      <c r="S38" s="161">
        <v>3350</v>
      </c>
      <c r="T38" s="161">
        <v>4280</v>
      </c>
      <c r="U38" s="161">
        <v>1029</v>
      </c>
      <c r="V38" s="167">
        <v>1029</v>
      </c>
      <c r="W38" s="792">
        <f t="shared" si="2"/>
        <v>100</v>
      </c>
      <c r="X38" s="161" t="s">
        <v>689</v>
      </c>
      <c r="Y38" s="793">
        <f>T38/P38</f>
        <v>0.85978304539975892</v>
      </c>
    </row>
    <row r="39" spans="1:25" s="794" customFormat="1" ht="30" customHeight="1">
      <c r="A39" s="159">
        <v>15</v>
      </c>
      <c r="B39" s="163" t="s">
        <v>201</v>
      </c>
      <c r="C39" s="163"/>
      <c r="D39" s="163"/>
      <c r="E39" s="161" t="s">
        <v>368</v>
      </c>
      <c r="F39" s="162" t="s">
        <v>407</v>
      </c>
      <c r="G39" s="163" t="s">
        <v>52</v>
      </c>
      <c r="H39" s="164">
        <v>2016</v>
      </c>
      <c r="I39" s="164"/>
      <c r="J39" s="164">
        <v>2018</v>
      </c>
      <c r="K39" s="164"/>
      <c r="L39" s="165" t="s">
        <v>428</v>
      </c>
      <c r="M39" s="170" t="s">
        <v>202</v>
      </c>
      <c r="N39" s="161">
        <v>4500</v>
      </c>
      <c r="O39" s="161"/>
      <c r="P39" s="161">
        <v>4500</v>
      </c>
      <c r="Q39" s="161">
        <v>3125</v>
      </c>
      <c r="R39" s="161"/>
      <c r="S39" s="161">
        <v>3125</v>
      </c>
      <c r="T39" s="161">
        <v>3900</v>
      </c>
      <c r="U39" s="161">
        <v>771</v>
      </c>
      <c r="V39" s="167">
        <v>771</v>
      </c>
      <c r="W39" s="792">
        <f t="shared" si="2"/>
        <v>100</v>
      </c>
      <c r="X39" s="168"/>
    </row>
    <row r="40" spans="1:25" ht="30" customHeight="1">
      <c r="A40" s="159">
        <v>16</v>
      </c>
      <c r="B40" s="163" t="s">
        <v>633</v>
      </c>
      <c r="C40" s="163"/>
      <c r="D40" s="163"/>
      <c r="E40" s="161" t="s">
        <v>368</v>
      </c>
      <c r="F40" s="162" t="s">
        <v>407</v>
      </c>
      <c r="G40" s="169" t="s">
        <v>36</v>
      </c>
      <c r="H40" s="164">
        <v>2016</v>
      </c>
      <c r="I40" s="164"/>
      <c r="J40" s="164">
        <v>2018</v>
      </c>
      <c r="K40" s="164"/>
      <c r="L40" s="165" t="s">
        <v>429</v>
      </c>
      <c r="M40" s="170" t="s">
        <v>203</v>
      </c>
      <c r="N40" s="161">
        <v>3000</v>
      </c>
      <c r="O40" s="161"/>
      <c r="P40" s="161">
        <v>3000</v>
      </c>
      <c r="Q40" s="161">
        <v>1980</v>
      </c>
      <c r="R40" s="161"/>
      <c r="S40" s="161">
        <v>1980</v>
      </c>
      <c r="T40" s="161">
        <v>2550</v>
      </c>
      <c r="U40" s="161">
        <v>720</v>
      </c>
      <c r="V40" s="167">
        <v>720</v>
      </c>
      <c r="W40" s="130">
        <f t="shared" si="2"/>
        <v>100</v>
      </c>
      <c r="X40" s="168"/>
    </row>
    <row r="41" spans="1:25" ht="30" customHeight="1">
      <c r="A41" s="159">
        <v>17</v>
      </c>
      <c r="B41" s="163" t="s">
        <v>204</v>
      </c>
      <c r="C41" s="163"/>
      <c r="D41" s="163"/>
      <c r="E41" s="161" t="s">
        <v>368</v>
      </c>
      <c r="F41" s="162" t="s">
        <v>407</v>
      </c>
      <c r="G41" s="172" t="s">
        <v>49</v>
      </c>
      <c r="H41" s="164">
        <v>2016</v>
      </c>
      <c r="I41" s="164"/>
      <c r="J41" s="164">
        <v>2018</v>
      </c>
      <c r="K41" s="164"/>
      <c r="L41" s="164"/>
      <c r="M41" s="170" t="s">
        <v>205</v>
      </c>
      <c r="N41" s="161">
        <v>4500</v>
      </c>
      <c r="O41" s="161"/>
      <c r="P41" s="161">
        <v>4500</v>
      </c>
      <c r="Q41" s="161">
        <v>3025</v>
      </c>
      <c r="R41" s="161"/>
      <c r="S41" s="161">
        <v>3025</v>
      </c>
      <c r="T41" s="161">
        <v>3850</v>
      </c>
      <c r="U41" s="161">
        <v>1025</v>
      </c>
      <c r="V41" s="167">
        <v>1025</v>
      </c>
      <c r="W41" s="130">
        <f t="shared" si="2"/>
        <v>100</v>
      </c>
      <c r="X41" s="168"/>
    </row>
    <row r="42" spans="1:25" ht="30" customHeight="1">
      <c r="A42" s="159">
        <v>18</v>
      </c>
      <c r="B42" s="163" t="s">
        <v>206</v>
      </c>
      <c r="C42" s="163"/>
      <c r="D42" s="163"/>
      <c r="E42" s="161" t="s">
        <v>368</v>
      </c>
      <c r="F42" s="162" t="s">
        <v>407</v>
      </c>
      <c r="G42" s="172" t="s">
        <v>49</v>
      </c>
      <c r="H42" s="164">
        <v>2016</v>
      </c>
      <c r="I42" s="164"/>
      <c r="J42" s="164">
        <v>2018</v>
      </c>
      <c r="K42" s="164"/>
      <c r="L42" s="164"/>
      <c r="M42" s="170" t="s">
        <v>207</v>
      </c>
      <c r="N42" s="161">
        <v>6324</v>
      </c>
      <c r="O42" s="161"/>
      <c r="P42" s="161">
        <v>6324</v>
      </c>
      <c r="Q42" s="161">
        <v>4000</v>
      </c>
      <c r="R42" s="161"/>
      <c r="S42" s="161">
        <v>4000</v>
      </c>
      <c r="T42" s="161">
        <v>5542</v>
      </c>
      <c r="U42" s="161">
        <v>1692</v>
      </c>
      <c r="V42" s="167">
        <v>1692</v>
      </c>
      <c r="W42" s="130">
        <f t="shared" si="2"/>
        <v>100</v>
      </c>
      <c r="X42" s="168"/>
    </row>
    <row r="43" spans="1:25" ht="30" customHeight="1">
      <c r="A43" s="159">
        <v>19</v>
      </c>
      <c r="B43" s="163" t="s">
        <v>208</v>
      </c>
      <c r="C43" s="163"/>
      <c r="D43" s="163"/>
      <c r="E43" s="161" t="s">
        <v>368</v>
      </c>
      <c r="F43" s="162" t="s">
        <v>407</v>
      </c>
      <c r="G43" s="163" t="s">
        <v>10</v>
      </c>
      <c r="H43" s="164">
        <v>2016</v>
      </c>
      <c r="I43" s="164"/>
      <c r="J43" s="164">
        <v>2018</v>
      </c>
      <c r="K43" s="164"/>
      <c r="L43" s="164"/>
      <c r="M43" s="170" t="s">
        <v>209</v>
      </c>
      <c r="N43" s="161">
        <v>4000</v>
      </c>
      <c r="O43" s="161"/>
      <c r="P43" s="161">
        <v>4000</v>
      </c>
      <c r="Q43" s="161">
        <v>2550</v>
      </c>
      <c r="R43" s="161"/>
      <c r="S43" s="161">
        <v>2550</v>
      </c>
      <c r="T43" s="161">
        <v>3450</v>
      </c>
      <c r="U43" s="161">
        <v>1050</v>
      </c>
      <c r="V43" s="167">
        <v>1050</v>
      </c>
      <c r="W43" s="130">
        <f t="shared" si="2"/>
        <v>100</v>
      </c>
      <c r="X43" s="168"/>
    </row>
    <row r="44" spans="1:25" ht="30" customHeight="1">
      <c r="A44" s="159">
        <v>20</v>
      </c>
      <c r="B44" s="163" t="s">
        <v>210</v>
      </c>
      <c r="C44" s="163"/>
      <c r="D44" s="163"/>
      <c r="E44" s="161" t="s">
        <v>368</v>
      </c>
      <c r="F44" s="162" t="s">
        <v>407</v>
      </c>
      <c r="G44" s="169" t="s">
        <v>36</v>
      </c>
      <c r="H44" s="164">
        <v>2016</v>
      </c>
      <c r="I44" s="164"/>
      <c r="J44" s="164">
        <v>2018</v>
      </c>
      <c r="K44" s="164"/>
      <c r="L44" s="164"/>
      <c r="M44" s="170" t="s">
        <v>211</v>
      </c>
      <c r="N44" s="161">
        <v>3200</v>
      </c>
      <c r="O44" s="161"/>
      <c r="P44" s="161">
        <v>3200</v>
      </c>
      <c r="Q44" s="161">
        <v>2120</v>
      </c>
      <c r="R44" s="161"/>
      <c r="S44" s="161">
        <v>2120</v>
      </c>
      <c r="T44" s="161">
        <v>2730</v>
      </c>
      <c r="U44" s="161">
        <v>760</v>
      </c>
      <c r="V44" s="167">
        <v>760</v>
      </c>
      <c r="W44" s="130">
        <f t="shared" si="2"/>
        <v>100</v>
      </c>
      <c r="X44" s="168"/>
    </row>
    <row r="45" spans="1:25" ht="30" customHeight="1">
      <c r="A45" s="159">
        <v>21</v>
      </c>
      <c r="B45" s="160" t="s">
        <v>212</v>
      </c>
      <c r="C45" s="160"/>
      <c r="D45" s="160"/>
      <c r="E45" s="161" t="s">
        <v>368</v>
      </c>
      <c r="F45" s="162" t="s">
        <v>407</v>
      </c>
      <c r="G45" s="163" t="s">
        <v>52</v>
      </c>
      <c r="H45" s="164">
        <v>2016</v>
      </c>
      <c r="I45" s="164"/>
      <c r="J45" s="164">
        <v>2018</v>
      </c>
      <c r="K45" s="164"/>
      <c r="L45" s="165" t="s">
        <v>430</v>
      </c>
      <c r="M45" s="166" t="s">
        <v>213</v>
      </c>
      <c r="N45" s="161">
        <v>4800</v>
      </c>
      <c r="O45" s="161"/>
      <c r="P45" s="161">
        <v>4800</v>
      </c>
      <c r="Q45" s="161">
        <v>3030</v>
      </c>
      <c r="R45" s="161"/>
      <c r="S45" s="161">
        <v>3030</v>
      </c>
      <c r="T45" s="161">
        <v>4170</v>
      </c>
      <c r="U45" s="161">
        <v>1290</v>
      </c>
      <c r="V45" s="167">
        <v>1290</v>
      </c>
      <c r="W45" s="130">
        <f t="shared" si="2"/>
        <v>100</v>
      </c>
      <c r="X45" s="168"/>
    </row>
    <row r="46" spans="1:25" ht="30" customHeight="1">
      <c r="A46" s="159">
        <v>22</v>
      </c>
      <c r="B46" s="163" t="s">
        <v>214</v>
      </c>
      <c r="C46" s="163"/>
      <c r="D46" s="163"/>
      <c r="E46" s="161" t="s">
        <v>368</v>
      </c>
      <c r="F46" s="162" t="s">
        <v>407</v>
      </c>
      <c r="G46" s="172" t="s">
        <v>49</v>
      </c>
      <c r="H46" s="164">
        <v>2016</v>
      </c>
      <c r="I46" s="164"/>
      <c r="J46" s="164">
        <v>2018</v>
      </c>
      <c r="K46" s="164"/>
      <c r="L46" s="164"/>
      <c r="M46" s="170" t="s">
        <v>215</v>
      </c>
      <c r="N46" s="161">
        <v>3200</v>
      </c>
      <c r="O46" s="161"/>
      <c r="P46" s="161">
        <v>3200</v>
      </c>
      <c r="Q46" s="161">
        <v>2070</v>
      </c>
      <c r="R46" s="161"/>
      <c r="S46" s="161">
        <v>2070</v>
      </c>
      <c r="T46" s="161">
        <v>2730</v>
      </c>
      <c r="U46" s="161">
        <v>810</v>
      </c>
      <c r="V46" s="167">
        <v>810</v>
      </c>
      <c r="W46" s="130">
        <f t="shared" si="2"/>
        <v>100</v>
      </c>
      <c r="X46" s="168"/>
    </row>
    <row r="47" spans="1:25" ht="30" customHeight="1">
      <c r="A47" s="159">
        <v>23</v>
      </c>
      <c r="B47" s="160" t="s">
        <v>216</v>
      </c>
      <c r="C47" s="160"/>
      <c r="D47" s="160"/>
      <c r="E47" s="161" t="s">
        <v>368</v>
      </c>
      <c r="F47" s="162" t="s">
        <v>407</v>
      </c>
      <c r="G47" s="169" t="s">
        <v>9</v>
      </c>
      <c r="H47" s="164">
        <v>2016</v>
      </c>
      <c r="I47" s="164"/>
      <c r="J47" s="164">
        <v>2018</v>
      </c>
      <c r="K47" s="164"/>
      <c r="L47" s="164"/>
      <c r="M47" s="166" t="s">
        <v>217</v>
      </c>
      <c r="N47" s="161">
        <v>2794</v>
      </c>
      <c r="O47" s="161"/>
      <c r="P47" s="161">
        <v>2794</v>
      </c>
      <c r="Q47" s="161">
        <v>2050</v>
      </c>
      <c r="R47" s="161"/>
      <c r="S47" s="161">
        <v>2050</v>
      </c>
      <c r="T47" s="161">
        <v>2365</v>
      </c>
      <c r="U47" s="161">
        <v>465</v>
      </c>
      <c r="V47" s="167">
        <v>465</v>
      </c>
      <c r="W47" s="130">
        <f t="shared" si="2"/>
        <v>100</v>
      </c>
      <c r="X47" s="168"/>
    </row>
    <row r="48" spans="1:25" ht="30" customHeight="1">
      <c r="A48" s="159">
        <v>24</v>
      </c>
      <c r="B48" s="163" t="s">
        <v>218</v>
      </c>
      <c r="C48" s="163"/>
      <c r="D48" s="163"/>
      <c r="E48" s="161" t="s">
        <v>368</v>
      </c>
      <c r="F48" s="162" t="s">
        <v>407</v>
      </c>
      <c r="G48" s="173" t="s">
        <v>18</v>
      </c>
      <c r="H48" s="164">
        <v>2016</v>
      </c>
      <c r="I48" s="164"/>
      <c r="J48" s="164">
        <v>2018</v>
      </c>
      <c r="K48" s="164"/>
      <c r="L48" s="165" t="s">
        <v>431</v>
      </c>
      <c r="M48" s="170" t="s">
        <v>219</v>
      </c>
      <c r="N48" s="161">
        <v>3230</v>
      </c>
      <c r="O48" s="161"/>
      <c r="P48" s="161">
        <v>3230</v>
      </c>
      <c r="Q48" s="161">
        <v>2125</v>
      </c>
      <c r="R48" s="161"/>
      <c r="S48" s="161">
        <v>2125</v>
      </c>
      <c r="T48" s="161">
        <v>2757</v>
      </c>
      <c r="U48" s="161">
        <v>782</v>
      </c>
      <c r="V48" s="167">
        <v>782</v>
      </c>
      <c r="W48" s="130">
        <f t="shared" si="2"/>
        <v>100</v>
      </c>
      <c r="X48" s="168"/>
    </row>
    <row r="49" spans="1:24" ht="30" customHeight="1">
      <c r="A49" s="159">
        <v>25</v>
      </c>
      <c r="B49" s="160" t="s">
        <v>220</v>
      </c>
      <c r="C49" s="160"/>
      <c r="D49" s="160"/>
      <c r="E49" s="161" t="s">
        <v>368</v>
      </c>
      <c r="F49" s="162" t="s">
        <v>407</v>
      </c>
      <c r="G49" s="169" t="s">
        <v>36</v>
      </c>
      <c r="H49" s="164">
        <v>2016</v>
      </c>
      <c r="I49" s="164"/>
      <c r="J49" s="164">
        <v>2018</v>
      </c>
      <c r="K49" s="164"/>
      <c r="L49" s="164"/>
      <c r="M49" s="166" t="s">
        <v>221</v>
      </c>
      <c r="N49" s="161">
        <v>3200</v>
      </c>
      <c r="O49" s="161"/>
      <c r="P49" s="161">
        <v>3200</v>
      </c>
      <c r="Q49" s="161">
        <v>2080</v>
      </c>
      <c r="R49" s="161"/>
      <c r="S49" s="161">
        <v>2080</v>
      </c>
      <c r="T49" s="161">
        <v>2730</v>
      </c>
      <c r="U49" s="161">
        <v>800</v>
      </c>
      <c r="V49" s="167">
        <v>800</v>
      </c>
      <c r="W49" s="130">
        <f t="shared" si="2"/>
        <v>100</v>
      </c>
      <c r="X49" s="168"/>
    </row>
    <row r="50" spans="1:24" ht="30" customHeight="1">
      <c r="A50" s="159">
        <v>26</v>
      </c>
      <c r="B50" s="163" t="s">
        <v>222</v>
      </c>
      <c r="C50" s="163"/>
      <c r="D50" s="163"/>
      <c r="E50" s="161" t="s">
        <v>368</v>
      </c>
      <c r="F50" s="162" t="s">
        <v>407</v>
      </c>
      <c r="G50" s="172" t="s">
        <v>49</v>
      </c>
      <c r="H50" s="164">
        <v>2016</v>
      </c>
      <c r="I50" s="164"/>
      <c r="J50" s="164">
        <v>2018</v>
      </c>
      <c r="K50" s="164"/>
      <c r="L50" s="164"/>
      <c r="M50" s="170" t="s">
        <v>223</v>
      </c>
      <c r="N50" s="161">
        <v>3200</v>
      </c>
      <c r="O50" s="161"/>
      <c r="P50" s="161">
        <v>3200</v>
      </c>
      <c r="Q50" s="161">
        <v>2080</v>
      </c>
      <c r="R50" s="161"/>
      <c r="S50" s="161">
        <v>2080</v>
      </c>
      <c r="T50" s="161">
        <v>2730</v>
      </c>
      <c r="U50" s="161">
        <v>800</v>
      </c>
      <c r="V50" s="167">
        <v>800</v>
      </c>
      <c r="W50" s="130">
        <f t="shared" si="2"/>
        <v>100</v>
      </c>
      <c r="X50" s="168"/>
    </row>
    <row r="51" spans="1:24" ht="30" customHeight="1">
      <c r="A51" s="159">
        <v>27</v>
      </c>
      <c r="B51" s="163" t="s">
        <v>224</v>
      </c>
      <c r="C51" s="163"/>
      <c r="D51" s="163"/>
      <c r="E51" s="161" t="s">
        <v>368</v>
      </c>
      <c r="F51" s="162" t="s">
        <v>407</v>
      </c>
      <c r="G51" s="172" t="s">
        <v>49</v>
      </c>
      <c r="H51" s="164">
        <v>2016</v>
      </c>
      <c r="I51" s="164"/>
      <c r="J51" s="164">
        <v>2018</v>
      </c>
      <c r="K51" s="164"/>
      <c r="L51" s="164"/>
      <c r="M51" s="170" t="s">
        <v>225</v>
      </c>
      <c r="N51" s="161">
        <v>4800</v>
      </c>
      <c r="O51" s="161"/>
      <c r="P51" s="161">
        <v>4800</v>
      </c>
      <c r="Q51" s="161">
        <v>3080</v>
      </c>
      <c r="R51" s="161"/>
      <c r="S51" s="161">
        <v>3080</v>
      </c>
      <c r="T51" s="161">
        <v>4210</v>
      </c>
      <c r="U51" s="161">
        <v>1240</v>
      </c>
      <c r="V51" s="167">
        <v>1240</v>
      </c>
      <c r="W51" s="130">
        <f t="shared" si="2"/>
        <v>100</v>
      </c>
      <c r="X51" s="168"/>
    </row>
    <row r="52" spans="1:24" ht="30" customHeight="1">
      <c r="A52" s="159">
        <v>28</v>
      </c>
      <c r="B52" s="163" t="s">
        <v>226</v>
      </c>
      <c r="C52" s="163"/>
      <c r="D52" s="163"/>
      <c r="E52" s="161" t="s">
        <v>368</v>
      </c>
      <c r="F52" s="162" t="s">
        <v>407</v>
      </c>
      <c r="G52" s="163" t="s">
        <v>10</v>
      </c>
      <c r="H52" s="164">
        <v>2016</v>
      </c>
      <c r="I52" s="164"/>
      <c r="J52" s="164">
        <v>2018</v>
      </c>
      <c r="K52" s="164"/>
      <c r="L52" s="164"/>
      <c r="M52" s="170" t="s">
        <v>227</v>
      </c>
      <c r="N52" s="161">
        <v>4800</v>
      </c>
      <c r="O52" s="161"/>
      <c r="P52" s="161">
        <v>4800</v>
      </c>
      <c r="Q52" s="161">
        <v>2950</v>
      </c>
      <c r="R52" s="161"/>
      <c r="S52" s="161">
        <v>2950</v>
      </c>
      <c r="T52" s="161">
        <v>4320</v>
      </c>
      <c r="U52" s="161">
        <v>1370</v>
      </c>
      <c r="V52" s="167">
        <v>1370</v>
      </c>
      <c r="W52" s="130">
        <f t="shared" si="2"/>
        <v>100</v>
      </c>
      <c r="X52" s="168"/>
    </row>
    <row r="53" spans="1:24" ht="30" customHeight="1">
      <c r="A53" s="159">
        <v>29</v>
      </c>
      <c r="B53" s="163" t="s">
        <v>228</v>
      </c>
      <c r="C53" s="163"/>
      <c r="D53" s="163"/>
      <c r="E53" s="161" t="s">
        <v>368</v>
      </c>
      <c r="F53" s="162" t="s">
        <v>407</v>
      </c>
      <c r="G53" s="163" t="s">
        <v>10</v>
      </c>
      <c r="H53" s="164">
        <v>2016</v>
      </c>
      <c r="I53" s="164"/>
      <c r="J53" s="164">
        <v>2018</v>
      </c>
      <c r="K53" s="164"/>
      <c r="L53" s="164"/>
      <c r="M53" s="170" t="s">
        <v>229</v>
      </c>
      <c r="N53" s="161">
        <v>2500</v>
      </c>
      <c r="O53" s="161"/>
      <c r="P53" s="161">
        <v>2500</v>
      </c>
      <c r="Q53" s="161">
        <v>1650</v>
      </c>
      <c r="R53" s="161"/>
      <c r="S53" s="161">
        <v>1650</v>
      </c>
      <c r="T53" s="161">
        <v>2150</v>
      </c>
      <c r="U53" s="161">
        <v>600</v>
      </c>
      <c r="V53" s="167">
        <v>600</v>
      </c>
      <c r="W53" s="130">
        <f t="shared" si="2"/>
        <v>100</v>
      </c>
      <c r="X53" s="168"/>
    </row>
    <row r="54" spans="1:24" ht="30" customHeight="1">
      <c r="A54" s="159">
        <v>30</v>
      </c>
      <c r="B54" s="163" t="s">
        <v>230</v>
      </c>
      <c r="C54" s="163"/>
      <c r="D54" s="163"/>
      <c r="E54" s="161" t="s">
        <v>368</v>
      </c>
      <c r="F54" s="162" t="s">
        <v>407</v>
      </c>
      <c r="G54" s="172" t="s">
        <v>49</v>
      </c>
      <c r="H54" s="164">
        <v>2016</v>
      </c>
      <c r="I54" s="164"/>
      <c r="J54" s="164">
        <v>2018</v>
      </c>
      <c r="K54" s="164"/>
      <c r="L54" s="164"/>
      <c r="M54" s="170" t="s">
        <v>231</v>
      </c>
      <c r="N54" s="161">
        <v>4800</v>
      </c>
      <c r="O54" s="161"/>
      <c r="P54" s="161">
        <v>1800</v>
      </c>
      <c r="Q54" s="161">
        <v>510</v>
      </c>
      <c r="R54" s="161"/>
      <c r="S54" s="161">
        <v>510</v>
      </c>
      <c r="T54" s="161">
        <v>1620</v>
      </c>
      <c r="U54" s="161">
        <v>1110</v>
      </c>
      <c r="V54" s="174">
        <v>1110</v>
      </c>
      <c r="W54" s="130">
        <f t="shared" si="2"/>
        <v>100</v>
      </c>
      <c r="X54" s="168"/>
    </row>
    <row r="55" spans="1:24" ht="30" customHeight="1">
      <c r="A55" s="159">
        <v>31</v>
      </c>
      <c r="B55" s="163" t="s">
        <v>232</v>
      </c>
      <c r="C55" s="163"/>
      <c r="D55" s="163"/>
      <c r="E55" s="161" t="s">
        <v>368</v>
      </c>
      <c r="F55" s="162" t="s">
        <v>407</v>
      </c>
      <c r="G55" s="173" t="s">
        <v>18</v>
      </c>
      <c r="H55" s="164">
        <v>2016</v>
      </c>
      <c r="I55" s="164"/>
      <c r="J55" s="164">
        <v>2018</v>
      </c>
      <c r="K55" s="164"/>
      <c r="L55" s="164"/>
      <c r="M55" s="170" t="s">
        <v>233</v>
      </c>
      <c r="N55" s="161">
        <v>3000</v>
      </c>
      <c r="O55" s="161"/>
      <c r="P55" s="161">
        <v>3000</v>
      </c>
      <c r="Q55" s="161">
        <v>1900</v>
      </c>
      <c r="R55" s="161"/>
      <c r="S55" s="161">
        <v>1900</v>
      </c>
      <c r="T55" s="161">
        <v>2700</v>
      </c>
      <c r="U55" s="161">
        <v>800</v>
      </c>
      <c r="V55" s="167">
        <v>800</v>
      </c>
      <c r="W55" s="130">
        <f t="shared" si="2"/>
        <v>100</v>
      </c>
      <c r="X55" s="168"/>
    </row>
    <row r="56" spans="1:24" ht="30" customHeight="1">
      <c r="A56" s="159">
        <v>32</v>
      </c>
      <c r="B56" s="171" t="s">
        <v>234</v>
      </c>
      <c r="C56" s="171"/>
      <c r="D56" s="171"/>
      <c r="E56" s="161" t="s">
        <v>368</v>
      </c>
      <c r="F56" s="162" t="s">
        <v>407</v>
      </c>
      <c r="G56" s="172" t="s">
        <v>49</v>
      </c>
      <c r="H56" s="164">
        <v>2016</v>
      </c>
      <c r="I56" s="164"/>
      <c r="J56" s="164">
        <v>2018</v>
      </c>
      <c r="K56" s="164"/>
      <c r="L56" s="164"/>
      <c r="M56" s="166" t="s">
        <v>235</v>
      </c>
      <c r="N56" s="161">
        <v>1888</v>
      </c>
      <c r="O56" s="161"/>
      <c r="P56" s="161">
        <v>1888</v>
      </c>
      <c r="Q56" s="161">
        <v>750</v>
      </c>
      <c r="R56" s="161"/>
      <c r="S56" s="161">
        <v>750</v>
      </c>
      <c r="T56" s="161">
        <v>1549</v>
      </c>
      <c r="U56" s="161">
        <v>949</v>
      </c>
      <c r="V56" s="167">
        <v>949</v>
      </c>
      <c r="W56" s="130">
        <f t="shared" si="2"/>
        <v>100</v>
      </c>
      <c r="X56" s="168"/>
    </row>
    <row r="57" spans="1:24" ht="30" customHeight="1">
      <c r="A57" s="159">
        <v>33</v>
      </c>
      <c r="B57" s="160" t="s">
        <v>236</v>
      </c>
      <c r="C57" s="160"/>
      <c r="D57" s="160"/>
      <c r="E57" s="161" t="s">
        <v>368</v>
      </c>
      <c r="F57" s="162" t="s">
        <v>407</v>
      </c>
      <c r="G57" s="163" t="s">
        <v>29</v>
      </c>
      <c r="H57" s="164">
        <v>2016</v>
      </c>
      <c r="I57" s="164"/>
      <c r="J57" s="164">
        <v>2018</v>
      </c>
      <c r="K57" s="164"/>
      <c r="L57" s="165" t="s">
        <v>432</v>
      </c>
      <c r="M57" s="166" t="s">
        <v>237</v>
      </c>
      <c r="N57" s="161">
        <v>3000</v>
      </c>
      <c r="O57" s="161"/>
      <c r="P57" s="161">
        <v>3000</v>
      </c>
      <c r="Q57" s="161">
        <v>1953</v>
      </c>
      <c r="R57" s="161"/>
      <c r="S57" s="161">
        <v>1953</v>
      </c>
      <c r="T57" s="161">
        <v>2500</v>
      </c>
      <c r="U57" s="161">
        <v>747</v>
      </c>
      <c r="V57" s="167">
        <v>747</v>
      </c>
      <c r="W57" s="130">
        <f t="shared" si="2"/>
        <v>100</v>
      </c>
      <c r="X57" s="168"/>
    </row>
    <row r="58" spans="1:24" ht="30" customHeight="1">
      <c r="A58" s="159">
        <v>34</v>
      </c>
      <c r="B58" s="160" t="s">
        <v>238</v>
      </c>
      <c r="C58" s="160"/>
      <c r="D58" s="160"/>
      <c r="E58" s="161" t="s">
        <v>368</v>
      </c>
      <c r="F58" s="162" t="s">
        <v>407</v>
      </c>
      <c r="G58" s="163" t="s">
        <v>47</v>
      </c>
      <c r="H58" s="164">
        <v>2016</v>
      </c>
      <c r="I58" s="164"/>
      <c r="J58" s="164">
        <v>2018</v>
      </c>
      <c r="K58" s="164"/>
      <c r="L58" s="165" t="s">
        <v>433</v>
      </c>
      <c r="M58" s="166" t="s">
        <v>239</v>
      </c>
      <c r="N58" s="161">
        <v>2578</v>
      </c>
      <c r="O58" s="161"/>
      <c r="P58" s="161">
        <v>2578</v>
      </c>
      <c r="Q58" s="161">
        <v>1815</v>
      </c>
      <c r="R58" s="161"/>
      <c r="S58" s="161">
        <v>1815</v>
      </c>
      <c r="T58" s="161">
        <v>2070</v>
      </c>
      <c r="U58" s="161">
        <v>505</v>
      </c>
      <c r="V58" s="167">
        <v>505</v>
      </c>
      <c r="W58" s="130">
        <f t="shared" si="2"/>
        <v>100</v>
      </c>
      <c r="X58" s="168"/>
    </row>
    <row r="59" spans="1:24" ht="30" customHeight="1">
      <c r="A59" s="159">
        <v>35</v>
      </c>
      <c r="B59" s="160" t="s">
        <v>240</v>
      </c>
      <c r="C59" s="160"/>
      <c r="D59" s="160"/>
      <c r="E59" s="161" t="s">
        <v>368</v>
      </c>
      <c r="F59" s="162" t="s">
        <v>407</v>
      </c>
      <c r="G59" s="163" t="s">
        <v>29</v>
      </c>
      <c r="H59" s="164">
        <v>2016</v>
      </c>
      <c r="I59" s="164"/>
      <c r="J59" s="164">
        <v>2018</v>
      </c>
      <c r="K59" s="164"/>
      <c r="L59" s="165" t="s">
        <v>434</v>
      </c>
      <c r="M59" s="166" t="s">
        <v>369</v>
      </c>
      <c r="N59" s="161">
        <v>2998</v>
      </c>
      <c r="O59" s="161"/>
      <c r="P59" s="161">
        <v>2998</v>
      </c>
      <c r="Q59" s="161">
        <v>1963</v>
      </c>
      <c r="R59" s="161"/>
      <c r="S59" s="161">
        <v>1963</v>
      </c>
      <c r="T59" s="161">
        <v>2498</v>
      </c>
      <c r="U59" s="161">
        <v>735</v>
      </c>
      <c r="V59" s="167">
        <v>735</v>
      </c>
      <c r="W59" s="130">
        <f t="shared" si="2"/>
        <v>100</v>
      </c>
      <c r="X59" s="168"/>
    </row>
    <row r="60" spans="1:24" ht="30" customHeight="1">
      <c r="A60" s="159">
        <v>36</v>
      </c>
      <c r="B60" s="163" t="s">
        <v>347</v>
      </c>
      <c r="C60" s="163"/>
      <c r="D60" s="163"/>
      <c r="E60" s="161" t="s">
        <v>368</v>
      </c>
      <c r="F60" s="162" t="s">
        <v>407</v>
      </c>
      <c r="G60" s="163" t="s">
        <v>10</v>
      </c>
      <c r="H60" s="164">
        <v>2016</v>
      </c>
      <c r="I60" s="164"/>
      <c r="J60" s="164">
        <v>2018</v>
      </c>
      <c r="K60" s="164"/>
      <c r="L60" s="164"/>
      <c r="M60" s="170" t="s">
        <v>348</v>
      </c>
      <c r="N60" s="161">
        <v>2994</v>
      </c>
      <c r="O60" s="161"/>
      <c r="P60" s="161">
        <v>2394</v>
      </c>
      <c r="Q60" s="161">
        <v>339</v>
      </c>
      <c r="R60" s="161"/>
      <c r="S60" s="161">
        <v>339</v>
      </c>
      <c r="T60" s="161">
        <v>2394</v>
      </c>
      <c r="U60" s="161">
        <v>2055</v>
      </c>
      <c r="V60" s="167">
        <v>2055</v>
      </c>
      <c r="W60" s="130">
        <f t="shared" si="2"/>
        <v>100</v>
      </c>
      <c r="X60" s="168"/>
    </row>
    <row r="61" spans="1:24" ht="30" customHeight="1">
      <c r="A61" s="175" t="s">
        <v>492</v>
      </c>
      <c r="B61" s="176" t="s">
        <v>552</v>
      </c>
      <c r="C61" s="176"/>
      <c r="D61" s="176"/>
      <c r="E61" s="177"/>
      <c r="F61" s="178"/>
      <c r="G61" s="176"/>
      <c r="H61" s="179"/>
      <c r="I61" s="179"/>
      <c r="J61" s="179"/>
      <c r="K61" s="179"/>
      <c r="L61" s="179"/>
      <c r="M61" s="180"/>
      <c r="N61" s="101">
        <f>SUBTOTAL(109,N62:N108)</f>
        <v>186777.3</v>
      </c>
      <c r="O61" s="101">
        <f t="shared" ref="O61:V61" si="5">SUBTOTAL(109,O62:O108)</f>
        <v>0</v>
      </c>
      <c r="P61" s="101">
        <f t="shared" si="5"/>
        <v>183548.3</v>
      </c>
      <c r="Q61" s="101">
        <f t="shared" si="5"/>
        <v>48735</v>
      </c>
      <c r="R61" s="101">
        <f t="shared" si="5"/>
        <v>0</v>
      </c>
      <c r="S61" s="101">
        <f t="shared" si="5"/>
        <v>48735</v>
      </c>
      <c r="T61" s="101">
        <f t="shared" si="5"/>
        <v>163385</v>
      </c>
      <c r="U61" s="101">
        <f t="shared" si="5"/>
        <v>114650</v>
      </c>
      <c r="V61" s="102">
        <f t="shared" si="5"/>
        <v>60209</v>
      </c>
      <c r="W61" s="130">
        <f t="shared" si="2"/>
        <v>52.515481901439166</v>
      </c>
      <c r="X61" s="154"/>
    </row>
    <row r="62" spans="1:24" ht="30" customHeight="1">
      <c r="A62" s="159">
        <v>37</v>
      </c>
      <c r="B62" s="163" t="s">
        <v>241</v>
      </c>
      <c r="C62" s="163"/>
      <c r="D62" s="163"/>
      <c r="E62" s="161" t="s">
        <v>368</v>
      </c>
      <c r="F62" s="162" t="s">
        <v>407</v>
      </c>
      <c r="G62" s="172" t="s">
        <v>49</v>
      </c>
      <c r="H62" s="164">
        <v>2017</v>
      </c>
      <c r="I62" s="164"/>
      <c r="J62" s="164">
        <v>2019</v>
      </c>
      <c r="K62" s="164"/>
      <c r="L62" s="164"/>
      <c r="M62" s="170" t="s">
        <v>242</v>
      </c>
      <c r="N62" s="161">
        <v>2600</v>
      </c>
      <c r="O62" s="161"/>
      <c r="P62" s="161">
        <v>2600</v>
      </c>
      <c r="Q62" s="161">
        <v>650</v>
      </c>
      <c r="R62" s="161"/>
      <c r="S62" s="161">
        <v>650</v>
      </c>
      <c r="T62" s="161">
        <v>2265</v>
      </c>
      <c r="U62" s="161">
        <v>1615</v>
      </c>
      <c r="V62" s="167">
        <v>845</v>
      </c>
      <c r="W62" s="130">
        <f t="shared" si="2"/>
        <v>52.321981424148611</v>
      </c>
      <c r="X62" s="168"/>
    </row>
    <row r="63" spans="1:24" ht="30" customHeight="1">
      <c r="A63" s="159">
        <v>38</v>
      </c>
      <c r="B63" s="160" t="s">
        <v>243</v>
      </c>
      <c r="C63" s="181"/>
      <c r="D63" s="160"/>
      <c r="E63" s="161" t="s">
        <v>368</v>
      </c>
      <c r="F63" s="162" t="s">
        <v>407</v>
      </c>
      <c r="G63" s="172" t="s">
        <v>49</v>
      </c>
      <c r="H63" s="164">
        <v>2017</v>
      </c>
      <c r="I63" s="164"/>
      <c r="J63" s="164">
        <v>2019</v>
      </c>
      <c r="K63" s="164"/>
      <c r="L63" s="165" t="s">
        <v>435</v>
      </c>
      <c r="M63" s="170" t="s">
        <v>244</v>
      </c>
      <c r="N63" s="161">
        <v>4556</v>
      </c>
      <c r="O63" s="161"/>
      <c r="P63" s="161">
        <v>4556</v>
      </c>
      <c r="Q63" s="161">
        <v>1120</v>
      </c>
      <c r="R63" s="161"/>
      <c r="S63" s="161">
        <v>1120</v>
      </c>
      <c r="T63" s="161">
        <v>4025</v>
      </c>
      <c r="U63" s="161">
        <v>2905</v>
      </c>
      <c r="V63" s="167">
        <v>1450</v>
      </c>
      <c r="W63" s="130">
        <f t="shared" si="2"/>
        <v>49.913941480206539</v>
      </c>
      <c r="X63" s="168"/>
    </row>
    <row r="64" spans="1:24" ht="30" customHeight="1">
      <c r="A64" s="159">
        <v>39</v>
      </c>
      <c r="B64" s="163" t="s">
        <v>245</v>
      </c>
      <c r="C64" s="182"/>
      <c r="D64" s="163"/>
      <c r="E64" s="161" t="s">
        <v>368</v>
      </c>
      <c r="F64" s="162" t="s">
        <v>407</v>
      </c>
      <c r="G64" s="169" t="s">
        <v>36</v>
      </c>
      <c r="H64" s="164">
        <v>2017</v>
      </c>
      <c r="I64" s="164"/>
      <c r="J64" s="164">
        <v>2019</v>
      </c>
      <c r="K64" s="164"/>
      <c r="L64" s="165" t="s">
        <v>436</v>
      </c>
      <c r="M64" s="170" t="s">
        <v>246</v>
      </c>
      <c r="N64" s="161">
        <v>6229</v>
      </c>
      <c r="O64" s="161"/>
      <c r="P64" s="161">
        <v>3000</v>
      </c>
      <c r="Q64" s="161">
        <v>950</v>
      </c>
      <c r="R64" s="161"/>
      <c r="S64" s="161">
        <v>950</v>
      </c>
      <c r="T64" s="161">
        <v>2625</v>
      </c>
      <c r="U64" s="161">
        <v>1675</v>
      </c>
      <c r="V64" s="167">
        <v>870</v>
      </c>
      <c r="W64" s="130">
        <f t="shared" si="2"/>
        <v>51.940298507462693</v>
      </c>
      <c r="X64" s="168"/>
    </row>
    <row r="65" spans="1:24" ht="30" customHeight="1">
      <c r="A65" s="159">
        <v>40</v>
      </c>
      <c r="B65" s="160" t="s">
        <v>247</v>
      </c>
      <c r="C65" s="160"/>
      <c r="D65" s="160"/>
      <c r="E65" s="161" t="s">
        <v>368</v>
      </c>
      <c r="F65" s="162" t="s">
        <v>407</v>
      </c>
      <c r="G65" s="172" t="s">
        <v>49</v>
      </c>
      <c r="H65" s="164">
        <v>2017</v>
      </c>
      <c r="I65" s="164"/>
      <c r="J65" s="164">
        <v>2019</v>
      </c>
      <c r="K65" s="164"/>
      <c r="L65" s="165" t="s">
        <v>437</v>
      </c>
      <c r="M65" s="170" t="s">
        <v>248</v>
      </c>
      <c r="N65" s="161">
        <v>2488</v>
      </c>
      <c r="O65" s="161"/>
      <c r="P65" s="161">
        <v>2488</v>
      </c>
      <c r="Q65" s="161">
        <v>650</v>
      </c>
      <c r="R65" s="161"/>
      <c r="S65" s="161">
        <v>650</v>
      </c>
      <c r="T65" s="161">
        <v>2164</v>
      </c>
      <c r="U65" s="161">
        <v>1514</v>
      </c>
      <c r="V65" s="167">
        <v>800</v>
      </c>
      <c r="W65" s="130">
        <f t="shared" si="2"/>
        <v>52.840158520475569</v>
      </c>
      <c r="X65" s="168"/>
    </row>
    <row r="66" spans="1:24" ht="30" customHeight="1">
      <c r="A66" s="159">
        <v>41</v>
      </c>
      <c r="B66" s="163" t="s">
        <v>249</v>
      </c>
      <c r="C66" s="163"/>
      <c r="D66" s="163"/>
      <c r="E66" s="161" t="s">
        <v>368</v>
      </c>
      <c r="F66" s="162" t="s">
        <v>407</v>
      </c>
      <c r="G66" s="171" t="s">
        <v>47</v>
      </c>
      <c r="H66" s="164">
        <v>2017</v>
      </c>
      <c r="I66" s="164"/>
      <c r="J66" s="164">
        <v>2019</v>
      </c>
      <c r="K66" s="164"/>
      <c r="L66" s="165" t="s">
        <v>438</v>
      </c>
      <c r="M66" s="170" t="s">
        <v>250</v>
      </c>
      <c r="N66" s="161">
        <v>3777</v>
      </c>
      <c r="O66" s="161"/>
      <c r="P66" s="161">
        <v>3777</v>
      </c>
      <c r="Q66" s="161">
        <v>1100</v>
      </c>
      <c r="R66" s="161"/>
      <c r="S66" s="161">
        <v>1100</v>
      </c>
      <c r="T66" s="161">
        <v>3299</v>
      </c>
      <c r="U66" s="161">
        <v>2199</v>
      </c>
      <c r="V66" s="167">
        <v>1300</v>
      </c>
      <c r="W66" s="130">
        <f t="shared" si="2"/>
        <v>59.117780809458843</v>
      </c>
      <c r="X66" s="168"/>
    </row>
    <row r="67" spans="1:24" ht="30" customHeight="1">
      <c r="A67" s="159">
        <v>42</v>
      </c>
      <c r="B67" s="163" t="s">
        <v>251</v>
      </c>
      <c r="C67" s="163"/>
      <c r="D67" s="163"/>
      <c r="E67" s="161" t="s">
        <v>368</v>
      </c>
      <c r="F67" s="162" t="s">
        <v>407</v>
      </c>
      <c r="G67" s="171" t="s">
        <v>47</v>
      </c>
      <c r="H67" s="164">
        <v>2017</v>
      </c>
      <c r="I67" s="164"/>
      <c r="J67" s="164">
        <v>2019</v>
      </c>
      <c r="K67" s="164"/>
      <c r="L67" s="165" t="s">
        <v>439</v>
      </c>
      <c r="M67" s="170" t="s">
        <v>252</v>
      </c>
      <c r="N67" s="161">
        <v>2890</v>
      </c>
      <c r="O67" s="161"/>
      <c r="P67" s="161">
        <v>2890</v>
      </c>
      <c r="Q67" s="161">
        <v>730</v>
      </c>
      <c r="R67" s="161"/>
      <c r="S67" s="161">
        <v>730</v>
      </c>
      <c r="T67" s="161">
        <v>2526</v>
      </c>
      <c r="U67" s="161">
        <v>1796</v>
      </c>
      <c r="V67" s="167">
        <v>930</v>
      </c>
      <c r="W67" s="130">
        <f t="shared" si="2"/>
        <v>51.781737193763924</v>
      </c>
      <c r="X67" s="168"/>
    </row>
    <row r="68" spans="1:24" ht="30" customHeight="1">
      <c r="A68" s="159">
        <v>43</v>
      </c>
      <c r="B68" s="163" t="s">
        <v>253</v>
      </c>
      <c r="C68" s="163"/>
      <c r="D68" s="163"/>
      <c r="E68" s="161" t="s">
        <v>368</v>
      </c>
      <c r="F68" s="162" t="s">
        <v>407</v>
      </c>
      <c r="G68" s="173" t="s">
        <v>18</v>
      </c>
      <c r="H68" s="164">
        <v>2017</v>
      </c>
      <c r="I68" s="164"/>
      <c r="J68" s="164">
        <v>2019</v>
      </c>
      <c r="K68" s="164"/>
      <c r="L68" s="165" t="s">
        <v>440</v>
      </c>
      <c r="M68" s="170" t="s">
        <v>254</v>
      </c>
      <c r="N68" s="161">
        <v>2743</v>
      </c>
      <c r="O68" s="161"/>
      <c r="P68" s="161">
        <v>2743</v>
      </c>
      <c r="Q68" s="161">
        <v>740</v>
      </c>
      <c r="R68" s="161"/>
      <c r="S68" s="161">
        <v>740</v>
      </c>
      <c r="T68" s="161">
        <v>2394</v>
      </c>
      <c r="U68" s="161">
        <v>1654</v>
      </c>
      <c r="V68" s="167">
        <v>860</v>
      </c>
      <c r="W68" s="130">
        <f t="shared" si="2"/>
        <v>51.995163240628784</v>
      </c>
      <c r="X68" s="168"/>
    </row>
    <row r="69" spans="1:24" ht="30" customHeight="1">
      <c r="A69" s="159">
        <v>44</v>
      </c>
      <c r="B69" s="160" t="s">
        <v>255</v>
      </c>
      <c r="C69" s="160"/>
      <c r="D69" s="160"/>
      <c r="E69" s="161" t="s">
        <v>368</v>
      </c>
      <c r="F69" s="162" t="s">
        <v>407</v>
      </c>
      <c r="G69" s="172" t="s">
        <v>49</v>
      </c>
      <c r="H69" s="164">
        <v>2017</v>
      </c>
      <c r="I69" s="164"/>
      <c r="J69" s="164">
        <v>2019</v>
      </c>
      <c r="K69" s="164"/>
      <c r="L69" s="165"/>
      <c r="M69" s="170" t="s">
        <v>256</v>
      </c>
      <c r="N69" s="161">
        <v>5000</v>
      </c>
      <c r="O69" s="161"/>
      <c r="P69" s="161">
        <v>5000</v>
      </c>
      <c r="Q69" s="161">
        <v>1200</v>
      </c>
      <c r="R69" s="161"/>
      <c r="S69" s="161">
        <v>1200</v>
      </c>
      <c r="T69" s="161">
        <v>4330</v>
      </c>
      <c r="U69" s="161">
        <v>3130</v>
      </c>
      <c r="V69" s="167">
        <v>1700</v>
      </c>
      <c r="W69" s="130">
        <f t="shared" si="2"/>
        <v>54.31309904153354</v>
      </c>
      <c r="X69" s="168"/>
    </row>
    <row r="70" spans="1:24" ht="30" customHeight="1">
      <c r="A70" s="159">
        <v>45</v>
      </c>
      <c r="B70" s="160" t="s">
        <v>257</v>
      </c>
      <c r="C70" s="160"/>
      <c r="D70" s="160"/>
      <c r="E70" s="161" t="s">
        <v>368</v>
      </c>
      <c r="F70" s="162" t="s">
        <v>407</v>
      </c>
      <c r="G70" s="172" t="s">
        <v>49</v>
      </c>
      <c r="H70" s="164">
        <v>2017</v>
      </c>
      <c r="I70" s="164"/>
      <c r="J70" s="164">
        <v>2019</v>
      </c>
      <c r="K70" s="164"/>
      <c r="L70" s="165"/>
      <c r="M70" s="170" t="s">
        <v>258</v>
      </c>
      <c r="N70" s="161">
        <v>2992</v>
      </c>
      <c r="O70" s="161"/>
      <c r="P70" s="161">
        <v>2992</v>
      </c>
      <c r="Q70" s="161">
        <v>750</v>
      </c>
      <c r="R70" s="161"/>
      <c r="S70" s="161">
        <v>750</v>
      </c>
      <c r="T70" s="161">
        <v>2618</v>
      </c>
      <c r="U70" s="161">
        <v>1868</v>
      </c>
      <c r="V70" s="167">
        <v>950</v>
      </c>
      <c r="W70" s="130">
        <f t="shared" si="2"/>
        <v>50.856531049250528</v>
      </c>
      <c r="X70" s="168"/>
    </row>
    <row r="71" spans="1:24" ht="30" customHeight="1">
      <c r="A71" s="159">
        <v>46</v>
      </c>
      <c r="B71" s="163" t="s">
        <v>259</v>
      </c>
      <c r="C71" s="163"/>
      <c r="D71" s="163"/>
      <c r="E71" s="161" t="s">
        <v>368</v>
      </c>
      <c r="F71" s="162" t="s">
        <v>407</v>
      </c>
      <c r="G71" s="172" t="s">
        <v>49</v>
      </c>
      <c r="H71" s="164">
        <v>2017</v>
      </c>
      <c r="I71" s="164"/>
      <c r="J71" s="164">
        <v>2019</v>
      </c>
      <c r="K71" s="164"/>
      <c r="L71" s="165" t="s">
        <v>441</v>
      </c>
      <c r="M71" s="170" t="s">
        <v>260</v>
      </c>
      <c r="N71" s="161">
        <v>2952</v>
      </c>
      <c r="O71" s="161"/>
      <c r="P71" s="161">
        <v>2952</v>
      </c>
      <c r="Q71" s="161">
        <v>750</v>
      </c>
      <c r="R71" s="161"/>
      <c r="S71" s="161">
        <v>750</v>
      </c>
      <c r="T71" s="161">
        <v>2582</v>
      </c>
      <c r="U71" s="161">
        <v>1832</v>
      </c>
      <c r="V71" s="167">
        <v>950</v>
      </c>
      <c r="W71" s="130">
        <f t="shared" si="2"/>
        <v>51.855895196506552</v>
      </c>
      <c r="X71" s="168"/>
    </row>
    <row r="72" spans="1:24" ht="30" customHeight="1">
      <c r="A72" s="159">
        <v>47</v>
      </c>
      <c r="B72" s="160" t="s">
        <v>261</v>
      </c>
      <c r="C72" s="160"/>
      <c r="D72" s="160"/>
      <c r="E72" s="161" t="s">
        <v>368</v>
      </c>
      <c r="F72" s="162" t="s">
        <v>407</v>
      </c>
      <c r="G72" s="172" t="s">
        <v>47</v>
      </c>
      <c r="H72" s="164">
        <v>2017</v>
      </c>
      <c r="I72" s="164"/>
      <c r="J72" s="164">
        <v>2019</v>
      </c>
      <c r="K72" s="164"/>
      <c r="L72" s="164"/>
      <c r="M72" s="166" t="s">
        <v>262</v>
      </c>
      <c r="N72" s="161">
        <v>2916</v>
      </c>
      <c r="O72" s="161"/>
      <c r="P72" s="161">
        <v>2916</v>
      </c>
      <c r="Q72" s="161">
        <v>730</v>
      </c>
      <c r="R72" s="161"/>
      <c r="S72" s="161">
        <v>730</v>
      </c>
      <c r="T72" s="161">
        <v>2549</v>
      </c>
      <c r="U72" s="161">
        <v>1819</v>
      </c>
      <c r="V72" s="167">
        <v>1000</v>
      </c>
      <c r="W72" s="130">
        <f t="shared" si="2"/>
        <v>54.975261132490381</v>
      </c>
      <c r="X72" s="168"/>
    </row>
    <row r="73" spans="1:24" ht="30" customHeight="1">
      <c r="A73" s="159">
        <v>48</v>
      </c>
      <c r="B73" s="163" t="s">
        <v>263</v>
      </c>
      <c r="C73" s="163"/>
      <c r="D73" s="163"/>
      <c r="E73" s="161" t="s">
        <v>368</v>
      </c>
      <c r="F73" s="162" t="s">
        <v>407</v>
      </c>
      <c r="G73" s="163" t="s">
        <v>10</v>
      </c>
      <c r="H73" s="164">
        <v>2017</v>
      </c>
      <c r="I73" s="164"/>
      <c r="J73" s="164">
        <v>2019</v>
      </c>
      <c r="K73" s="164"/>
      <c r="L73" s="164"/>
      <c r="M73" s="166" t="s">
        <v>264</v>
      </c>
      <c r="N73" s="161">
        <v>3891</v>
      </c>
      <c r="O73" s="161"/>
      <c r="P73" s="161">
        <v>3891</v>
      </c>
      <c r="Q73" s="161">
        <v>950</v>
      </c>
      <c r="R73" s="161"/>
      <c r="S73" s="161">
        <v>950</v>
      </c>
      <c r="T73" s="161">
        <v>3402</v>
      </c>
      <c r="U73" s="161">
        <v>2452</v>
      </c>
      <c r="V73" s="167">
        <v>1250</v>
      </c>
      <c r="W73" s="130">
        <f t="shared" si="2"/>
        <v>50.978792822185973</v>
      </c>
      <c r="X73" s="168"/>
    </row>
    <row r="74" spans="1:24" ht="30" customHeight="1">
      <c r="A74" s="159">
        <v>50</v>
      </c>
      <c r="B74" s="163" t="s">
        <v>265</v>
      </c>
      <c r="C74" s="163"/>
      <c r="D74" s="163"/>
      <c r="E74" s="161" t="s">
        <v>368</v>
      </c>
      <c r="F74" s="162" t="s">
        <v>407</v>
      </c>
      <c r="G74" s="172" t="s">
        <v>49</v>
      </c>
      <c r="H74" s="164">
        <v>2017</v>
      </c>
      <c r="I74" s="164"/>
      <c r="J74" s="164">
        <v>2019</v>
      </c>
      <c r="K74" s="164"/>
      <c r="L74" s="165" t="s">
        <v>442</v>
      </c>
      <c r="M74" s="166" t="s">
        <v>266</v>
      </c>
      <c r="N74" s="161">
        <v>3637</v>
      </c>
      <c r="O74" s="161"/>
      <c r="P74" s="161">
        <v>3637</v>
      </c>
      <c r="Q74" s="161">
        <v>920</v>
      </c>
      <c r="R74" s="161"/>
      <c r="S74" s="161">
        <v>920</v>
      </c>
      <c r="T74" s="161">
        <v>3198</v>
      </c>
      <c r="U74" s="161">
        <v>2278</v>
      </c>
      <c r="V74" s="167">
        <v>1150</v>
      </c>
      <c r="W74" s="130">
        <f t="shared" si="2"/>
        <v>50.482879719051802</v>
      </c>
      <c r="X74" s="168"/>
    </row>
    <row r="75" spans="1:24" ht="30" customHeight="1">
      <c r="A75" s="159">
        <v>51</v>
      </c>
      <c r="B75" s="163" t="s">
        <v>267</v>
      </c>
      <c r="C75" s="163"/>
      <c r="D75" s="163"/>
      <c r="E75" s="161" t="s">
        <v>368</v>
      </c>
      <c r="F75" s="162" t="s">
        <v>407</v>
      </c>
      <c r="G75" s="169" t="s">
        <v>9</v>
      </c>
      <c r="H75" s="164">
        <v>2017</v>
      </c>
      <c r="I75" s="164"/>
      <c r="J75" s="164">
        <v>2019</v>
      </c>
      <c r="K75" s="164"/>
      <c r="L75" s="165"/>
      <c r="M75" s="166" t="s">
        <v>268</v>
      </c>
      <c r="N75" s="161">
        <v>3523</v>
      </c>
      <c r="O75" s="161"/>
      <c r="P75" s="161">
        <v>3523</v>
      </c>
      <c r="Q75" s="161">
        <v>900</v>
      </c>
      <c r="R75" s="161"/>
      <c r="S75" s="161">
        <v>900</v>
      </c>
      <c r="T75" s="161">
        <v>3071</v>
      </c>
      <c r="U75" s="161">
        <v>2171</v>
      </c>
      <c r="V75" s="167">
        <v>1100</v>
      </c>
      <c r="W75" s="130">
        <f t="shared" si="2"/>
        <v>50.667894979272219</v>
      </c>
      <c r="X75" s="168"/>
    </row>
    <row r="76" spans="1:24" ht="30" customHeight="1">
      <c r="A76" s="159">
        <v>52</v>
      </c>
      <c r="B76" s="163" t="s">
        <v>269</v>
      </c>
      <c r="C76" s="163"/>
      <c r="D76" s="163"/>
      <c r="E76" s="161" t="s">
        <v>368</v>
      </c>
      <c r="F76" s="162" t="s">
        <v>407</v>
      </c>
      <c r="G76" s="163" t="s">
        <v>52</v>
      </c>
      <c r="H76" s="164">
        <v>2017</v>
      </c>
      <c r="I76" s="164"/>
      <c r="J76" s="164">
        <v>2019</v>
      </c>
      <c r="K76" s="164"/>
      <c r="L76" s="165" t="s">
        <v>443</v>
      </c>
      <c r="M76" s="170" t="s">
        <v>511</v>
      </c>
      <c r="N76" s="161">
        <v>3200</v>
      </c>
      <c r="O76" s="161"/>
      <c r="P76" s="161">
        <v>3200</v>
      </c>
      <c r="Q76" s="161">
        <v>810</v>
      </c>
      <c r="R76" s="161"/>
      <c r="S76" s="161">
        <v>810</v>
      </c>
      <c r="T76" s="161">
        <v>2805</v>
      </c>
      <c r="U76" s="161">
        <v>1995</v>
      </c>
      <c r="V76" s="167">
        <v>1000</v>
      </c>
      <c r="W76" s="130">
        <f t="shared" si="2"/>
        <v>50.125313283208015</v>
      </c>
      <c r="X76" s="168"/>
    </row>
    <row r="77" spans="1:24" ht="30" customHeight="1">
      <c r="A77" s="159">
        <v>53</v>
      </c>
      <c r="B77" s="163" t="s">
        <v>270</v>
      </c>
      <c r="C77" s="163"/>
      <c r="D77" s="163"/>
      <c r="E77" s="161" t="s">
        <v>368</v>
      </c>
      <c r="F77" s="162" t="s">
        <v>407</v>
      </c>
      <c r="G77" s="163" t="s">
        <v>10</v>
      </c>
      <c r="H77" s="164">
        <v>2017</v>
      </c>
      <c r="I77" s="164"/>
      <c r="J77" s="164">
        <v>2019</v>
      </c>
      <c r="K77" s="164"/>
      <c r="L77" s="164"/>
      <c r="M77" s="170" t="s">
        <v>509</v>
      </c>
      <c r="N77" s="161">
        <v>3710</v>
      </c>
      <c r="O77" s="161"/>
      <c r="P77" s="161">
        <v>3710</v>
      </c>
      <c r="Q77" s="161">
        <v>950</v>
      </c>
      <c r="R77" s="161"/>
      <c r="S77" s="161">
        <v>950</v>
      </c>
      <c r="T77" s="161">
        <v>3239</v>
      </c>
      <c r="U77" s="161">
        <v>2289</v>
      </c>
      <c r="V77" s="167">
        <v>1200</v>
      </c>
      <c r="W77" s="130">
        <f t="shared" si="2"/>
        <v>52.424639580602886</v>
      </c>
      <c r="X77" s="168"/>
    </row>
    <row r="78" spans="1:24" ht="30" customHeight="1">
      <c r="A78" s="159">
        <v>54</v>
      </c>
      <c r="B78" s="163" t="s">
        <v>271</v>
      </c>
      <c r="C78" s="163"/>
      <c r="D78" s="163"/>
      <c r="E78" s="161" t="s">
        <v>368</v>
      </c>
      <c r="F78" s="162" t="s">
        <v>407</v>
      </c>
      <c r="G78" s="169" t="s">
        <v>36</v>
      </c>
      <c r="H78" s="164">
        <v>2017</v>
      </c>
      <c r="I78" s="164"/>
      <c r="J78" s="164">
        <v>2019</v>
      </c>
      <c r="K78" s="164"/>
      <c r="L78" s="164"/>
      <c r="M78" s="170" t="s">
        <v>510</v>
      </c>
      <c r="N78" s="161">
        <v>3351</v>
      </c>
      <c r="O78" s="161"/>
      <c r="P78" s="161">
        <v>3351</v>
      </c>
      <c r="Q78" s="161">
        <v>760</v>
      </c>
      <c r="R78" s="161"/>
      <c r="S78" s="161">
        <v>760</v>
      </c>
      <c r="T78" s="161">
        <v>2941</v>
      </c>
      <c r="U78" s="161">
        <v>2181</v>
      </c>
      <c r="V78" s="167">
        <v>1100</v>
      </c>
      <c r="W78" s="130">
        <f t="shared" si="2"/>
        <v>50.435580009170103</v>
      </c>
      <c r="X78" s="168"/>
    </row>
    <row r="79" spans="1:24" ht="30" customHeight="1">
      <c r="A79" s="159">
        <v>55</v>
      </c>
      <c r="B79" s="163" t="s">
        <v>272</v>
      </c>
      <c r="C79" s="163"/>
      <c r="D79" s="163"/>
      <c r="E79" s="161" t="s">
        <v>368</v>
      </c>
      <c r="F79" s="162" t="s">
        <v>407</v>
      </c>
      <c r="G79" s="172" t="s">
        <v>49</v>
      </c>
      <c r="H79" s="164">
        <v>2017</v>
      </c>
      <c r="I79" s="164"/>
      <c r="J79" s="164">
        <v>2019</v>
      </c>
      <c r="K79" s="164"/>
      <c r="L79" s="164"/>
      <c r="M79" s="170" t="s">
        <v>273</v>
      </c>
      <c r="N79" s="161">
        <v>3989</v>
      </c>
      <c r="O79" s="161"/>
      <c r="P79" s="161">
        <v>3989</v>
      </c>
      <c r="Q79" s="161">
        <v>1000</v>
      </c>
      <c r="R79" s="161"/>
      <c r="S79" s="161">
        <v>1000</v>
      </c>
      <c r="T79" s="161">
        <v>3490</v>
      </c>
      <c r="U79" s="161">
        <v>2490</v>
      </c>
      <c r="V79" s="167">
        <v>1250</v>
      </c>
      <c r="W79" s="130">
        <f t="shared" si="2"/>
        <v>50.200803212851412</v>
      </c>
      <c r="X79" s="168"/>
    </row>
    <row r="80" spans="1:24" ht="30" customHeight="1">
      <c r="A80" s="159">
        <v>56</v>
      </c>
      <c r="B80" s="163" t="s">
        <v>274</v>
      </c>
      <c r="C80" s="163"/>
      <c r="D80" s="163"/>
      <c r="E80" s="161" t="s">
        <v>368</v>
      </c>
      <c r="F80" s="162" t="s">
        <v>407</v>
      </c>
      <c r="G80" s="160" t="s">
        <v>29</v>
      </c>
      <c r="H80" s="164">
        <v>2017</v>
      </c>
      <c r="I80" s="164"/>
      <c r="J80" s="164">
        <v>2019</v>
      </c>
      <c r="K80" s="164"/>
      <c r="L80" s="164"/>
      <c r="M80" s="183" t="s">
        <v>275</v>
      </c>
      <c r="N80" s="161">
        <v>3990</v>
      </c>
      <c r="O80" s="161"/>
      <c r="P80" s="161">
        <v>3990</v>
      </c>
      <c r="Q80" s="161">
        <v>1025</v>
      </c>
      <c r="R80" s="161"/>
      <c r="S80" s="161">
        <v>1025</v>
      </c>
      <c r="T80" s="161">
        <v>3591</v>
      </c>
      <c r="U80" s="161">
        <v>2566</v>
      </c>
      <c r="V80" s="167">
        <v>1300</v>
      </c>
      <c r="W80" s="130">
        <f t="shared" ref="W80:W143" si="6">V80/U80*100</f>
        <v>50.662509742790341</v>
      </c>
      <c r="X80" s="168"/>
    </row>
    <row r="81" spans="1:24" ht="30" customHeight="1">
      <c r="A81" s="159">
        <v>57</v>
      </c>
      <c r="B81" s="163" t="s">
        <v>276</v>
      </c>
      <c r="C81" s="163"/>
      <c r="D81" s="163"/>
      <c r="E81" s="161" t="s">
        <v>368</v>
      </c>
      <c r="F81" s="162" t="s">
        <v>407</v>
      </c>
      <c r="G81" s="169" t="s">
        <v>36</v>
      </c>
      <c r="H81" s="164">
        <v>2017</v>
      </c>
      <c r="I81" s="164"/>
      <c r="J81" s="164">
        <v>2019</v>
      </c>
      <c r="K81" s="164"/>
      <c r="L81" s="164"/>
      <c r="M81" s="183" t="s">
        <v>277</v>
      </c>
      <c r="N81" s="161">
        <v>2894.7</v>
      </c>
      <c r="O81" s="161"/>
      <c r="P81" s="161">
        <v>2894.7</v>
      </c>
      <c r="Q81" s="161">
        <v>900</v>
      </c>
      <c r="R81" s="161"/>
      <c r="S81" s="161">
        <v>900</v>
      </c>
      <c r="T81" s="161">
        <v>2605</v>
      </c>
      <c r="U81" s="161">
        <v>1705</v>
      </c>
      <c r="V81" s="167">
        <v>1000</v>
      </c>
      <c r="W81" s="130">
        <f t="shared" si="6"/>
        <v>58.651026392961882</v>
      </c>
      <c r="X81" s="168"/>
    </row>
    <row r="82" spans="1:24" ht="30" customHeight="1">
      <c r="A82" s="159">
        <v>58</v>
      </c>
      <c r="B82" s="163" t="s">
        <v>278</v>
      </c>
      <c r="C82" s="163"/>
      <c r="D82" s="163"/>
      <c r="E82" s="161" t="s">
        <v>368</v>
      </c>
      <c r="F82" s="162" t="s">
        <v>407</v>
      </c>
      <c r="G82" s="160" t="s">
        <v>47</v>
      </c>
      <c r="H82" s="164">
        <v>2017</v>
      </c>
      <c r="I82" s="164"/>
      <c r="J82" s="164">
        <v>2019</v>
      </c>
      <c r="K82" s="164"/>
      <c r="L82" s="164"/>
      <c r="M82" s="183" t="s">
        <v>279</v>
      </c>
      <c r="N82" s="161">
        <v>4588</v>
      </c>
      <c r="O82" s="161"/>
      <c r="P82" s="161">
        <v>4588</v>
      </c>
      <c r="Q82" s="161">
        <v>1200</v>
      </c>
      <c r="R82" s="161"/>
      <c r="S82" s="161">
        <v>1200</v>
      </c>
      <c r="T82" s="161">
        <v>4129</v>
      </c>
      <c r="U82" s="161">
        <v>2929</v>
      </c>
      <c r="V82" s="167">
        <v>1450</v>
      </c>
      <c r="W82" s="130">
        <f t="shared" si="6"/>
        <v>49.504950495049506</v>
      </c>
      <c r="X82" s="168"/>
    </row>
    <row r="83" spans="1:24" ht="30" customHeight="1">
      <c r="A83" s="159">
        <v>59</v>
      </c>
      <c r="B83" s="163" t="s">
        <v>280</v>
      </c>
      <c r="C83" s="184"/>
      <c r="D83" s="163"/>
      <c r="E83" s="161" t="s">
        <v>368</v>
      </c>
      <c r="F83" s="162" t="s">
        <v>407</v>
      </c>
      <c r="G83" s="172" t="s">
        <v>52</v>
      </c>
      <c r="H83" s="164">
        <v>2017</v>
      </c>
      <c r="I83" s="164"/>
      <c r="J83" s="164">
        <v>2019</v>
      </c>
      <c r="K83" s="164"/>
      <c r="L83" s="185" t="s">
        <v>444</v>
      </c>
      <c r="M83" s="170" t="s">
        <v>281</v>
      </c>
      <c r="N83" s="161">
        <v>5289</v>
      </c>
      <c r="O83" s="161"/>
      <c r="P83" s="161">
        <v>5289</v>
      </c>
      <c r="Q83" s="161">
        <v>1350</v>
      </c>
      <c r="R83" s="161"/>
      <c r="S83" s="161">
        <v>1350</v>
      </c>
      <c r="T83" s="161">
        <v>4640</v>
      </c>
      <c r="U83" s="161">
        <v>3290</v>
      </c>
      <c r="V83" s="167">
        <v>1650</v>
      </c>
      <c r="W83" s="130">
        <f t="shared" si="6"/>
        <v>50.151975683890583</v>
      </c>
      <c r="X83" s="168"/>
    </row>
    <row r="84" spans="1:24" ht="30" customHeight="1">
      <c r="A84" s="159">
        <v>60</v>
      </c>
      <c r="B84" s="163" t="s">
        <v>282</v>
      </c>
      <c r="C84" s="184"/>
      <c r="D84" s="163"/>
      <c r="E84" s="161" t="s">
        <v>368</v>
      </c>
      <c r="F84" s="162" t="s">
        <v>407</v>
      </c>
      <c r="G84" s="172" t="s">
        <v>29</v>
      </c>
      <c r="H84" s="164">
        <v>2017</v>
      </c>
      <c r="I84" s="164"/>
      <c r="J84" s="164">
        <v>2019</v>
      </c>
      <c r="K84" s="164"/>
      <c r="L84" s="185" t="s">
        <v>445</v>
      </c>
      <c r="M84" s="170" t="s">
        <v>283</v>
      </c>
      <c r="N84" s="161">
        <v>5291</v>
      </c>
      <c r="O84" s="161"/>
      <c r="P84" s="161">
        <v>5291</v>
      </c>
      <c r="Q84" s="161">
        <v>1350</v>
      </c>
      <c r="R84" s="161"/>
      <c r="S84" s="161">
        <v>1350</v>
      </c>
      <c r="T84" s="161">
        <v>4642</v>
      </c>
      <c r="U84" s="161">
        <v>3292</v>
      </c>
      <c r="V84" s="167">
        <v>1650</v>
      </c>
      <c r="W84" s="130">
        <f t="shared" si="6"/>
        <v>50.121506682867555</v>
      </c>
      <c r="X84" s="168"/>
    </row>
    <row r="85" spans="1:24" ht="30" customHeight="1">
      <c r="A85" s="159">
        <v>61</v>
      </c>
      <c r="B85" s="163" t="s">
        <v>284</v>
      </c>
      <c r="C85" s="184"/>
      <c r="D85" s="163"/>
      <c r="E85" s="161" t="s">
        <v>368</v>
      </c>
      <c r="F85" s="162" t="s">
        <v>407</v>
      </c>
      <c r="G85" s="160" t="s">
        <v>52</v>
      </c>
      <c r="H85" s="164">
        <v>2017</v>
      </c>
      <c r="I85" s="164"/>
      <c r="J85" s="164">
        <v>2019</v>
      </c>
      <c r="K85" s="164"/>
      <c r="L85" s="185" t="s">
        <v>446</v>
      </c>
      <c r="M85" s="183" t="s">
        <v>285</v>
      </c>
      <c r="N85" s="161">
        <v>4954</v>
      </c>
      <c r="O85" s="161"/>
      <c r="P85" s="161">
        <v>4954</v>
      </c>
      <c r="Q85" s="161">
        <v>1450</v>
      </c>
      <c r="R85" s="161"/>
      <c r="S85" s="161">
        <v>1450</v>
      </c>
      <c r="T85" s="161">
        <v>4459</v>
      </c>
      <c r="U85" s="161">
        <v>3009</v>
      </c>
      <c r="V85" s="167">
        <v>1700</v>
      </c>
      <c r="W85" s="130">
        <f t="shared" si="6"/>
        <v>56.497175141242941</v>
      </c>
      <c r="X85" s="168"/>
    </row>
    <row r="86" spans="1:24" ht="30" customHeight="1">
      <c r="A86" s="159">
        <v>62</v>
      </c>
      <c r="B86" s="163" t="s">
        <v>286</v>
      </c>
      <c r="C86" s="184"/>
      <c r="D86" s="163"/>
      <c r="E86" s="161" t="s">
        <v>368</v>
      </c>
      <c r="F86" s="162" t="s">
        <v>407</v>
      </c>
      <c r="G86" s="172" t="s">
        <v>49</v>
      </c>
      <c r="H86" s="164">
        <v>2017</v>
      </c>
      <c r="I86" s="164"/>
      <c r="J86" s="164">
        <v>2019</v>
      </c>
      <c r="K86" s="164"/>
      <c r="L86" s="185" t="s">
        <v>447</v>
      </c>
      <c r="M86" s="183" t="s">
        <v>287</v>
      </c>
      <c r="N86" s="161">
        <v>1982</v>
      </c>
      <c r="O86" s="161"/>
      <c r="P86" s="161">
        <v>1982</v>
      </c>
      <c r="Q86" s="161">
        <v>1000</v>
      </c>
      <c r="R86" s="161"/>
      <c r="S86" s="161">
        <v>1000</v>
      </c>
      <c r="T86" s="161">
        <v>1784</v>
      </c>
      <c r="U86" s="161">
        <v>784</v>
      </c>
      <c r="V86" s="167">
        <v>784</v>
      </c>
      <c r="W86" s="130">
        <f t="shared" si="6"/>
        <v>100</v>
      </c>
      <c r="X86" s="168"/>
    </row>
    <row r="87" spans="1:24" ht="30" customHeight="1">
      <c r="A87" s="159">
        <v>63</v>
      </c>
      <c r="B87" s="163" t="s">
        <v>288</v>
      </c>
      <c r="C87" s="184"/>
      <c r="D87" s="163"/>
      <c r="E87" s="161" t="s">
        <v>368</v>
      </c>
      <c r="F87" s="162" t="s">
        <v>407</v>
      </c>
      <c r="G87" s="169" t="s">
        <v>9</v>
      </c>
      <c r="H87" s="164">
        <v>2017</v>
      </c>
      <c r="I87" s="164"/>
      <c r="J87" s="164">
        <v>2019</v>
      </c>
      <c r="K87" s="164"/>
      <c r="L87" s="185" t="s">
        <v>448</v>
      </c>
      <c r="M87" s="183" t="s">
        <v>289</v>
      </c>
      <c r="N87" s="161">
        <v>4513</v>
      </c>
      <c r="O87" s="161"/>
      <c r="P87" s="161">
        <v>4513</v>
      </c>
      <c r="Q87" s="161">
        <v>1350</v>
      </c>
      <c r="R87" s="161"/>
      <c r="S87" s="161">
        <v>1350</v>
      </c>
      <c r="T87" s="161">
        <v>4062</v>
      </c>
      <c r="U87" s="161">
        <v>2712</v>
      </c>
      <c r="V87" s="167">
        <v>1700</v>
      </c>
      <c r="W87" s="130">
        <f t="shared" si="6"/>
        <v>62.684365781710916</v>
      </c>
      <c r="X87" s="168"/>
    </row>
    <row r="88" spans="1:24" ht="30" customHeight="1">
      <c r="A88" s="159">
        <v>64</v>
      </c>
      <c r="B88" s="163" t="s">
        <v>290</v>
      </c>
      <c r="C88" s="184"/>
      <c r="D88" s="163"/>
      <c r="E88" s="161" t="s">
        <v>368</v>
      </c>
      <c r="F88" s="162" t="s">
        <v>407</v>
      </c>
      <c r="G88" s="163" t="s">
        <v>10</v>
      </c>
      <c r="H88" s="164">
        <v>2017</v>
      </c>
      <c r="I88" s="164"/>
      <c r="J88" s="164">
        <v>2019</v>
      </c>
      <c r="K88" s="164"/>
      <c r="L88" s="186" t="s">
        <v>449</v>
      </c>
      <c r="M88" s="183" t="s">
        <v>291</v>
      </c>
      <c r="N88" s="161">
        <v>3859</v>
      </c>
      <c r="O88" s="161"/>
      <c r="P88" s="161">
        <v>3859</v>
      </c>
      <c r="Q88" s="161">
        <v>1050</v>
      </c>
      <c r="R88" s="161"/>
      <c r="S88" s="161">
        <v>1050</v>
      </c>
      <c r="T88" s="161">
        <v>3473</v>
      </c>
      <c r="U88" s="161">
        <v>2423</v>
      </c>
      <c r="V88" s="167">
        <v>1300</v>
      </c>
      <c r="W88" s="130">
        <f t="shared" si="6"/>
        <v>53.652496904663636</v>
      </c>
      <c r="X88" s="168"/>
    </row>
    <row r="89" spans="1:24" ht="30" customHeight="1">
      <c r="A89" s="159">
        <v>65</v>
      </c>
      <c r="B89" s="163" t="s">
        <v>292</v>
      </c>
      <c r="C89" s="184"/>
      <c r="D89" s="163"/>
      <c r="E89" s="161" t="s">
        <v>368</v>
      </c>
      <c r="F89" s="162" t="s">
        <v>407</v>
      </c>
      <c r="G89" s="160" t="s">
        <v>52</v>
      </c>
      <c r="H89" s="164">
        <v>2017</v>
      </c>
      <c r="I89" s="164"/>
      <c r="J89" s="164">
        <v>2019</v>
      </c>
      <c r="K89" s="164"/>
      <c r="L89" s="185" t="s">
        <v>450</v>
      </c>
      <c r="M89" s="183" t="s">
        <v>293</v>
      </c>
      <c r="N89" s="161">
        <v>3500</v>
      </c>
      <c r="O89" s="161"/>
      <c r="P89" s="161">
        <v>3500</v>
      </c>
      <c r="Q89" s="161">
        <v>1000</v>
      </c>
      <c r="R89" s="161"/>
      <c r="S89" s="161">
        <v>1000</v>
      </c>
      <c r="T89" s="161">
        <v>3150</v>
      </c>
      <c r="U89" s="161">
        <v>2150</v>
      </c>
      <c r="V89" s="167">
        <v>1100</v>
      </c>
      <c r="W89" s="130">
        <f t="shared" si="6"/>
        <v>51.162790697674424</v>
      </c>
      <c r="X89" s="168"/>
    </row>
    <row r="90" spans="1:24" ht="30" customHeight="1">
      <c r="A90" s="159">
        <v>66</v>
      </c>
      <c r="B90" s="163" t="s">
        <v>294</v>
      </c>
      <c r="C90" s="184"/>
      <c r="D90" s="163"/>
      <c r="E90" s="161" t="s">
        <v>368</v>
      </c>
      <c r="F90" s="162" t="s">
        <v>407</v>
      </c>
      <c r="G90" s="160" t="s">
        <v>52</v>
      </c>
      <c r="H90" s="164">
        <v>2017</v>
      </c>
      <c r="I90" s="164"/>
      <c r="J90" s="164">
        <v>2019</v>
      </c>
      <c r="K90" s="164"/>
      <c r="L90" s="185" t="s">
        <v>451</v>
      </c>
      <c r="M90" s="183" t="s">
        <v>295</v>
      </c>
      <c r="N90" s="161">
        <v>4130.6000000000004</v>
      </c>
      <c r="O90" s="161"/>
      <c r="P90" s="161">
        <v>4130.6000000000004</v>
      </c>
      <c r="Q90" s="161">
        <v>1100</v>
      </c>
      <c r="R90" s="161"/>
      <c r="S90" s="161">
        <v>1100</v>
      </c>
      <c r="T90" s="161">
        <v>3718</v>
      </c>
      <c r="U90" s="161">
        <v>2618</v>
      </c>
      <c r="V90" s="167">
        <v>1300</v>
      </c>
      <c r="W90" s="130">
        <f t="shared" si="6"/>
        <v>49.65622612681436</v>
      </c>
      <c r="X90" s="168"/>
    </row>
    <row r="91" spans="1:24" ht="30" customHeight="1">
      <c r="A91" s="159">
        <v>67</v>
      </c>
      <c r="B91" s="163" t="s">
        <v>296</v>
      </c>
      <c r="C91" s="184"/>
      <c r="D91" s="163"/>
      <c r="E91" s="161" t="s">
        <v>368</v>
      </c>
      <c r="F91" s="162" t="s">
        <v>407</v>
      </c>
      <c r="G91" s="160" t="s">
        <v>52</v>
      </c>
      <c r="H91" s="164">
        <v>2017</v>
      </c>
      <c r="I91" s="164"/>
      <c r="J91" s="164">
        <v>2019</v>
      </c>
      <c r="K91" s="164"/>
      <c r="L91" s="185" t="s">
        <v>452</v>
      </c>
      <c r="M91" s="183" t="s">
        <v>297</v>
      </c>
      <c r="N91" s="161">
        <v>3439</v>
      </c>
      <c r="O91" s="161"/>
      <c r="P91" s="161">
        <v>3439</v>
      </c>
      <c r="Q91" s="161">
        <v>1000</v>
      </c>
      <c r="R91" s="161"/>
      <c r="S91" s="161">
        <v>1000</v>
      </c>
      <c r="T91" s="161">
        <v>3095</v>
      </c>
      <c r="U91" s="161">
        <v>2095</v>
      </c>
      <c r="V91" s="167">
        <v>1200</v>
      </c>
      <c r="W91" s="130">
        <f t="shared" si="6"/>
        <v>57.279236276849645</v>
      </c>
      <c r="X91" s="168"/>
    </row>
    <row r="92" spans="1:24" ht="30" customHeight="1">
      <c r="A92" s="159">
        <v>68</v>
      </c>
      <c r="B92" s="163" t="s">
        <v>298</v>
      </c>
      <c r="C92" s="184"/>
      <c r="D92" s="163"/>
      <c r="E92" s="161" t="s">
        <v>368</v>
      </c>
      <c r="F92" s="162" t="s">
        <v>407</v>
      </c>
      <c r="G92" s="173" t="s">
        <v>18</v>
      </c>
      <c r="H92" s="164">
        <v>2017</v>
      </c>
      <c r="I92" s="164"/>
      <c r="J92" s="164">
        <v>2019</v>
      </c>
      <c r="K92" s="164"/>
      <c r="L92" s="185" t="s">
        <v>453</v>
      </c>
      <c r="M92" s="170" t="s">
        <v>299</v>
      </c>
      <c r="N92" s="161">
        <v>2924</v>
      </c>
      <c r="O92" s="161"/>
      <c r="P92" s="161">
        <v>2924</v>
      </c>
      <c r="Q92" s="161">
        <v>900</v>
      </c>
      <c r="R92" s="161"/>
      <c r="S92" s="161">
        <v>900</v>
      </c>
      <c r="T92" s="161">
        <v>2632</v>
      </c>
      <c r="U92" s="161">
        <v>1732</v>
      </c>
      <c r="V92" s="167">
        <v>870</v>
      </c>
      <c r="W92" s="130">
        <f t="shared" si="6"/>
        <v>50.23094688221709</v>
      </c>
      <c r="X92" s="168"/>
    </row>
    <row r="93" spans="1:24" ht="30" customHeight="1">
      <c r="A93" s="159">
        <v>69</v>
      </c>
      <c r="B93" s="163" t="s">
        <v>300</v>
      </c>
      <c r="C93" s="163"/>
      <c r="D93" s="163"/>
      <c r="E93" s="161" t="s">
        <v>368</v>
      </c>
      <c r="F93" s="162" t="s">
        <v>407</v>
      </c>
      <c r="G93" s="160" t="s">
        <v>47</v>
      </c>
      <c r="H93" s="164">
        <v>2017</v>
      </c>
      <c r="I93" s="164"/>
      <c r="J93" s="164">
        <v>2019</v>
      </c>
      <c r="K93" s="164"/>
      <c r="L93" s="164"/>
      <c r="M93" s="170" t="s">
        <v>301</v>
      </c>
      <c r="N93" s="161">
        <v>3843</v>
      </c>
      <c r="O93" s="161"/>
      <c r="P93" s="161">
        <v>3843</v>
      </c>
      <c r="Q93" s="161">
        <v>1000</v>
      </c>
      <c r="R93" s="161"/>
      <c r="S93" s="161">
        <v>1000</v>
      </c>
      <c r="T93" s="161">
        <v>3459</v>
      </c>
      <c r="U93" s="161">
        <v>2459</v>
      </c>
      <c r="V93" s="167">
        <v>1350</v>
      </c>
      <c r="W93" s="130">
        <f t="shared" si="6"/>
        <v>54.900366002440016</v>
      </c>
      <c r="X93" s="168"/>
    </row>
    <row r="94" spans="1:24" ht="30" customHeight="1">
      <c r="A94" s="159">
        <v>70</v>
      </c>
      <c r="B94" s="163" t="s">
        <v>302</v>
      </c>
      <c r="C94" s="163"/>
      <c r="D94" s="163"/>
      <c r="E94" s="161" t="s">
        <v>368</v>
      </c>
      <c r="F94" s="162" t="s">
        <v>407</v>
      </c>
      <c r="G94" s="173" t="s">
        <v>18</v>
      </c>
      <c r="H94" s="164">
        <v>2017</v>
      </c>
      <c r="I94" s="164"/>
      <c r="J94" s="164">
        <v>2019</v>
      </c>
      <c r="K94" s="164"/>
      <c r="L94" s="164"/>
      <c r="M94" s="170" t="s">
        <v>303</v>
      </c>
      <c r="N94" s="161">
        <v>4077</v>
      </c>
      <c r="O94" s="161"/>
      <c r="P94" s="161">
        <v>4077</v>
      </c>
      <c r="Q94" s="161">
        <v>1000</v>
      </c>
      <c r="R94" s="161"/>
      <c r="S94" s="161">
        <v>1000</v>
      </c>
      <c r="T94" s="161">
        <v>3669</v>
      </c>
      <c r="U94" s="161">
        <v>2669</v>
      </c>
      <c r="V94" s="167">
        <v>1500</v>
      </c>
      <c r="W94" s="130">
        <f t="shared" si="6"/>
        <v>56.200824278756087</v>
      </c>
      <c r="X94" s="168"/>
    </row>
    <row r="95" spans="1:24" ht="30" customHeight="1">
      <c r="A95" s="159">
        <v>71</v>
      </c>
      <c r="B95" s="163" t="s">
        <v>304</v>
      </c>
      <c r="C95" s="163"/>
      <c r="D95" s="163"/>
      <c r="E95" s="161" t="s">
        <v>368</v>
      </c>
      <c r="F95" s="162" t="s">
        <v>407</v>
      </c>
      <c r="G95" s="173" t="s">
        <v>18</v>
      </c>
      <c r="H95" s="164">
        <v>2017</v>
      </c>
      <c r="I95" s="164"/>
      <c r="J95" s="164">
        <v>2019</v>
      </c>
      <c r="K95" s="164"/>
      <c r="L95" s="185" t="s">
        <v>454</v>
      </c>
      <c r="M95" s="183" t="s">
        <v>305</v>
      </c>
      <c r="N95" s="161">
        <v>4500</v>
      </c>
      <c r="O95" s="161"/>
      <c r="P95" s="161">
        <v>4500</v>
      </c>
      <c r="Q95" s="161">
        <v>1100</v>
      </c>
      <c r="R95" s="161"/>
      <c r="S95" s="161">
        <v>1100</v>
      </c>
      <c r="T95" s="161">
        <v>4050</v>
      </c>
      <c r="U95" s="161">
        <v>2950</v>
      </c>
      <c r="V95" s="167">
        <v>1500</v>
      </c>
      <c r="W95" s="130">
        <f t="shared" si="6"/>
        <v>50.847457627118644</v>
      </c>
      <c r="X95" s="168"/>
    </row>
    <row r="96" spans="1:24" ht="30" customHeight="1">
      <c r="A96" s="159">
        <v>72</v>
      </c>
      <c r="B96" s="163" t="s">
        <v>306</v>
      </c>
      <c r="C96" s="163"/>
      <c r="D96" s="163"/>
      <c r="E96" s="161" t="s">
        <v>368</v>
      </c>
      <c r="F96" s="162" t="s">
        <v>407</v>
      </c>
      <c r="G96" s="173" t="s">
        <v>18</v>
      </c>
      <c r="H96" s="164">
        <v>2017</v>
      </c>
      <c r="I96" s="164"/>
      <c r="J96" s="164">
        <v>2019</v>
      </c>
      <c r="K96" s="164"/>
      <c r="L96" s="185"/>
      <c r="M96" s="183" t="s">
        <v>307</v>
      </c>
      <c r="N96" s="161">
        <v>3861</v>
      </c>
      <c r="O96" s="161"/>
      <c r="P96" s="161">
        <v>3861</v>
      </c>
      <c r="Q96" s="161">
        <v>1000</v>
      </c>
      <c r="R96" s="161"/>
      <c r="S96" s="161">
        <v>1000</v>
      </c>
      <c r="T96" s="161">
        <v>3475</v>
      </c>
      <c r="U96" s="161">
        <v>2475</v>
      </c>
      <c r="V96" s="167">
        <v>1250</v>
      </c>
      <c r="W96" s="130">
        <f t="shared" si="6"/>
        <v>50.505050505050505</v>
      </c>
      <c r="X96" s="168"/>
    </row>
    <row r="97" spans="1:24" ht="30" customHeight="1">
      <c r="A97" s="159">
        <v>73</v>
      </c>
      <c r="B97" s="163" t="s">
        <v>308</v>
      </c>
      <c r="C97" s="163"/>
      <c r="D97" s="163"/>
      <c r="E97" s="161" t="s">
        <v>368</v>
      </c>
      <c r="F97" s="162" t="s">
        <v>407</v>
      </c>
      <c r="G97" s="173" t="s">
        <v>18</v>
      </c>
      <c r="H97" s="164">
        <v>2017</v>
      </c>
      <c r="I97" s="164"/>
      <c r="J97" s="164">
        <v>2019</v>
      </c>
      <c r="K97" s="164"/>
      <c r="L97" s="185" t="s">
        <v>455</v>
      </c>
      <c r="M97" s="170" t="s">
        <v>309</v>
      </c>
      <c r="N97" s="161">
        <v>3500</v>
      </c>
      <c r="O97" s="161"/>
      <c r="P97" s="161">
        <v>3500</v>
      </c>
      <c r="Q97" s="161">
        <v>950</v>
      </c>
      <c r="R97" s="161"/>
      <c r="S97" s="161">
        <v>950</v>
      </c>
      <c r="T97" s="161">
        <v>3150</v>
      </c>
      <c r="U97" s="161">
        <v>2200</v>
      </c>
      <c r="V97" s="167">
        <v>1100</v>
      </c>
      <c r="W97" s="130">
        <f t="shared" si="6"/>
        <v>50</v>
      </c>
      <c r="X97" s="168"/>
    </row>
    <row r="98" spans="1:24" ht="30" customHeight="1">
      <c r="A98" s="159">
        <v>74</v>
      </c>
      <c r="B98" s="163" t="s">
        <v>310</v>
      </c>
      <c r="C98" s="163"/>
      <c r="D98" s="163"/>
      <c r="E98" s="161" t="s">
        <v>368</v>
      </c>
      <c r="F98" s="162" t="s">
        <v>407</v>
      </c>
      <c r="G98" s="163" t="s">
        <v>10</v>
      </c>
      <c r="H98" s="164">
        <v>2017</v>
      </c>
      <c r="I98" s="164"/>
      <c r="J98" s="164">
        <v>2019</v>
      </c>
      <c r="K98" s="164"/>
      <c r="L98" s="164"/>
      <c r="M98" s="183" t="s">
        <v>311</v>
      </c>
      <c r="N98" s="161">
        <v>5286</v>
      </c>
      <c r="O98" s="161"/>
      <c r="P98" s="161">
        <v>5286</v>
      </c>
      <c r="Q98" s="161">
        <v>1400</v>
      </c>
      <c r="R98" s="161"/>
      <c r="S98" s="161">
        <v>1400</v>
      </c>
      <c r="T98" s="161">
        <v>4757</v>
      </c>
      <c r="U98" s="161">
        <v>3357</v>
      </c>
      <c r="V98" s="167">
        <v>1850</v>
      </c>
      <c r="W98" s="130">
        <f t="shared" si="6"/>
        <v>55.108728030980039</v>
      </c>
      <c r="X98" s="168"/>
    </row>
    <row r="99" spans="1:24" ht="30" customHeight="1">
      <c r="A99" s="159">
        <v>75</v>
      </c>
      <c r="B99" s="163" t="s">
        <v>312</v>
      </c>
      <c r="C99" s="163"/>
      <c r="D99" s="163"/>
      <c r="E99" s="161" t="s">
        <v>368</v>
      </c>
      <c r="F99" s="162" t="s">
        <v>407</v>
      </c>
      <c r="G99" s="163" t="s">
        <v>10</v>
      </c>
      <c r="H99" s="164">
        <v>2017</v>
      </c>
      <c r="I99" s="164"/>
      <c r="J99" s="164">
        <v>2019</v>
      </c>
      <c r="K99" s="164"/>
      <c r="L99" s="164"/>
      <c r="M99" s="170" t="s">
        <v>313</v>
      </c>
      <c r="N99" s="161">
        <v>4000</v>
      </c>
      <c r="O99" s="161"/>
      <c r="P99" s="161">
        <v>4000</v>
      </c>
      <c r="Q99" s="161">
        <v>1000</v>
      </c>
      <c r="R99" s="161"/>
      <c r="S99" s="161">
        <v>1000</v>
      </c>
      <c r="T99" s="161">
        <v>3600</v>
      </c>
      <c r="U99" s="161">
        <v>2600</v>
      </c>
      <c r="V99" s="167">
        <v>1300</v>
      </c>
      <c r="W99" s="130">
        <f t="shared" si="6"/>
        <v>50</v>
      </c>
      <c r="X99" s="168"/>
    </row>
    <row r="100" spans="1:24" ht="30" customHeight="1">
      <c r="A100" s="159">
        <v>76</v>
      </c>
      <c r="B100" s="163" t="s">
        <v>314</v>
      </c>
      <c r="C100" s="163"/>
      <c r="D100" s="163"/>
      <c r="E100" s="161" t="s">
        <v>368</v>
      </c>
      <c r="F100" s="162" t="s">
        <v>407</v>
      </c>
      <c r="G100" s="163" t="s">
        <v>10</v>
      </c>
      <c r="H100" s="164">
        <v>2017</v>
      </c>
      <c r="I100" s="164"/>
      <c r="J100" s="164">
        <v>2019</v>
      </c>
      <c r="K100" s="164"/>
      <c r="L100" s="164"/>
      <c r="M100" s="170" t="s">
        <v>315</v>
      </c>
      <c r="N100" s="161">
        <v>3500</v>
      </c>
      <c r="O100" s="161"/>
      <c r="P100" s="161">
        <v>3500</v>
      </c>
      <c r="Q100" s="161">
        <v>800</v>
      </c>
      <c r="R100" s="161"/>
      <c r="S100" s="161">
        <v>800</v>
      </c>
      <c r="T100" s="161">
        <v>3150</v>
      </c>
      <c r="U100" s="161">
        <v>2350</v>
      </c>
      <c r="V100" s="167">
        <v>1200</v>
      </c>
      <c r="W100" s="130">
        <f t="shared" si="6"/>
        <v>51.063829787234042</v>
      </c>
      <c r="X100" s="168"/>
    </row>
    <row r="101" spans="1:24" ht="30" customHeight="1">
      <c r="A101" s="159">
        <v>77</v>
      </c>
      <c r="B101" s="163" t="s">
        <v>316</v>
      </c>
      <c r="C101" s="163"/>
      <c r="D101" s="163"/>
      <c r="E101" s="161" t="s">
        <v>368</v>
      </c>
      <c r="F101" s="162" t="s">
        <v>407</v>
      </c>
      <c r="G101" s="163" t="s">
        <v>10</v>
      </c>
      <c r="H101" s="164">
        <v>2017</v>
      </c>
      <c r="I101" s="164"/>
      <c r="J101" s="164">
        <v>2019</v>
      </c>
      <c r="K101" s="164"/>
      <c r="L101" s="164"/>
      <c r="M101" s="170" t="s">
        <v>317</v>
      </c>
      <c r="N101" s="161">
        <v>3900</v>
      </c>
      <c r="O101" s="161"/>
      <c r="P101" s="161">
        <v>3900</v>
      </c>
      <c r="Q101" s="161">
        <v>1050</v>
      </c>
      <c r="R101" s="161"/>
      <c r="S101" s="161">
        <v>1050</v>
      </c>
      <c r="T101" s="161">
        <v>3510</v>
      </c>
      <c r="U101" s="161">
        <v>2460</v>
      </c>
      <c r="V101" s="167">
        <v>1250</v>
      </c>
      <c r="W101" s="130">
        <f t="shared" si="6"/>
        <v>50.813008130081307</v>
      </c>
      <c r="X101" s="168"/>
    </row>
    <row r="102" spans="1:24" ht="30" customHeight="1">
      <c r="A102" s="159">
        <v>78</v>
      </c>
      <c r="B102" s="163" t="s">
        <v>318</v>
      </c>
      <c r="C102" s="163"/>
      <c r="D102" s="163"/>
      <c r="E102" s="161" t="s">
        <v>368</v>
      </c>
      <c r="F102" s="162" t="s">
        <v>407</v>
      </c>
      <c r="G102" s="163" t="s">
        <v>10</v>
      </c>
      <c r="H102" s="164">
        <v>2017</v>
      </c>
      <c r="I102" s="164"/>
      <c r="J102" s="164">
        <v>2019</v>
      </c>
      <c r="K102" s="164"/>
      <c r="L102" s="164"/>
      <c r="M102" s="183" t="s">
        <v>319</v>
      </c>
      <c r="N102" s="161">
        <v>3450</v>
      </c>
      <c r="O102" s="161"/>
      <c r="P102" s="161">
        <v>3450</v>
      </c>
      <c r="Q102" s="161">
        <v>950</v>
      </c>
      <c r="R102" s="161"/>
      <c r="S102" s="161">
        <v>950</v>
      </c>
      <c r="T102" s="161">
        <v>3105</v>
      </c>
      <c r="U102" s="161">
        <v>2155</v>
      </c>
      <c r="V102" s="167">
        <v>1100</v>
      </c>
      <c r="W102" s="130">
        <f t="shared" si="6"/>
        <v>51.044083526682137</v>
      </c>
      <c r="X102" s="168"/>
    </row>
    <row r="103" spans="1:24" ht="30" customHeight="1">
      <c r="A103" s="159">
        <v>79</v>
      </c>
      <c r="B103" s="163" t="s">
        <v>320</v>
      </c>
      <c r="C103" s="163"/>
      <c r="D103" s="163"/>
      <c r="E103" s="161" t="s">
        <v>368</v>
      </c>
      <c r="F103" s="162" t="s">
        <v>407</v>
      </c>
      <c r="G103" s="172" t="s">
        <v>49</v>
      </c>
      <c r="H103" s="164">
        <v>2017</v>
      </c>
      <c r="I103" s="164"/>
      <c r="J103" s="164">
        <v>2019</v>
      </c>
      <c r="K103" s="164"/>
      <c r="L103" s="164"/>
      <c r="M103" s="183" t="s">
        <v>321</v>
      </c>
      <c r="N103" s="161">
        <v>4795</v>
      </c>
      <c r="O103" s="161"/>
      <c r="P103" s="161">
        <v>4795</v>
      </c>
      <c r="Q103" s="161">
        <v>1250</v>
      </c>
      <c r="R103" s="161"/>
      <c r="S103" s="161">
        <v>1250</v>
      </c>
      <c r="T103" s="161">
        <v>4316</v>
      </c>
      <c r="U103" s="161">
        <v>3066</v>
      </c>
      <c r="V103" s="167">
        <v>1550</v>
      </c>
      <c r="W103" s="130">
        <f t="shared" si="6"/>
        <v>50.554468362687544</v>
      </c>
      <c r="X103" s="168"/>
    </row>
    <row r="104" spans="1:24" ht="30" customHeight="1">
      <c r="A104" s="159">
        <v>80</v>
      </c>
      <c r="B104" s="163" t="s">
        <v>322</v>
      </c>
      <c r="C104" s="163"/>
      <c r="D104" s="163"/>
      <c r="E104" s="161" t="s">
        <v>368</v>
      </c>
      <c r="F104" s="162" t="s">
        <v>407</v>
      </c>
      <c r="G104" s="172" t="s">
        <v>49</v>
      </c>
      <c r="H104" s="164">
        <v>2017</v>
      </c>
      <c r="I104" s="164"/>
      <c r="J104" s="164">
        <v>2019</v>
      </c>
      <c r="K104" s="164"/>
      <c r="L104" s="164"/>
      <c r="M104" s="183" t="s">
        <v>323</v>
      </c>
      <c r="N104" s="161">
        <v>3946</v>
      </c>
      <c r="O104" s="161"/>
      <c r="P104" s="161">
        <v>3946</v>
      </c>
      <c r="Q104" s="161">
        <v>1000</v>
      </c>
      <c r="R104" s="161"/>
      <c r="S104" s="161">
        <v>1000</v>
      </c>
      <c r="T104" s="161">
        <v>3551</v>
      </c>
      <c r="U104" s="161">
        <v>2551</v>
      </c>
      <c r="V104" s="167">
        <v>1300</v>
      </c>
      <c r="W104" s="130">
        <f t="shared" si="6"/>
        <v>50.960407683261465</v>
      </c>
      <c r="X104" s="168"/>
    </row>
    <row r="105" spans="1:24" ht="30" customHeight="1">
      <c r="A105" s="159">
        <v>81</v>
      </c>
      <c r="B105" s="163" t="s">
        <v>324</v>
      </c>
      <c r="C105" s="163"/>
      <c r="D105" s="163"/>
      <c r="E105" s="161" t="s">
        <v>368</v>
      </c>
      <c r="F105" s="162" t="s">
        <v>407</v>
      </c>
      <c r="G105" s="172" t="s">
        <v>49</v>
      </c>
      <c r="H105" s="164">
        <v>2017</v>
      </c>
      <c r="I105" s="164"/>
      <c r="J105" s="164">
        <v>2019</v>
      </c>
      <c r="K105" s="164"/>
      <c r="L105" s="164"/>
      <c r="M105" s="183" t="s">
        <v>325</v>
      </c>
      <c r="N105" s="161">
        <v>3045</v>
      </c>
      <c r="O105" s="161"/>
      <c r="P105" s="161">
        <v>3045</v>
      </c>
      <c r="Q105" s="161">
        <v>850</v>
      </c>
      <c r="R105" s="161"/>
      <c r="S105" s="161">
        <v>850</v>
      </c>
      <c r="T105" s="161">
        <v>2741</v>
      </c>
      <c r="U105" s="161">
        <v>1891</v>
      </c>
      <c r="V105" s="167">
        <v>950</v>
      </c>
      <c r="W105" s="130">
        <f t="shared" si="6"/>
        <v>50.237969328397668</v>
      </c>
      <c r="X105" s="168"/>
    </row>
    <row r="106" spans="1:24" ht="30" customHeight="1">
      <c r="A106" s="159">
        <v>82</v>
      </c>
      <c r="B106" s="163" t="s">
        <v>326</v>
      </c>
      <c r="C106" s="163"/>
      <c r="D106" s="163"/>
      <c r="E106" s="161" t="s">
        <v>368</v>
      </c>
      <c r="F106" s="162" t="s">
        <v>407</v>
      </c>
      <c r="G106" s="172" t="s">
        <v>49</v>
      </c>
      <c r="H106" s="164">
        <v>2017</v>
      </c>
      <c r="I106" s="164"/>
      <c r="J106" s="164">
        <v>2019</v>
      </c>
      <c r="K106" s="164"/>
      <c r="L106" s="164"/>
      <c r="M106" s="170" t="s">
        <v>327</v>
      </c>
      <c r="N106" s="161">
        <v>3852</v>
      </c>
      <c r="O106" s="161"/>
      <c r="P106" s="161">
        <v>3852</v>
      </c>
      <c r="Q106" s="161">
        <v>1000</v>
      </c>
      <c r="R106" s="161"/>
      <c r="S106" s="161">
        <v>1000</v>
      </c>
      <c r="T106" s="161">
        <v>3467</v>
      </c>
      <c r="U106" s="161">
        <v>2467</v>
      </c>
      <c r="V106" s="167">
        <v>1250</v>
      </c>
      <c r="W106" s="130">
        <f t="shared" si="6"/>
        <v>50.668828536684231</v>
      </c>
      <c r="X106" s="168"/>
    </row>
    <row r="107" spans="1:24" ht="30" customHeight="1">
      <c r="A107" s="159">
        <v>83</v>
      </c>
      <c r="B107" s="163" t="s">
        <v>328</v>
      </c>
      <c r="C107" s="163"/>
      <c r="D107" s="163"/>
      <c r="E107" s="161" t="s">
        <v>368</v>
      </c>
      <c r="F107" s="162" t="s">
        <v>407</v>
      </c>
      <c r="G107" s="172" t="s">
        <v>49</v>
      </c>
      <c r="H107" s="164">
        <v>2017</v>
      </c>
      <c r="I107" s="164"/>
      <c r="J107" s="164">
        <v>2019</v>
      </c>
      <c r="K107" s="164"/>
      <c r="L107" s="164"/>
      <c r="M107" s="183" t="s">
        <v>329</v>
      </c>
      <c r="N107" s="161">
        <v>4000</v>
      </c>
      <c r="O107" s="161"/>
      <c r="P107" s="161">
        <v>4000</v>
      </c>
      <c r="Q107" s="161">
        <v>1050</v>
      </c>
      <c r="R107" s="161"/>
      <c r="S107" s="161">
        <v>1050</v>
      </c>
      <c r="T107" s="161">
        <v>3600</v>
      </c>
      <c r="U107" s="161">
        <v>2550</v>
      </c>
      <c r="V107" s="167">
        <v>1400</v>
      </c>
      <c r="W107" s="130">
        <f t="shared" si="6"/>
        <v>54.901960784313729</v>
      </c>
      <c r="X107" s="168"/>
    </row>
    <row r="108" spans="1:24" ht="45">
      <c r="A108" s="159">
        <v>84</v>
      </c>
      <c r="B108" s="163" t="s">
        <v>330</v>
      </c>
      <c r="C108" s="163"/>
      <c r="D108" s="163"/>
      <c r="E108" s="161" t="s">
        <v>368</v>
      </c>
      <c r="F108" s="162" t="s">
        <v>407</v>
      </c>
      <c r="G108" s="169" t="s">
        <v>9</v>
      </c>
      <c r="H108" s="164">
        <v>2017</v>
      </c>
      <c r="I108" s="164"/>
      <c r="J108" s="164">
        <v>2019</v>
      </c>
      <c r="K108" s="164"/>
      <c r="L108" s="164"/>
      <c r="M108" s="170" t="s">
        <v>331</v>
      </c>
      <c r="N108" s="161">
        <v>11424</v>
      </c>
      <c r="O108" s="161"/>
      <c r="P108" s="161">
        <v>11424</v>
      </c>
      <c r="Q108" s="161">
        <v>3000</v>
      </c>
      <c r="R108" s="161"/>
      <c r="S108" s="161">
        <v>3000</v>
      </c>
      <c r="T108" s="161">
        <v>10282</v>
      </c>
      <c r="U108" s="161">
        <v>7282</v>
      </c>
      <c r="V108" s="167">
        <v>3650</v>
      </c>
      <c r="W108" s="130">
        <f t="shared" si="6"/>
        <v>50.123592419664931</v>
      </c>
      <c r="X108" s="168"/>
    </row>
    <row r="109" spans="1:24" ht="30" customHeight="1">
      <c r="A109" s="150" t="s">
        <v>497</v>
      </c>
      <c r="B109" s="187" t="s">
        <v>634</v>
      </c>
      <c r="C109" s="187"/>
      <c r="D109" s="187"/>
      <c r="E109" s="154"/>
      <c r="F109" s="188"/>
      <c r="G109" s="156"/>
      <c r="H109" s="157"/>
      <c r="I109" s="157"/>
      <c r="J109" s="157"/>
      <c r="K109" s="157"/>
      <c r="L109" s="157"/>
      <c r="M109" s="180"/>
      <c r="N109" s="101">
        <f>SUBTOTAL(109,N110:N144)</f>
        <v>162523</v>
      </c>
      <c r="O109" s="101">
        <f t="shared" ref="O109:V109" si="7">SUBTOTAL(109,O110:O144)</f>
        <v>0</v>
      </c>
      <c r="P109" s="101">
        <f t="shared" si="7"/>
        <v>140281</v>
      </c>
      <c r="Q109" s="101">
        <f t="shared" si="7"/>
        <v>1070</v>
      </c>
      <c r="R109" s="101">
        <f t="shared" si="7"/>
        <v>0</v>
      </c>
      <c r="S109" s="101">
        <f t="shared" si="7"/>
        <v>1070</v>
      </c>
      <c r="T109" s="101">
        <f t="shared" si="7"/>
        <v>126451</v>
      </c>
      <c r="U109" s="101">
        <f t="shared" si="7"/>
        <v>125381</v>
      </c>
      <c r="V109" s="102">
        <f t="shared" si="7"/>
        <v>38805</v>
      </c>
      <c r="W109" s="130">
        <f t="shared" si="6"/>
        <v>30.94966541980045</v>
      </c>
      <c r="X109" s="947" t="s">
        <v>858</v>
      </c>
    </row>
    <row r="110" spans="1:24" s="111" customFormat="1" ht="30" customHeight="1">
      <c r="A110" s="948">
        <v>1</v>
      </c>
      <c r="B110" s="951" t="s">
        <v>495</v>
      </c>
      <c r="C110" s="951"/>
      <c r="D110" s="951"/>
      <c r="E110" s="946" t="s">
        <v>368</v>
      </c>
      <c r="F110" s="950" t="s">
        <v>407</v>
      </c>
      <c r="G110" s="949" t="s">
        <v>49</v>
      </c>
      <c r="H110" s="952">
        <v>2018</v>
      </c>
      <c r="I110" s="952"/>
      <c r="J110" s="952">
        <v>2020</v>
      </c>
      <c r="K110" s="952"/>
      <c r="L110" s="952"/>
      <c r="M110" s="954" t="s">
        <v>635</v>
      </c>
      <c r="N110" s="946">
        <v>4000</v>
      </c>
      <c r="O110" s="946"/>
      <c r="P110" s="946">
        <v>4000</v>
      </c>
      <c r="Q110" s="946">
        <v>40</v>
      </c>
      <c r="R110" s="946"/>
      <c r="S110" s="946">
        <v>40</v>
      </c>
      <c r="T110" s="946">
        <v>3600</v>
      </c>
      <c r="U110" s="946">
        <f t="shared" ref="U110:U144" si="8">T110-Q110</f>
        <v>3560</v>
      </c>
      <c r="V110" s="955">
        <v>1000</v>
      </c>
      <c r="W110" s="132">
        <f t="shared" si="6"/>
        <v>28.08988764044944</v>
      </c>
      <c r="X110" s="947" t="s">
        <v>858</v>
      </c>
    </row>
    <row r="111" spans="1:24" s="111" customFormat="1" ht="30" customHeight="1">
      <c r="A111" s="948">
        <v>2</v>
      </c>
      <c r="B111" s="949" t="s">
        <v>332</v>
      </c>
      <c r="C111" s="949"/>
      <c r="D111" s="949"/>
      <c r="E111" s="946" t="s">
        <v>368</v>
      </c>
      <c r="F111" s="950" t="s">
        <v>407</v>
      </c>
      <c r="G111" s="956" t="s">
        <v>36</v>
      </c>
      <c r="H111" s="952">
        <v>2018</v>
      </c>
      <c r="I111" s="952"/>
      <c r="J111" s="952">
        <v>2020</v>
      </c>
      <c r="K111" s="952"/>
      <c r="L111" s="953" t="s">
        <v>456</v>
      </c>
      <c r="M111" s="954" t="s">
        <v>845</v>
      </c>
      <c r="N111" s="946">
        <v>4000</v>
      </c>
      <c r="O111" s="946"/>
      <c r="P111" s="946">
        <v>4000</v>
      </c>
      <c r="Q111" s="946">
        <v>40</v>
      </c>
      <c r="R111" s="946"/>
      <c r="S111" s="946">
        <v>40</v>
      </c>
      <c r="T111" s="946">
        <v>3600</v>
      </c>
      <c r="U111" s="946">
        <f t="shared" si="8"/>
        <v>3560</v>
      </c>
      <c r="V111" s="955">
        <v>1050</v>
      </c>
      <c r="W111" s="132">
        <f t="shared" si="6"/>
        <v>29.49438202247191</v>
      </c>
      <c r="X111" s="947" t="s">
        <v>858</v>
      </c>
    </row>
    <row r="112" spans="1:24" s="111" customFormat="1" ht="52.5" customHeight="1">
      <c r="A112" s="948">
        <v>88</v>
      </c>
      <c r="B112" s="949" t="s">
        <v>514</v>
      </c>
      <c r="C112" s="949"/>
      <c r="D112" s="949"/>
      <c r="E112" s="946" t="s">
        <v>368</v>
      </c>
      <c r="F112" s="950" t="s">
        <v>407</v>
      </c>
      <c r="G112" s="956" t="s">
        <v>36</v>
      </c>
      <c r="H112" s="952">
        <v>2018</v>
      </c>
      <c r="I112" s="952"/>
      <c r="J112" s="952">
        <v>2020</v>
      </c>
      <c r="K112" s="952"/>
      <c r="L112" s="953"/>
      <c r="M112" s="954" t="s">
        <v>561</v>
      </c>
      <c r="N112" s="946">
        <v>3996</v>
      </c>
      <c r="O112" s="946"/>
      <c r="P112" s="946">
        <v>3996</v>
      </c>
      <c r="Q112" s="946">
        <v>40</v>
      </c>
      <c r="R112" s="946"/>
      <c r="S112" s="946">
        <v>40</v>
      </c>
      <c r="T112" s="946">
        <v>3596</v>
      </c>
      <c r="U112" s="946">
        <f>T112-Q112</f>
        <v>3556</v>
      </c>
      <c r="V112" s="955">
        <v>1300</v>
      </c>
      <c r="W112" s="132">
        <f t="shared" si="6"/>
        <v>36.557930258717661</v>
      </c>
      <c r="X112" s="947" t="s">
        <v>858</v>
      </c>
    </row>
    <row r="113" spans="1:24" s="111" customFormat="1" ht="30" customHeight="1">
      <c r="A113" s="948">
        <v>89</v>
      </c>
      <c r="B113" s="949" t="s">
        <v>333</v>
      </c>
      <c r="C113" s="949"/>
      <c r="D113" s="949"/>
      <c r="E113" s="946" t="s">
        <v>368</v>
      </c>
      <c r="F113" s="950" t="s">
        <v>407</v>
      </c>
      <c r="G113" s="951" t="s">
        <v>29</v>
      </c>
      <c r="H113" s="952">
        <v>2018</v>
      </c>
      <c r="I113" s="952"/>
      <c r="J113" s="952">
        <v>2020</v>
      </c>
      <c r="K113" s="952"/>
      <c r="L113" s="953" t="s">
        <v>457</v>
      </c>
      <c r="M113" s="954" t="s">
        <v>562</v>
      </c>
      <c r="N113" s="946">
        <v>1650</v>
      </c>
      <c r="O113" s="946"/>
      <c r="P113" s="946">
        <v>1650</v>
      </c>
      <c r="Q113" s="946">
        <v>30</v>
      </c>
      <c r="R113" s="946"/>
      <c r="S113" s="946">
        <v>30</v>
      </c>
      <c r="T113" s="946">
        <v>1485</v>
      </c>
      <c r="U113" s="946">
        <f t="shared" si="8"/>
        <v>1455</v>
      </c>
      <c r="V113" s="955">
        <v>750</v>
      </c>
      <c r="W113" s="132">
        <f t="shared" si="6"/>
        <v>51.546391752577314</v>
      </c>
      <c r="X113" s="947" t="s">
        <v>858</v>
      </c>
    </row>
    <row r="114" spans="1:24" s="111" customFormat="1" ht="45.75" customHeight="1">
      <c r="A114" s="948">
        <v>90</v>
      </c>
      <c r="B114" s="951" t="s">
        <v>480</v>
      </c>
      <c r="C114" s="951"/>
      <c r="D114" s="951"/>
      <c r="E114" s="946" t="s">
        <v>368</v>
      </c>
      <c r="F114" s="950" t="s">
        <v>407</v>
      </c>
      <c r="G114" s="956" t="s">
        <v>36</v>
      </c>
      <c r="H114" s="952">
        <v>2018</v>
      </c>
      <c r="I114" s="952"/>
      <c r="J114" s="952">
        <v>2020</v>
      </c>
      <c r="K114" s="952"/>
      <c r="L114" s="958" t="s">
        <v>458</v>
      </c>
      <c r="M114" s="954" t="s">
        <v>846</v>
      </c>
      <c r="N114" s="946">
        <v>6500</v>
      </c>
      <c r="O114" s="946"/>
      <c r="P114" s="946">
        <v>6500</v>
      </c>
      <c r="Q114" s="946">
        <v>60</v>
      </c>
      <c r="R114" s="946"/>
      <c r="S114" s="946">
        <v>60</v>
      </c>
      <c r="T114" s="946">
        <v>5850</v>
      </c>
      <c r="U114" s="946">
        <f t="shared" si="8"/>
        <v>5790</v>
      </c>
      <c r="V114" s="955">
        <v>1650</v>
      </c>
      <c r="W114" s="132">
        <f t="shared" si="6"/>
        <v>28.497409326424872</v>
      </c>
      <c r="X114" s="947" t="s">
        <v>858</v>
      </c>
    </row>
    <row r="115" spans="1:24" s="111" customFormat="1" ht="30" customHeight="1">
      <c r="A115" s="948">
        <v>92</v>
      </c>
      <c r="B115" s="951" t="s">
        <v>334</v>
      </c>
      <c r="C115" s="951"/>
      <c r="D115" s="951"/>
      <c r="E115" s="946" t="s">
        <v>368</v>
      </c>
      <c r="F115" s="950" t="s">
        <v>407</v>
      </c>
      <c r="G115" s="957" t="s">
        <v>18</v>
      </c>
      <c r="H115" s="952">
        <v>2018</v>
      </c>
      <c r="I115" s="952"/>
      <c r="J115" s="952">
        <v>2020</v>
      </c>
      <c r="K115" s="952"/>
      <c r="L115" s="953" t="s">
        <v>459</v>
      </c>
      <c r="M115" s="954" t="s">
        <v>854</v>
      </c>
      <c r="N115" s="946">
        <v>3700</v>
      </c>
      <c r="O115" s="946"/>
      <c r="P115" s="946">
        <v>3700</v>
      </c>
      <c r="Q115" s="946">
        <v>40</v>
      </c>
      <c r="R115" s="946"/>
      <c r="S115" s="946">
        <v>40</v>
      </c>
      <c r="T115" s="946">
        <v>3330</v>
      </c>
      <c r="U115" s="946">
        <f t="shared" si="8"/>
        <v>3290</v>
      </c>
      <c r="V115" s="955">
        <v>950</v>
      </c>
      <c r="W115" s="132">
        <f t="shared" si="6"/>
        <v>28.875379939209729</v>
      </c>
      <c r="X115" s="947" t="s">
        <v>858</v>
      </c>
    </row>
    <row r="116" spans="1:24" s="111" customFormat="1" ht="30" customHeight="1">
      <c r="A116" s="948">
        <v>93</v>
      </c>
      <c r="B116" s="951" t="s">
        <v>335</v>
      </c>
      <c r="C116" s="951"/>
      <c r="D116" s="951"/>
      <c r="E116" s="946" t="s">
        <v>368</v>
      </c>
      <c r="F116" s="950" t="s">
        <v>407</v>
      </c>
      <c r="G116" s="959" t="s">
        <v>47</v>
      </c>
      <c r="H116" s="952">
        <v>2018</v>
      </c>
      <c r="I116" s="952"/>
      <c r="J116" s="952">
        <v>2020</v>
      </c>
      <c r="K116" s="952"/>
      <c r="L116" s="953" t="s">
        <v>460</v>
      </c>
      <c r="M116" s="954" t="s">
        <v>636</v>
      </c>
      <c r="N116" s="946">
        <v>1200</v>
      </c>
      <c r="O116" s="946"/>
      <c r="P116" s="946">
        <v>1200</v>
      </c>
      <c r="Q116" s="946">
        <v>30</v>
      </c>
      <c r="R116" s="946"/>
      <c r="S116" s="946">
        <v>30</v>
      </c>
      <c r="T116" s="946">
        <v>1080</v>
      </c>
      <c r="U116" s="946">
        <f t="shared" si="8"/>
        <v>1050</v>
      </c>
      <c r="V116" s="955">
        <v>550</v>
      </c>
      <c r="W116" s="132">
        <f t="shared" si="6"/>
        <v>52.380952380952387</v>
      </c>
      <c r="X116" s="947" t="s">
        <v>858</v>
      </c>
    </row>
    <row r="117" spans="1:24" s="111" customFormat="1" ht="30" customHeight="1">
      <c r="A117" s="948">
        <v>94</v>
      </c>
      <c r="B117" s="951" t="s">
        <v>637</v>
      </c>
      <c r="C117" s="951"/>
      <c r="D117" s="951"/>
      <c r="E117" s="946" t="s">
        <v>368</v>
      </c>
      <c r="F117" s="950" t="s">
        <v>407</v>
      </c>
      <c r="G117" s="959" t="s">
        <v>47</v>
      </c>
      <c r="H117" s="952">
        <v>2018</v>
      </c>
      <c r="I117" s="952"/>
      <c r="J117" s="952">
        <v>2020</v>
      </c>
      <c r="K117" s="952"/>
      <c r="L117" s="953" t="s">
        <v>461</v>
      </c>
      <c r="M117" s="954" t="s">
        <v>638</v>
      </c>
      <c r="N117" s="946">
        <v>5700</v>
      </c>
      <c r="O117" s="946"/>
      <c r="P117" s="946">
        <v>5700</v>
      </c>
      <c r="Q117" s="946">
        <v>50</v>
      </c>
      <c r="R117" s="946"/>
      <c r="S117" s="946">
        <v>50</v>
      </c>
      <c r="T117" s="946">
        <v>5130</v>
      </c>
      <c r="U117" s="946">
        <f t="shared" si="8"/>
        <v>5080</v>
      </c>
      <c r="V117" s="955">
        <v>1675</v>
      </c>
      <c r="W117" s="132">
        <f t="shared" si="6"/>
        <v>32.972440944881889</v>
      </c>
      <c r="X117" s="947" t="s">
        <v>858</v>
      </c>
    </row>
    <row r="118" spans="1:24" s="111" customFormat="1" ht="30" customHeight="1">
      <c r="A118" s="948">
        <v>95</v>
      </c>
      <c r="B118" s="951" t="s">
        <v>683</v>
      </c>
      <c r="C118" s="951"/>
      <c r="D118" s="951"/>
      <c r="E118" s="946" t="s">
        <v>368</v>
      </c>
      <c r="F118" s="950" t="s">
        <v>407</v>
      </c>
      <c r="G118" s="957" t="s">
        <v>52</v>
      </c>
      <c r="H118" s="952">
        <v>2018</v>
      </c>
      <c r="I118" s="952"/>
      <c r="J118" s="952">
        <v>2020</v>
      </c>
      <c r="K118" s="952"/>
      <c r="L118" s="953" t="s">
        <v>462</v>
      </c>
      <c r="M118" s="954" t="s">
        <v>841</v>
      </c>
      <c r="N118" s="946">
        <v>6000</v>
      </c>
      <c r="O118" s="946"/>
      <c r="P118" s="946">
        <v>5000</v>
      </c>
      <c r="Q118" s="946">
        <v>60</v>
      </c>
      <c r="R118" s="946"/>
      <c r="S118" s="946">
        <v>60</v>
      </c>
      <c r="T118" s="946">
        <v>4500</v>
      </c>
      <c r="U118" s="946">
        <f t="shared" si="8"/>
        <v>4440</v>
      </c>
      <c r="V118" s="955">
        <v>1250</v>
      </c>
      <c r="W118" s="132">
        <f t="shared" si="6"/>
        <v>28.153153153153156</v>
      </c>
      <c r="X118" s="947" t="s">
        <v>858</v>
      </c>
    </row>
    <row r="119" spans="1:24" s="111" customFormat="1" ht="30" customHeight="1">
      <c r="A119" s="948">
        <v>96</v>
      </c>
      <c r="B119" s="951" t="s">
        <v>336</v>
      </c>
      <c r="C119" s="951"/>
      <c r="D119" s="951"/>
      <c r="E119" s="946" t="s">
        <v>368</v>
      </c>
      <c r="F119" s="950" t="s">
        <v>407</v>
      </c>
      <c r="G119" s="951" t="s">
        <v>10</v>
      </c>
      <c r="H119" s="952">
        <v>2018</v>
      </c>
      <c r="I119" s="952"/>
      <c r="J119" s="952">
        <v>2020</v>
      </c>
      <c r="K119" s="952"/>
      <c r="L119" s="953" t="s">
        <v>462</v>
      </c>
      <c r="M119" s="954" t="s">
        <v>853</v>
      </c>
      <c r="N119" s="946">
        <v>6400</v>
      </c>
      <c r="O119" s="946"/>
      <c r="P119" s="946">
        <v>6400</v>
      </c>
      <c r="Q119" s="946">
        <v>60</v>
      </c>
      <c r="R119" s="946"/>
      <c r="S119" s="946">
        <v>60</v>
      </c>
      <c r="T119" s="946">
        <v>5760</v>
      </c>
      <c r="U119" s="946">
        <f t="shared" si="8"/>
        <v>5700</v>
      </c>
      <c r="V119" s="955">
        <v>1700</v>
      </c>
      <c r="W119" s="132">
        <f t="shared" si="6"/>
        <v>29.82456140350877</v>
      </c>
      <c r="X119" s="947" t="s">
        <v>858</v>
      </c>
    </row>
    <row r="120" spans="1:24" s="111" customFormat="1" ht="30" customHeight="1">
      <c r="A120" s="948">
        <v>98</v>
      </c>
      <c r="B120" s="951" t="s">
        <v>337</v>
      </c>
      <c r="C120" s="951"/>
      <c r="D120" s="951"/>
      <c r="E120" s="946" t="s">
        <v>368</v>
      </c>
      <c r="F120" s="950" t="s">
        <v>407</v>
      </c>
      <c r="G120" s="960" t="s">
        <v>49</v>
      </c>
      <c r="H120" s="952">
        <v>2018</v>
      </c>
      <c r="I120" s="952"/>
      <c r="J120" s="952">
        <v>2020</v>
      </c>
      <c r="K120" s="952"/>
      <c r="L120" s="952"/>
      <c r="M120" s="954" t="s">
        <v>847</v>
      </c>
      <c r="N120" s="946">
        <v>3600</v>
      </c>
      <c r="O120" s="946"/>
      <c r="P120" s="946">
        <v>2700</v>
      </c>
      <c r="Q120" s="946">
        <v>40</v>
      </c>
      <c r="R120" s="946"/>
      <c r="S120" s="946">
        <v>40</v>
      </c>
      <c r="T120" s="946">
        <v>2700</v>
      </c>
      <c r="U120" s="946">
        <f t="shared" si="8"/>
        <v>2660</v>
      </c>
      <c r="V120" s="955">
        <v>750</v>
      </c>
      <c r="W120" s="132">
        <f t="shared" si="6"/>
        <v>28.195488721804512</v>
      </c>
      <c r="X120" s="947" t="s">
        <v>858</v>
      </c>
    </row>
    <row r="121" spans="1:24" s="111" customFormat="1" ht="30" customHeight="1">
      <c r="A121" s="948">
        <v>99</v>
      </c>
      <c r="B121" s="951" t="s">
        <v>338</v>
      </c>
      <c r="C121" s="951"/>
      <c r="D121" s="951"/>
      <c r="E121" s="946" t="s">
        <v>368</v>
      </c>
      <c r="F121" s="950" t="s">
        <v>407</v>
      </c>
      <c r="G121" s="960" t="s">
        <v>49</v>
      </c>
      <c r="H121" s="952">
        <v>2018</v>
      </c>
      <c r="I121" s="952"/>
      <c r="J121" s="952">
        <v>2020</v>
      </c>
      <c r="K121" s="952"/>
      <c r="L121" s="952"/>
      <c r="M121" s="954" t="s">
        <v>848</v>
      </c>
      <c r="N121" s="946">
        <v>3000</v>
      </c>
      <c r="O121" s="946"/>
      <c r="P121" s="946">
        <v>3000</v>
      </c>
      <c r="Q121" s="946">
        <v>40</v>
      </c>
      <c r="R121" s="946"/>
      <c r="S121" s="946">
        <v>40</v>
      </c>
      <c r="T121" s="946">
        <v>2700</v>
      </c>
      <c r="U121" s="946">
        <f t="shared" si="8"/>
        <v>2660</v>
      </c>
      <c r="V121" s="955">
        <v>750</v>
      </c>
      <c r="W121" s="132">
        <f t="shared" si="6"/>
        <v>28.195488721804512</v>
      </c>
      <c r="X121" s="947" t="s">
        <v>858</v>
      </c>
    </row>
    <row r="122" spans="1:24" s="111" customFormat="1" ht="30" customHeight="1">
      <c r="A122" s="948">
        <v>100</v>
      </c>
      <c r="B122" s="951" t="s">
        <v>339</v>
      </c>
      <c r="C122" s="951"/>
      <c r="D122" s="951"/>
      <c r="E122" s="946" t="s">
        <v>368</v>
      </c>
      <c r="F122" s="950" t="s">
        <v>407</v>
      </c>
      <c r="G122" s="951" t="s">
        <v>47</v>
      </c>
      <c r="H122" s="952">
        <v>2018</v>
      </c>
      <c r="I122" s="952"/>
      <c r="J122" s="952">
        <v>2020</v>
      </c>
      <c r="K122" s="952"/>
      <c r="L122" s="953" t="s">
        <v>463</v>
      </c>
      <c r="M122" s="954" t="s">
        <v>639</v>
      </c>
      <c r="N122" s="946">
        <v>3000</v>
      </c>
      <c r="O122" s="946"/>
      <c r="P122" s="946">
        <v>3000</v>
      </c>
      <c r="Q122" s="946">
        <v>40</v>
      </c>
      <c r="R122" s="946"/>
      <c r="S122" s="946">
        <v>40</v>
      </c>
      <c r="T122" s="946">
        <v>2700</v>
      </c>
      <c r="U122" s="946">
        <f t="shared" si="8"/>
        <v>2660</v>
      </c>
      <c r="V122" s="955">
        <v>750</v>
      </c>
      <c r="W122" s="132">
        <f t="shared" si="6"/>
        <v>28.195488721804512</v>
      </c>
      <c r="X122" s="947" t="s">
        <v>858</v>
      </c>
    </row>
    <row r="123" spans="1:24" s="476" customFormat="1" ht="30" customHeight="1">
      <c r="A123" s="159">
        <v>101</v>
      </c>
      <c r="B123" s="163" t="s">
        <v>340</v>
      </c>
      <c r="C123" s="163"/>
      <c r="D123" s="163"/>
      <c r="E123" s="161" t="s">
        <v>368</v>
      </c>
      <c r="F123" s="162" t="s">
        <v>407</v>
      </c>
      <c r="G123" s="169" t="s">
        <v>36</v>
      </c>
      <c r="H123" s="164">
        <v>2018</v>
      </c>
      <c r="I123" s="164"/>
      <c r="J123" s="164">
        <v>2020</v>
      </c>
      <c r="K123" s="164"/>
      <c r="L123" s="185"/>
      <c r="M123" s="183" t="s">
        <v>640</v>
      </c>
      <c r="N123" s="161">
        <v>2722</v>
      </c>
      <c r="O123" s="161"/>
      <c r="P123" s="161">
        <v>2722</v>
      </c>
      <c r="Q123" s="161">
        <v>40</v>
      </c>
      <c r="R123" s="161"/>
      <c r="S123" s="161">
        <v>40</v>
      </c>
      <c r="T123" s="161">
        <v>2700</v>
      </c>
      <c r="U123" s="161">
        <f t="shared" si="8"/>
        <v>2660</v>
      </c>
      <c r="V123" s="167">
        <v>750</v>
      </c>
      <c r="W123" s="511">
        <f t="shared" si="6"/>
        <v>28.195488721804512</v>
      </c>
      <c r="X123" s="189"/>
    </row>
    <row r="124" spans="1:24" s="111" customFormat="1" ht="30" customHeight="1">
      <c r="A124" s="948">
        <v>102</v>
      </c>
      <c r="B124" s="951" t="s">
        <v>341</v>
      </c>
      <c r="C124" s="951"/>
      <c r="D124" s="951"/>
      <c r="E124" s="946" t="s">
        <v>368</v>
      </c>
      <c r="F124" s="950" t="s">
        <v>407</v>
      </c>
      <c r="G124" s="957" t="s">
        <v>52</v>
      </c>
      <c r="H124" s="952">
        <v>2018</v>
      </c>
      <c r="I124" s="952"/>
      <c r="J124" s="952">
        <v>2020</v>
      </c>
      <c r="K124" s="952"/>
      <c r="L124" s="953" t="s">
        <v>464</v>
      </c>
      <c r="M124" s="954" t="s">
        <v>641</v>
      </c>
      <c r="N124" s="946">
        <v>4800</v>
      </c>
      <c r="O124" s="946"/>
      <c r="P124" s="946">
        <v>4800</v>
      </c>
      <c r="Q124" s="946">
        <v>40</v>
      </c>
      <c r="R124" s="946"/>
      <c r="S124" s="946">
        <v>40</v>
      </c>
      <c r="T124" s="946">
        <v>4320</v>
      </c>
      <c r="U124" s="946">
        <f t="shared" si="8"/>
        <v>4280</v>
      </c>
      <c r="V124" s="955">
        <v>1200</v>
      </c>
      <c r="W124" s="132">
        <f t="shared" si="6"/>
        <v>28.037383177570092</v>
      </c>
      <c r="X124" s="947" t="s">
        <v>858</v>
      </c>
    </row>
    <row r="125" spans="1:24" s="111" customFormat="1" ht="30" customHeight="1">
      <c r="A125" s="948">
        <v>103</v>
      </c>
      <c r="B125" s="949" t="s">
        <v>342</v>
      </c>
      <c r="C125" s="949"/>
      <c r="D125" s="949"/>
      <c r="E125" s="946" t="s">
        <v>368</v>
      </c>
      <c r="F125" s="950" t="s">
        <v>407</v>
      </c>
      <c r="G125" s="957" t="s">
        <v>18</v>
      </c>
      <c r="H125" s="952">
        <v>2018</v>
      </c>
      <c r="I125" s="952"/>
      <c r="J125" s="952">
        <v>2020</v>
      </c>
      <c r="K125" s="952"/>
      <c r="L125" s="953" t="s">
        <v>465</v>
      </c>
      <c r="M125" s="954" t="s">
        <v>642</v>
      </c>
      <c r="N125" s="946">
        <v>4784</v>
      </c>
      <c r="O125" s="946"/>
      <c r="P125" s="946">
        <v>4784</v>
      </c>
      <c r="Q125" s="946">
        <v>40</v>
      </c>
      <c r="R125" s="946"/>
      <c r="S125" s="946">
        <v>40</v>
      </c>
      <c r="T125" s="946">
        <v>4320</v>
      </c>
      <c r="U125" s="946">
        <f t="shared" si="8"/>
        <v>4280</v>
      </c>
      <c r="V125" s="955">
        <v>1200</v>
      </c>
      <c r="W125" s="132">
        <f t="shared" si="6"/>
        <v>28.037383177570092</v>
      </c>
      <c r="X125" s="947" t="s">
        <v>858</v>
      </c>
    </row>
    <row r="126" spans="1:24" ht="30" customHeight="1">
      <c r="A126" s="159">
        <v>104</v>
      </c>
      <c r="B126" s="160" t="s">
        <v>343</v>
      </c>
      <c r="C126" s="160"/>
      <c r="D126" s="160"/>
      <c r="E126" s="161" t="s">
        <v>368</v>
      </c>
      <c r="F126" s="162" t="s">
        <v>407</v>
      </c>
      <c r="G126" s="169" t="s">
        <v>36</v>
      </c>
      <c r="H126" s="164">
        <v>2018</v>
      </c>
      <c r="I126" s="164"/>
      <c r="J126" s="164">
        <v>2020</v>
      </c>
      <c r="K126" s="164"/>
      <c r="L126" s="164"/>
      <c r="M126" s="183" t="s">
        <v>838</v>
      </c>
      <c r="N126" s="161">
        <v>4000</v>
      </c>
      <c r="O126" s="161"/>
      <c r="P126" s="161">
        <v>2400</v>
      </c>
      <c r="Q126" s="161">
        <v>0</v>
      </c>
      <c r="R126" s="161"/>
      <c r="S126" s="161">
        <v>0</v>
      </c>
      <c r="T126" s="161">
        <v>2400</v>
      </c>
      <c r="U126" s="161">
        <f t="shared" si="8"/>
        <v>2400</v>
      </c>
      <c r="V126" s="167">
        <v>750</v>
      </c>
      <c r="W126" s="130">
        <f t="shared" si="6"/>
        <v>31.25</v>
      </c>
      <c r="X126" s="189"/>
    </row>
    <row r="127" spans="1:24" s="111" customFormat="1" ht="30" customHeight="1">
      <c r="A127" s="948">
        <v>105</v>
      </c>
      <c r="B127" s="951" t="s">
        <v>344</v>
      </c>
      <c r="C127" s="951"/>
      <c r="D127" s="951"/>
      <c r="E127" s="946" t="s">
        <v>368</v>
      </c>
      <c r="F127" s="950" t="s">
        <v>407</v>
      </c>
      <c r="G127" s="951" t="s">
        <v>10</v>
      </c>
      <c r="H127" s="952">
        <v>2018</v>
      </c>
      <c r="I127" s="952"/>
      <c r="J127" s="952">
        <v>2020</v>
      </c>
      <c r="K127" s="952"/>
      <c r="L127" s="952"/>
      <c r="M127" s="954" t="s">
        <v>852</v>
      </c>
      <c r="N127" s="946">
        <v>3000</v>
      </c>
      <c r="O127" s="946"/>
      <c r="P127" s="946">
        <v>3000</v>
      </c>
      <c r="Q127" s="946">
        <v>40</v>
      </c>
      <c r="R127" s="946"/>
      <c r="S127" s="946">
        <v>40</v>
      </c>
      <c r="T127" s="946">
        <v>2700</v>
      </c>
      <c r="U127" s="946">
        <f t="shared" si="8"/>
        <v>2660</v>
      </c>
      <c r="V127" s="955">
        <v>750</v>
      </c>
      <c r="W127" s="132">
        <f t="shared" si="6"/>
        <v>28.195488721804512</v>
      </c>
      <c r="X127" s="947" t="s">
        <v>858</v>
      </c>
    </row>
    <row r="128" spans="1:24" s="111" customFormat="1" ht="30" customHeight="1">
      <c r="A128" s="948">
        <v>106</v>
      </c>
      <c r="B128" s="951" t="s">
        <v>345</v>
      </c>
      <c r="C128" s="951"/>
      <c r="D128" s="951"/>
      <c r="E128" s="946" t="s">
        <v>368</v>
      </c>
      <c r="F128" s="950" t="s">
        <v>407</v>
      </c>
      <c r="G128" s="951" t="s">
        <v>52</v>
      </c>
      <c r="H128" s="952">
        <v>2018</v>
      </c>
      <c r="I128" s="952"/>
      <c r="J128" s="952">
        <v>2020</v>
      </c>
      <c r="K128" s="952"/>
      <c r="L128" s="953" t="s">
        <v>466</v>
      </c>
      <c r="M128" s="954" t="s">
        <v>690</v>
      </c>
      <c r="N128" s="946">
        <v>4000</v>
      </c>
      <c r="O128" s="946"/>
      <c r="P128" s="946">
        <v>4000</v>
      </c>
      <c r="Q128" s="946">
        <v>40</v>
      </c>
      <c r="R128" s="946"/>
      <c r="S128" s="946">
        <v>40</v>
      </c>
      <c r="T128" s="946">
        <v>3600</v>
      </c>
      <c r="U128" s="946">
        <f t="shared" si="8"/>
        <v>3560</v>
      </c>
      <c r="V128" s="955">
        <v>1000</v>
      </c>
      <c r="W128" s="132">
        <f t="shared" si="6"/>
        <v>28.08988764044944</v>
      </c>
      <c r="X128" s="947" t="s">
        <v>858</v>
      </c>
    </row>
    <row r="129" spans="1:24" s="111" customFormat="1" ht="30" customHeight="1">
      <c r="A129" s="948">
        <v>108</v>
      </c>
      <c r="B129" s="951" t="s">
        <v>346</v>
      </c>
      <c r="C129" s="951"/>
      <c r="D129" s="951"/>
      <c r="E129" s="946" t="s">
        <v>368</v>
      </c>
      <c r="F129" s="950" t="s">
        <v>407</v>
      </c>
      <c r="G129" s="951" t="s">
        <v>10</v>
      </c>
      <c r="H129" s="952">
        <v>2018</v>
      </c>
      <c r="I129" s="952"/>
      <c r="J129" s="952">
        <v>2020</v>
      </c>
      <c r="K129" s="952"/>
      <c r="L129" s="952"/>
      <c r="M129" s="954"/>
      <c r="N129" s="946">
        <v>3000</v>
      </c>
      <c r="O129" s="946"/>
      <c r="P129" s="946">
        <v>3000</v>
      </c>
      <c r="Q129" s="946">
        <v>40</v>
      </c>
      <c r="R129" s="946"/>
      <c r="S129" s="946">
        <v>40</v>
      </c>
      <c r="T129" s="946">
        <v>2700</v>
      </c>
      <c r="U129" s="946">
        <f t="shared" si="8"/>
        <v>2660</v>
      </c>
      <c r="V129" s="955">
        <v>800</v>
      </c>
      <c r="W129" s="132">
        <f t="shared" si="6"/>
        <v>30.075187969924812</v>
      </c>
      <c r="X129" s="947" t="s">
        <v>858</v>
      </c>
    </row>
    <row r="130" spans="1:24" s="476" customFormat="1" ht="30" customHeight="1">
      <c r="A130" s="159">
        <v>109</v>
      </c>
      <c r="B130" s="160" t="s">
        <v>349</v>
      </c>
      <c r="C130" s="160"/>
      <c r="D130" s="160"/>
      <c r="E130" s="161" t="s">
        <v>368</v>
      </c>
      <c r="F130" s="162" t="s">
        <v>407</v>
      </c>
      <c r="G130" s="163" t="s">
        <v>52</v>
      </c>
      <c r="H130" s="164">
        <v>2018</v>
      </c>
      <c r="I130" s="164"/>
      <c r="J130" s="164">
        <v>2020</v>
      </c>
      <c r="K130" s="164"/>
      <c r="L130" s="185" t="s">
        <v>467</v>
      </c>
      <c r="M130" s="183" t="s">
        <v>842</v>
      </c>
      <c r="N130" s="161">
        <v>4169</v>
      </c>
      <c r="O130" s="161"/>
      <c r="P130" s="161">
        <v>4169</v>
      </c>
      <c r="Q130" s="161">
        <v>40</v>
      </c>
      <c r="R130" s="161"/>
      <c r="S130" s="161">
        <v>40</v>
      </c>
      <c r="T130" s="161">
        <v>3780</v>
      </c>
      <c r="U130" s="161">
        <f>T130-Q130</f>
        <v>3740</v>
      </c>
      <c r="V130" s="167">
        <v>1100</v>
      </c>
      <c r="W130" s="511">
        <f t="shared" si="6"/>
        <v>29.411764705882355</v>
      </c>
      <c r="X130" s="189"/>
    </row>
    <row r="131" spans="1:24" ht="30" customHeight="1">
      <c r="A131" s="159">
        <v>110</v>
      </c>
      <c r="B131" s="160" t="s">
        <v>350</v>
      </c>
      <c r="C131" s="160"/>
      <c r="D131" s="160"/>
      <c r="E131" s="161" t="s">
        <v>368</v>
      </c>
      <c r="F131" s="162" t="s">
        <v>407</v>
      </c>
      <c r="G131" s="173" t="s">
        <v>18</v>
      </c>
      <c r="H131" s="164">
        <v>2018</v>
      </c>
      <c r="I131" s="164"/>
      <c r="J131" s="164">
        <v>2020</v>
      </c>
      <c r="K131" s="164"/>
      <c r="L131" s="185" t="s">
        <v>468</v>
      </c>
      <c r="M131" s="183" t="s">
        <v>835</v>
      </c>
      <c r="N131" s="161">
        <v>4500</v>
      </c>
      <c r="O131" s="161"/>
      <c r="P131" s="161">
        <v>4500</v>
      </c>
      <c r="Q131" s="161">
        <v>0</v>
      </c>
      <c r="R131" s="161"/>
      <c r="S131" s="161">
        <v>0</v>
      </c>
      <c r="T131" s="161">
        <v>4050</v>
      </c>
      <c r="U131" s="161">
        <f t="shared" si="8"/>
        <v>4050</v>
      </c>
      <c r="V131" s="167">
        <v>1180</v>
      </c>
      <c r="W131" s="130">
        <f t="shared" si="6"/>
        <v>29.1358024691358</v>
      </c>
      <c r="X131" s="189"/>
    </row>
    <row r="132" spans="1:24" s="111" customFormat="1" ht="30" customHeight="1">
      <c r="A132" s="948">
        <v>111</v>
      </c>
      <c r="B132" s="949" t="s">
        <v>351</v>
      </c>
      <c r="C132" s="949"/>
      <c r="D132" s="949"/>
      <c r="E132" s="946" t="s">
        <v>368</v>
      </c>
      <c r="F132" s="950" t="s">
        <v>407</v>
      </c>
      <c r="G132" s="956" t="s">
        <v>36</v>
      </c>
      <c r="H132" s="952">
        <v>2018</v>
      </c>
      <c r="I132" s="952"/>
      <c r="J132" s="952">
        <v>2020</v>
      </c>
      <c r="K132" s="952"/>
      <c r="L132" s="953" t="s">
        <v>469</v>
      </c>
      <c r="M132" s="954" t="s">
        <v>844</v>
      </c>
      <c r="N132" s="946">
        <v>3200</v>
      </c>
      <c r="O132" s="946"/>
      <c r="P132" s="946">
        <v>3200</v>
      </c>
      <c r="Q132" s="946">
        <v>40</v>
      </c>
      <c r="R132" s="946"/>
      <c r="S132" s="946">
        <v>40</v>
      </c>
      <c r="T132" s="946">
        <v>2880</v>
      </c>
      <c r="U132" s="946">
        <f t="shared" si="8"/>
        <v>2840</v>
      </c>
      <c r="V132" s="955">
        <v>850</v>
      </c>
      <c r="W132" s="132">
        <f t="shared" si="6"/>
        <v>29.929577464788732</v>
      </c>
      <c r="X132" s="947" t="s">
        <v>858</v>
      </c>
    </row>
    <row r="133" spans="1:24" ht="30" customHeight="1">
      <c r="A133" s="159">
        <v>112</v>
      </c>
      <c r="B133" s="160" t="s">
        <v>352</v>
      </c>
      <c r="C133" s="160"/>
      <c r="D133" s="160"/>
      <c r="E133" s="161" t="s">
        <v>368</v>
      </c>
      <c r="F133" s="162" t="s">
        <v>407</v>
      </c>
      <c r="G133" s="172" t="s">
        <v>49</v>
      </c>
      <c r="H133" s="164">
        <v>2018</v>
      </c>
      <c r="I133" s="164"/>
      <c r="J133" s="164">
        <v>2020</v>
      </c>
      <c r="K133" s="164"/>
      <c r="L133" s="164"/>
      <c r="M133" s="183" t="s">
        <v>850</v>
      </c>
      <c r="N133" s="161">
        <v>4800</v>
      </c>
      <c r="O133" s="161"/>
      <c r="P133" s="161">
        <v>4800</v>
      </c>
      <c r="Q133" s="161">
        <v>0</v>
      </c>
      <c r="R133" s="161"/>
      <c r="S133" s="161">
        <v>0</v>
      </c>
      <c r="T133" s="161">
        <v>4320</v>
      </c>
      <c r="U133" s="161">
        <f t="shared" si="8"/>
        <v>4320</v>
      </c>
      <c r="V133" s="167">
        <v>1250</v>
      </c>
      <c r="W133" s="130">
        <f t="shared" si="6"/>
        <v>28.935185185185187</v>
      </c>
      <c r="X133" s="189"/>
    </row>
    <row r="134" spans="1:24" s="111" customFormat="1" ht="30" customHeight="1">
      <c r="A134" s="948">
        <v>113</v>
      </c>
      <c r="B134" s="949" t="s">
        <v>353</v>
      </c>
      <c r="C134" s="949"/>
      <c r="D134" s="949"/>
      <c r="E134" s="946" t="s">
        <v>368</v>
      </c>
      <c r="F134" s="950" t="s">
        <v>407</v>
      </c>
      <c r="G134" s="957" t="s">
        <v>52</v>
      </c>
      <c r="H134" s="952">
        <v>2018</v>
      </c>
      <c r="I134" s="952"/>
      <c r="J134" s="952">
        <v>2020</v>
      </c>
      <c r="K134" s="952"/>
      <c r="L134" s="953" t="s">
        <v>470</v>
      </c>
      <c r="M134" s="954" t="s">
        <v>643</v>
      </c>
      <c r="N134" s="946">
        <v>2981</v>
      </c>
      <c r="O134" s="946"/>
      <c r="P134" s="946">
        <v>2981</v>
      </c>
      <c r="Q134" s="946">
        <v>40</v>
      </c>
      <c r="R134" s="946"/>
      <c r="S134" s="946">
        <v>40</v>
      </c>
      <c r="T134" s="946">
        <v>2700</v>
      </c>
      <c r="U134" s="946">
        <f t="shared" si="8"/>
        <v>2660</v>
      </c>
      <c r="V134" s="955">
        <v>800</v>
      </c>
      <c r="W134" s="132">
        <f t="shared" si="6"/>
        <v>30.075187969924812</v>
      </c>
      <c r="X134" s="947" t="s">
        <v>858</v>
      </c>
    </row>
    <row r="135" spans="1:24" ht="30" customHeight="1">
      <c r="A135" s="159">
        <v>114</v>
      </c>
      <c r="B135" s="160" t="s">
        <v>354</v>
      </c>
      <c r="C135" s="160"/>
      <c r="D135" s="160"/>
      <c r="E135" s="161" t="s">
        <v>368</v>
      </c>
      <c r="F135" s="162" t="s">
        <v>407</v>
      </c>
      <c r="G135" s="173" t="s">
        <v>18</v>
      </c>
      <c r="H135" s="164">
        <v>2018</v>
      </c>
      <c r="I135" s="164"/>
      <c r="J135" s="164">
        <v>2020</v>
      </c>
      <c r="K135" s="164"/>
      <c r="L135" s="185" t="s">
        <v>471</v>
      </c>
      <c r="M135" s="183" t="s">
        <v>644</v>
      </c>
      <c r="N135" s="161">
        <v>3000</v>
      </c>
      <c r="O135" s="161"/>
      <c r="P135" s="161">
        <v>3000</v>
      </c>
      <c r="Q135" s="161">
        <v>0</v>
      </c>
      <c r="R135" s="161"/>
      <c r="S135" s="161">
        <v>0</v>
      </c>
      <c r="T135" s="161">
        <v>2700</v>
      </c>
      <c r="U135" s="161">
        <f t="shared" si="8"/>
        <v>2700</v>
      </c>
      <c r="V135" s="167">
        <v>800</v>
      </c>
      <c r="W135" s="130">
        <f t="shared" si="6"/>
        <v>29.629629629629626</v>
      </c>
      <c r="X135" s="189"/>
    </row>
    <row r="136" spans="1:24" ht="30" customHeight="1">
      <c r="A136" s="159">
        <v>115</v>
      </c>
      <c r="B136" s="160" t="s">
        <v>355</v>
      </c>
      <c r="C136" s="160"/>
      <c r="D136" s="160"/>
      <c r="E136" s="161" t="s">
        <v>368</v>
      </c>
      <c r="F136" s="162" t="s">
        <v>407</v>
      </c>
      <c r="G136" s="172" t="s">
        <v>49</v>
      </c>
      <c r="H136" s="164">
        <v>2018</v>
      </c>
      <c r="I136" s="164"/>
      <c r="J136" s="164">
        <v>2020</v>
      </c>
      <c r="K136" s="164"/>
      <c r="L136" s="185" t="s">
        <v>472</v>
      </c>
      <c r="M136" s="183" t="s">
        <v>849</v>
      </c>
      <c r="N136" s="161">
        <v>3200</v>
      </c>
      <c r="O136" s="161"/>
      <c r="P136" s="161">
        <v>3200</v>
      </c>
      <c r="Q136" s="161">
        <v>0</v>
      </c>
      <c r="R136" s="161"/>
      <c r="S136" s="161">
        <v>0</v>
      </c>
      <c r="T136" s="161">
        <v>2880</v>
      </c>
      <c r="U136" s="161">
        <f t="shared" si="8"/>
        <v>2880</v>
      </c>
      <c r="V136" s="167">
        <v>850</v>
      </c>
      <c r="W136" s="130">
        <f t="shared" si="6"/>
        <v>29.513888888888889</v>
      </c>
      <c r="X136" s="189"/>
    </row>
    <row r="137" spans="1:24" s="111" customFormat="1" ht="30" customHeight="1">
      <c r="A137" s="948">
        <v>116</v>
      </c>
      <c r="B137" s="951" t="s">
        <v>356</v>
      </c>
      <c r="C137" s="951"/>
      <c r="D137" s="951"/>
      <c r="E137" s="946" t="s">
        <v>368</v>
      </c>
      <c r="F137" s="950" t="s">
        <v>407</v>
      </c>
      <c r="G137" s="951" t="s">
        <v>52</v>
      </c>
      <c r="H137" s="952">
        <v>2018</v>
      </c>
      <c r="I137" s="952"/>
      <c r="J137" s="952">
        <v>2020</v>
      </c>
      <c r="K137" s="952"/>
      <c r="L137" s="953" t="s">
        <v>473</v>
      </c>
      <c r="M137" s="954" t="s">
        <v>843</v>
      </c>
      <c r="N137" s="946">
        <v>5000</v>
      </c>
      <c r="O137" s="946"/>
      <c r="P137" s="946">
        <v>5000</v>
      </c>
      <c r="Q137" s="946">
        <v>60</v>
      </c>
      <c r="R137" s="946"/>
      <c r="S137" s="946">
        <v>60</v>
      </c>
      <c r="T137" s="946">
        <v>4500</v>
      </c>
      <c r="U137" s="946">
        <f t="shared" si="8"/>
        <v>4440</v>
      </c>
      <c r="V137" s="955">
        <v>1300</v>
      </c>
      <c r="W137" s="132">
        <f t="shared" si="6"/>
        <v>29.27927927927928</v>
      </c>
      <c r="X137" s="947" t="s">
        <v>858</v>
      </c>
    </row>
    <row r="138" spans="1:24" s="111" customFormat="1" ht="30" customHeight="1">
      <c r="A138" s="948">
        <v>117</v>
      </c>
      <c r="B138" s="949" t="s">
        <v>359</v>
      </c>
      <c r="C138" s="949"/>
      <c r="D138" s="949"/>
      <c r="E138" s="946" t="s">
        <v>368</v>
      </c>
      <c r="F138" s="950" t="s">
        <v>407</v>
      </c>
      <c r="G138" s="951" t="s">
        <v>52</v>
      </c>
      <c r="H138" s="952">
        <v>2018</v>
      </c>
      <c r="I138" s="952"/>
      <c r="J138" s="952">
        <v>2020</v>
      </c>
      <c r="K138" s="952"/>
      <c r="L138" s="953" t="s">
        <v>474</v>
      </c>
      <c r="M138" s="954" t="s">
        <v>645</v>
      </c>
      <c r="N138" s="946">
        <v>2979</v>
      </c>
      <c r="O138" s="946"/>
      <c r="P138" s="946">
        <v>2979</v>
      </c>
      <c r="Q138" s="946">
        <v>40</v>
      </c>
      <c r="R138" s="946"/>
      <c r="S138" s="946">
        <v>40</v>
      </c>
      <c r="T138" s="946">
        <v>2700</v>
      </c>
      <c r="U138" s="946">
        <f t="shared" si="8"/>
        <v>2660</v>
      </c>
      <c r="V138" s="955">
        <v>800</v>
      </c>
      <c r="W138" s="132">
        <f t="shared" si="6"/>
        <v>30.075187969924812</v>
      </c>
      <c r="X138" s="947" t="s">
        <v>858</v>
      </c>
    </row>
    <row r="139" spans="1:24" ht="30" customHeight="1">
      <c r="A139" s="159">
        <v>118</v>
      </c>
      <c r="B139" s="163" t="s">
        <v>357</v>
      </c>
      <c r="C139" s="163"/>
      <c r="D139" s="163"/>
      <c r="E139" s="161" t="s">
        <v>368</v>
      </c>
      <c r="F139" s="162" t="s">
        <v>407</v>
      </c>
      <c r="G139" s="172" t="s">
        <v>49</v>
      </c>
      <c r="H139" s="164">
        <v>2018</v>
      </c>
      <c r="I139" s="164"/>
      <c r="J139" s="164">
        <v>2020</v>
      </c>
      <c r="K139" s="164"/>
      <c r="L139" s="164"/>
      <c r="M139" s="183" t="s">
        <v>851</v>
      </c>
      <c r="N139" s="161">
        <v>26142</v>
      </c>
      <c r="O139" s="161"/>
      <c r="P139" s="161">
        <v>10000</v>
      </c>
      <c r="Q139" s="161">
        <v>0</v>
      </c>
      <c r="R139" s="161"/>
      <c r="S139" s="161">
        <v>0</v>
      </c>
      <c r="T139" s="161">
        <v>10000</v>
      </c>
      <c r="U139" s="161">
        <f t="shared" si="8"/>
        <v>10000</v>
      </c>
      <c r="V139" s="167">
        <v>4000</v>
      </c>
      <c r="W139" s="130">
        <f t="shared" si="6"/>
        <v>40</v>
      </c>
      <c r="X139" s="189"/>
    </row>
    <row r="140" spans="1:24" ht="30" customHeight="1">
      <c r="A140" s="159">
        <v>119</v>
      </c>
      <c r="B140" s="163" t="s">
        <v>646</v>
      </c>
      <c r="C140" s="190"/>
      <c r="D140" s="190"/>
      <c r="E140" s="161" t="s">
        <v>368</v>
      </c>
      <c r="F140" s="162" t="s">
        <v>407</v>
      </c>
      <c r="G140" s="172" t="s">
        <v>49</v>
      </c>
      <c r="H140" s="164">
        <v>2018</v>
      </c>
      <c r="I140" s="164"/>
      <c r="J140" s="164">
        <v>2020</v>
      </c>
      <c r="K140" s="190"/>
      <c r="L140" s="190"/>
      <c r="M140" s="183" t="s">
        <v>840</v>
      </c>
      <c r="N140" s="161">
        <v>4000</v>
      </c>
      <c r="O140" s="161"/>
      <c r="P140" s="161">
        <v>4000</v>
      </c>
      <c r="Q140" s="161"/>
      <c r="R140" s="161"/>
      <c r="S140" s="161"/>
      <c r="T140" s="161">
        <v>3600</v>
      </c>
      <c r="U140" s="161">
        <f t="shared" si="8"/>
        <v>3600</v>
      </c>
      <c r="V140" s="167">
        <v>1000</v>
      </c>
      <c r="W140" s="130">
        <f t="shared" si="6"/>
        <v>27.777777777777779</v>
      </c>
      <c r="X140" s="189"/>
    </row>
    <row r="141" spans="1:24" s="111" customFormat="1" ht="30" customHeight="1">
      <c r="A141" s="948">
        <v>120</v>
      </c>
      <c r="B141" s="961" t="s">
        <v>358</v>
      </c>
      <c r="C141" s="961"/>
      <c r="D141" s="961"/>
      <c r="E141" s="946" t="s">
        <v>368</v>
      </c>
      <c r="F141" s="950" t="s">
        <v>407</v>
      </c>
      <c r="G141" s="960" t="s">
        <v>49</v>
      </c>
      <c r="H141" s="952">
        <v>2018</v>
      </c>
      <c r="I141" s="952"/>
      <c r="J141" s="952">
        <v>2020</v>
      </c>
      <c r="K141" s="961"/>
      <c r="L141" s="961"/>
      <c r="M141" s="954" t="s">
        <v>563</v>
      </c>
      <c r="N141" s="946">
        <v>4500</v>
      </c>
      <c r="O141" s="946"/>
      <c r="P141" s="946">
        <v>4500</v>
      </c>
      <c r="Q141" s="946">
        <v>40</v>
      </c>
      <c r="R141" s="946"/>
      <c r="S141" s="946">
        <v>40</v>
      </c>
      <c r="T141" s="946">
        <v>4000</v>
      </c>
      <c r="U141" s="946">
        <f t="shared" si="8"/>
        <v>3960</v>
      </c>
      <c r="V141" s="955">
        <v>1100</v>
      </c>
      <c r="W141" s="132">
        <f t="shared" si="6"/>
        <v>27.777777777777779</v>
      </c>
      <c r="X141" s="947" t="s">
        <v>858</v>
      </c>
    </row>
    <row r="142" spans="1:24" ht="30" customHeight="1">
      <c r="A142" s="159">
        <v>121</v>
      </c>
      <c r="B142" s="163" t="s">
        <v>565</v>
      </c>
      <c r="C142" s="190"/>
      <c r="D142" s="190"/>
      <c r="E142" s="161" t="s">
        <v>368</v>
      </c>
      <c r="F142" s="162" t="s">
        <v>407</v>
      </c>
      <c r="G142" s="172" t="s">
        <v>36</v>
      </c>
      <c r="H142" s="164">
        <v>2018</v>
      </c>
      <c r="I142" s="164"/>
      <c r="J142" s="164">
        <v>2020</v>
      </c>
      <c r="K142" s="190"/>
      <c r="L142" s="190"/>
      <c r="M142" s="183" t="s">
        <v>839</v>
      </c>
      <c r="N142" s="161">
        <v>3000</v>
      </c>
      <c r="O142" s="161"/>
      <c r="P142" s="161">
        <v>3000</v>
      </c>
      <c r="Q142" s="161"/>
      <c r="R142" s="161"/>
      <c r="S142" s="161"/>
      <c r="T142" s="161">
        <v>2700</v>
      </c>
      <c r="U142" s="161">
        <f t="shared" si="8"/>
        <v>2700</v>
      </c>
      <c r="V142" s="167">
        <v>800</v>
      </c>
      <c r="W142" s="130">
        <f t="shared" si="6"/>
        <v>29.629629629629626</v>
      </c>
      <c r="X142" s="163" t="s">
        <v>647</v>
      </c>
    </row>
    <row r="143" spans="1:24" ht="30" customHeight="1">
      <c r="A143" s="159">
        <v>122</v>
      </c>
      <c r="B143" s="163" t="s">
        <v>648</v>
      </c>
      <c r="C143" s="190"/>
      <c r="D143" s="190"/>
      <c r="E143" s="161" t="s">
        <v>368</v>
      </c>
      <c r="F143" s="162" t="s">
        <v>407</v>
      </c>
      <c r="G143" s="172" t="s">
        <v>18</v>
      </c>
      <c r="H143" s="164">
        <v>2018</v>
      </c>
      <c r="I143" s="164"/>
      <c r="J143" s="164">
        <v>2020</v>
      </c>
      <c r="K143" s="190"/>
      <c r="L143" s="190"/>
      <c r="M143" s="183" t="s">
        <v>649</v>
      </c>
      <c r="N143" s="161">
        <v>5500</v>
      </c>
      <c r="O143" s="161"/>
      <c r="P143" s="161">
        <v>5500</v>
      </c>
      <c r="Q143" s="161"/>
      <c r="R143" s="161"/>
      <c r="S143" s="161"/>
      <c r="T143" s="161">
        <v>2970</v>
      </c>
      <c r="U143" s="161">
        <f t="shared" si="8"/>
        <v>2970</v>
      </c>
      <c r="V143" s="167">
        <v>1400</v>
      </c>
      <c r="W143" s="130">
        <f t="shared" si="6"/>
        <v>47.138047138047142</v>
      </c>
      <c r="X143" s="163" t="s">
        <v>647</v>
      </c>
    </row>
    <row r="144" spans="1:24" ht="30" customHeight="1">
      <c r="A144" s="159">
        <v>123</v>
      </c>
      <c r="B144" s="163" t="s">
        <v>650</v>
      </c>
      <c r="C144" s="190"/>
      <c r="D144" s="190"/>
      <c r="E144" s="161" t="s">
        <v>368</v>
      </c>
      <c r="F144" s="162" t="s">
        <v>407</v>
      </c>
      <c r="G144" s="191" t="s">
        <v>52</v>
      </c>
      <c r="H144" s="164">
        <v>2018</v>
      </c>
      <c r="I144" s="164"/>
      <c r="J144" s="164">
        <v>2020</v>
      </c>
      <c r="K144" s="190"/>
      <c r="L144" s="190"/>
      <c r="M144" s="183"/>
      <c r="N144" s="161">
        <v>6500</v>
      </c>
      <c r="O144" s="161"/>
      <c r="P144" s="161">
        <v>3900</v>
      </c>
      <c r="Q144" s="161"/>
      <c r="R144" s="161"/>
      <c r="S144" s="161"/>
      <c r="T144" s="161">
        <v>3900</v>
      </c>
      <c r="U144" s="161">
        <f t="shared" si="8"/>
        <v>3900</v>
      </c>
      <c r="V144" s="167">
        <v>1000</v>
      </c>
      <c r="W144" s="130">
        <f t="shared" ref="W144:W208" si="9">V144/U144*100</f>
        <v>25.641025641025639</v>
      </c>
      <c r="X144" s="163" t="s">
        <v>651</v>
      </c>
    </row>
    <row r="145" spans="1:24" s="196" customFormat="1" ht="27" customHeight="1">
      <c r="A145" s="192" t="s">
        <v>497</v>
      </c>
      <c r="B145" s="193" t="s">
        <v>601</v>
      </c>
      <c r="C145" s="192"/>
      <c r="D145" s="192"/>
      <c r="E145" s="192"/>
      <c r="F145" s="192"/>
      <c r="G145" s="192"/>
      <c r="H145" s="192"/>
      <c r="I145" s="192"/>
      <c r="J145" s="192"/>
      <c r="K145" s="192"/>
      <c r="L145" s="192"/>
      <c r="M145" s="192"/>
      <c r="N145" s="194">
        <f>SUBTOTAL(109,N146:N160)</f>
        <v>89745</v>
      </c>
      <c r="O145" s="194">
        <f>SUBTOTAL(109,O146:O160)</f>
        <v>0</v>
      </c>
      <c r="P145" s="194">
        <f t="shared" ref="P145:U145" si="10">SUBTOTAL(109,P146:P160)</f>
        <v>65931</v>
      </c>
      <c r="Q145" s="194">
        <f t="shared" si="10"/>
        <v>20831</v>
      </c>
      <c r="R145" s="194">
        <f t="shared" si="10"/>
        <v>0</v>
      </c>
      <c r="S145" s="194">
        <f t="shared" si="10"/>
        <v>10831</v>
      </c>
      <c r="T145" s="194">
        <f t="shared" si="10"/>
        <v>49126</v>
      </c>
      <c r="U145" s="194">
        <f t="shared" si="10"/>
        <v>37419.800000000003</v>
      </c>
      <c r="V145" s="194">
        <f>SUBTOTAL(109,V146:V160)</f>
        <v>15272.400000000001</v>
      </c>
      <c r="W145" s="194"/>
      <c r="X145" s="195"/>
    </row>
    <row r="146" spans="1:24" s="204" customFormat="1" ht="39.75" customHeight="1">
      <c r="A146" s="197" t="s">
        <v>491</v>
      </c>
      <c r="B146" s="198" t="s">
        <v>551</v>
      </c>
      <c r="C146" s="198"/>
      <c r="D146" s="198"/>
      <c r="E146" s="198"/>
      <c r="F146" s="198"/>
      <c r="G146" s="199"/>
      <c r="H146" s="200"/>
      <c r="I146" s="200"/>
      <c r="J146" s="200"/>
      <c r="K146" s="200"/>
      <c r="L146" s="200"/>
      <c r="M146" s="201"/>
      <c r="N146" s="202">
        <f>SUBTOTAL(109,N147:N148)</f>
        <v>40297</v>
      </c>
      <c r="O146" s="202">
        <f t="shared" ref="O146:V146" si="11">SUBTOTAL(109,O147:O148)</f>
        <v>0</v>
      </c>
      <c r="P146" s="202">
        <f t="shared" si="11"/>
        <v>24894</v>
      </c>
      <c r="Q146" s="202">
        <f t="shared" si="11"/>
        <v>16771</v>
      </c>
      <c r="R146" s="202">
        <f t="shared" si="11"/>
        <v>0</v>
      </c>
      <c r="S146" s="202">
        <f t="shared" si="11"/>
        <v>6771</v>
      </c>
      <c r="T146" s="202">
        <f t="shared" si="11"/>
        <v>12049</v>
      </c>
      <c r="U146" s="202">
        <f t="shared" si="11"/>
        <v>4403</v>
      </c>
      <c r="V146" s="203">
        <f t="shared" si="11"/>
        <v>4403</v>
      </c>
      <c r="W146" s="130">
        <f t="shared" si="9"/>
        <v>100</v>
      </c>
      <c r="X146" s="135"/>
    </row>
    <row r="147" spans="1:24" s="212" customFormat="1" ht="30">
      <c r="A147" s="205">
        <v>1</v>
      </c>
      <c r="B147" s="206" t="s">
        <v>568</v>
      </c>
      <c r="C147" s="206"/>
      <c r="D147" s="206"/>
      <c r="E147" s="206"/>
      <c r="F147" s="206"/>
      <c r="G147" s="207" t="s">
        <v>9</v>
      </c>
      <c r="H147" s="208">
        <v>2017</v>
      </c>
      <c r="I147" s="208"/>
      <c r="J147" s="208">
        <v>2018</v>
      </c>
      <c r="K147" s="208"/>
      <c r="L147" s="208"/>
      <c r="M147" s="209" t="s">
        <v>569</v>
      </c>
      <c r="N147" s="210">
        <v>7049</v>
      </c>
      <c r="O147" s="210">
        <v>0</v>
      </c>
      <c r="P147" s="210">
        <v>7049</v>
      </c>
      <c r="Q147" s="210">
        <v>4000</v>
      </c>
      <c r="R147" s="210">
        <v>0</v>
      </c>
      <c r="S147" s="210">
        <v>4000</v>
      </c>
      <c r="T147" s="210">
        <v>7049</v>
      </c>
      <c r="U147" s="210">
        <v>3049</v>
      </c>
      <c r="V147" s="211">
        <v>3049</v>
      </c>
      <c r="W147" s="130">
        <f t="shared" si="9"/>
        <v>100</v>
      </c>
      <c r="X147" s="190"/>
    </row>
    <row r="148" spans="1:24" s="212" customFormat="1" ht="30">
      <c r="A148" s="205">
        <v>2</v>
      </c>
      <c r="B148" s="206" t="s">
        <v>19</v>
      </c>
      <c r="C148" s="206"/>
      <c r="D148" s="206"/>
      <c r="E148" s="206"/>
      <c r="F148" s="206"/>
      <c r="G148" s="790" t="s">
        <v>36</v>
      </c>
      <c r="H148" s="208">
        <v>2015</v>
      </c>
      <c r="I148" s="208"/>
      <c r="J148" s="208">
        <v>2018</v>
      </c>
      <c r="K148" s="208"/>
      <c r="L148" s="208"/>
      <c r="M148" s="209" t="s">
        <v>20</v>
      </c>
      <c r="N148" s="210">
        <v>33248</v>
      </c>
      <c r="O148" s="210">
        <v>0</v>
      </c>
      <c r="P148" s="210">
        <v>17845</v>
      </c>
      <c r="Q148" s="210">
        <v>12771</v>
      </c>
      <c r="R148" s="210">
        <v>0</v>
      </c>
      <c r="S148" s="210">
        <v>2771</v>
      </c>
      <c r="T148" s="210">
        <v>5000</v>
      </c>
      <c r="U148" s="210">
        <v>1354</v>
      </c>
      <c r="V148" s="211">
        <v>1354</v>
      </c>
      <c r="W148" s="511">
        <f t="shared" si="9"/>
        <v>100</v>
      </c>
      <c r="X148" s="791"/>
    </row>
    <row r="149" spans="1:24" s="218" customFormat="1" ht="36" customHeight="1">
      <c r="A149" s="197" t="s">
        <v>492</v>
      </c>
      <c r="B149" s="219" t="s">
        <v>554</v>
      </c>
      <c r="C149" s="219"/>
      <c r="D149" s="219"/>
      <c r="E149" s="219"/>
      <c r="F149" s="219"/>
      <c r="G149" s="220"/>
      <c r="H149" s="214"/>
      <c r="I149" s="214"/>
      <c r="J149" s="214"/>
      <c r="K149" s="214"/>
      <c r="L149" s="214"/>
      <c r="M149" s="221"/>
      <c r="N149" s="202">
        <f>SUBTOTAL(109,N150:N152)</f>
        <v>15057</v>
      </c>
      <c r="O149" s="202">
        <f t="shared" ref="O149:V149" si="12">SUBTOTAL(109,O150:O152)</f>
        <v>0</v>
      </c>
      <c r="P149" s="202">
        <f t="shared" si="12"/>
        <v>13675</v>
      </c>
      <c r="Q149" s="202">
        <f t="shared" si="12"/>
        <v>3900</v>
      </c>
      <c r="R149" s="202">
        <f t="shared" si="12"/>
        <v>0</v>
      </c>
      <c r="S149" s="202">
        <f t="shared" si="12"/>
        <v>3900</v>
      </c>
      <c r="T149" s="202">
        <f t="shared" si="12"/>
        <v>12351</v>
      </c>
      <c r="U149" s="202">
        <f t="shared" si="12"/>
        <v>8451</v>
      </c>
      <c r="V149" s="203">
        <f t="shared" si="12"/>
        <v>3600</v>
      </c>
      <c r="W149" s="130">
        <f t="shared" si="9"/>
        <v>42.598509052183175</v>
      </c>
      <c r="X149" s="222"/>
    </row>
    <row r="150" spans="1:24" s="218" customFormat="1" ht="75">
      <c r="A150" s="213">
        <v>1</v>
      </c>
      <c r="B150" s="223" t="s">
        <v>21</v>
      </c>
      <c r="C150" s="223"/>
      <c r="D150" s="223"/>
      <c r="E150" s="223"/>
      <c r="F150" s="223"/>
      <c r="G150" s="220" t="s">
        <v>10</v>
      </c>
      <c r="H150" s="214">
        <v>2017</v>
      </c>
      <c r="I150" s="214"/>
      <c r="J150" s="214">
        <v>2019</v>
      </c>
      <c r="K150" s="214"/>
      <c r="L150" s="214"/>
      <c r="M150" s="215" t="s">
        <v>22</v>
      </c>
      <c r="N150" s="216">
        <v>6612</v>
      </c>
      <c r="O150" s="216">
        <v>0</v>
      </c>
      <c r="P150" s="216">
        <v>6612</v>
      </c>
      <c r="Q150" s="216">
        <v>1650</v>
      </c>
      <c r="R150" s="216">
        <v>0</v>
      </c>
      <c r="S150" s="216">
        <v>1650</v>
      </c>
      <c r="T150" s="216">
        <v>5951</v>
      </c>
      <c r="U150" s="216">
        <v>4301</v>
      </c>
      <c r="V150" s="217">
        <v>1550</v>
      </c>
      <c r="W150" s="130">
        <f t="shared" si="9"/>
        <v>36.03813066728668</v>
      </c>
      <c r="X150" s="222"/>
    </row>
    <row r="151" spans="1:24" s="218" customFormat="1" ht="51.75" customHeight="1">
      <c r="A151" s="213">
        <v>2</v>
      </c>
      <c r="B151" s="224" t="s">
        <v>25</v>
      </c>
      <c r="C151" s="224"/>
      <c r="D151" s="224"/>
      <c r="E151" s="224"/>
      <c r="F151" s="224"/>
      <c r="G151" s="220" t="s">
        <v>10</v>
      </c>
      <c r="H151" s="214">
        <v>2017</v>
      </c>
      <c r="I151" s="214"/>
      <c r="J151" s="214">
        <v>2019</v>
      </c>
      <c r="K151" s="214"/>
      <c r="L151" s="214"/>
      <c r="M151" s="221" t="s">
        <v>26</v>
      </c>
      <c r="N151" s="216">
        <v>5063</v>
      </c>
      <c r="O151" s="216">
        <v>0</v>
      </c>
      <c r="P151" s="216">
        <v>5063</v>
      </c>
      <c r="Q151" s="216">
        <v>1350</v>
      </c>
      <c r="R151" s="216">
        <v>0</v>
      </c>
      <c r="S151" s="216">
        <v>1350</v>
      </c>
      <c r="T151" s="216">
        <v>4600</v>
      </c>
      <c r="U151" s="216">
        <v>3250</v>
      </c>
      <c r="V151" s="217">
        <v>1150</v>
      </c>
      <c r="W151" s="130">
        <f t="shared" si="9"/>
        <v>35.384615384615387</v>
      </c>
      <c r="X151" s="222"/>
    </row>
    <row r="152" spans="1:24" s="218" customFormat="1" ht="54.75" customHeight="1">
      <c r="A152" s="213">
        <v>3</v>
      </c>
      <c r="B152" s="225" t="s">
        <v>27</v>
      </c>
      <c r="C152" s="225"/>
      <c r="D152" s="225"/>
      <c r="E152" s="225"/>
      <c r="F152" s="225"/>
      <c r="G152" s="220" t="s">
        <v>9</v>
      </c>
      <c r="H152" s="214">
        <v>2017</v>
      </c>
      <c r="I152" s="214"/>
      <c r="J152" s="214">
        <v>2019</v>
      </c>
      <c r="K152" s="214"/>
      <c r="L152" s="214"/>
      <c r="M152" s="221" t="s">
        <v>28</v>
      </c>
      <c r="N152" s="216">
        <v>3382</v>
      </c>
      <c r="O152" s="216">
        <v>0</v>
      </c>
      <c r="P152" s="216">
        <v>2000</v>
      </c>
      <c r="Q152" s="216">
        <v>900</v>
      </c>
      <c r="R152" s="216">
        <v>0</v>
      </c>
      <c r="S152" s="216">
        <v>900</v>
      </c>
      <c r="T152" s="216">
        <v>1800</v>
      </c>
      <c r="U152" s="216">
        <v>900</v>
      </c>
      <c r="V152" s="217">
        <v>900</v>
      </c>
      <c r="W152" s="130">
        <f t="shared" si="9"/>
        <v>100</v>
      </c>
      <c r="X152" s="222"/>
    </row>
    <row r="153" spans="1:24" s="204" customFormat="1" ht="34.5" customHeight="1">
      <c r="A153" s="197" t="s">
        <v>497</v>
      </c>
      <c r="B153" s="219" t="s">
        <v>553</v>
      </c>
      <c r="C153" s="219"/>
      <c r="D153" s="219"/>
      <c r="E153" s="219"/>
      <c r="F153" s="219"/>
      <c r="G153" s="199"/>
      <c r="H153" s="226"/>
      <c r="I153" s="226"/>
      <c r="J153" s="226"/>
      <c r="K153" s="226"/>
      <c r="L153" s="226"/>
      <c r="M153" s="227"/>
      <c r="N153" s="202">
        <f t="shared" ref="N153:V153" si="13">SUBTOTAL(109,N154:N157)</f>
        <v>14700</v>
      </c>
      <c r="O153" s="202">
        <f t="shared" si="13"/>
        <v>0</v>
      </c>
      <c r="P153" s="202">
        <f t="shared" si="13"/>
        <v>14700</v>
      </c>
      <c r="Q153" s="202">
        <f t="shared" si="13"/>
        <v>160</v>
      </c>
      <c r="R153" s="202">
        <f t="shared" si="13"/>
        <v>0</v>
      </c>
      <c r="S153" s="202">
        <f t="shared" si="13"/>
        <v>160</v>
      </c>
      <c r="T153" s="202">
        <f t="shared" si="13"/>
        <v>13230</v>
      </c>
      <c r="U153" s="202">
        <f t="shared" si="13"/>
        <v>13070</v>
      </c>
      <c r="V153" s="203">
        <f t="shared" si="13"/>
        <v>3674.4</v>
      </c>
      <c r="W153" s="130">
        <f t="shared" si="9"/>
        <v>28.113236419280796</v>
      </c>
      <c r="X153" s="228"/>
    </row>
    <row r="154" spans="1:24" s="218" customFormat="1" ht="48" customHeight="1">
      <c r="A154" s="213">
        <v>1</v>
      </c>
      <c r="B154" s="229" t="s">
        <v>575</v>
      </c>
      <c r="C154" s="229"/>
      <c r="D154" s="229"/>
      <c r="E154" s="229"/>
      <c r="F154" s="229"/>
      <c r="G154" s="220" t="s">
        <v>9</v>
      </c>
      <c r="H154" s="214">
        <v>2018</v>
      </c>
      <c r="I154" s="214"/>
      <c r="J154" s="214">
        <v>2020</v>
      </c>
      <c r="K154" s="214"/>
      <c r="L154" s="214"/>
      <c r="M154" s="944" t="s">
        <v>829</v>
      </c>
      <c r="N154" s="216">
        <v>4200</v>
      </c>
      <c r="O154" s="216">
        <v>0</v>
      </c>
      <c r="P154" s="216">
        <v>4200</v>
      </c>
      <c r="Q154" s="216">
        <v>40</v>
      </c>
      <c r="R154" s="216"/>
      <c r="S154" s="216">
        <v>40</v>
      </c>
      <c r="T154" s="216">
        <v>3780</v>
      </c>
      <c r="U154" s="216">
        <f>T154-Q154</f>
        <v>3740</v>
      </c>
      <c r="V154" s="217">
        <f>U154*0.28</f>
        <v>1047.2</v>
      </c>
      <c r="W154" s="130">
        <f t="shared" si="9"/>
        <v>28.000000000000004</v>
      </c>
      <c r="X154" s="936" t="s">
        <v>857</v>
      </c>
    </row>
    <row r="155" spans="1:24" s="218" customFormat="1" ht="45" customHeight="1">
      <c r="A155" s="213">
        <v>2</v>
      </c>
      <c r="B155" s="230" t="s">
        <v>574</v>
      </c>
      <c r="C155" s="230"/>
      <c r="D155" s="230"/>
      <c r="E155" s="230"/>
      <c r="F155" s="230"/>
      <c r="G155" s="220" t="s">
        <v>49</v>
      </c>
      <c r="H155" s="214">
        <v>2018</v>
      </c>
      <c r="I155" s="214"/>
      <c r="J155" s="214">
        <v>2020</v>
      </c>
      <c r="K155" s="214"/>
      <c r="L155" s="214"/>
      <c r="M155" s="943"/>
      <c r="N155" s="216">
        <v>5000</v>
      </c>
      <c r="O155" s="216">
        <v>0</v>
      </c>
      <c r="P155" s="216">
        <v>5000</v>
      </c>
      <c r="Q155" s="216">
        <v>60</v>
      </c>
      <c r="R155" s="216">
        <v>0</v>
      </c>
      <c r="S155" s="216">
        <v>60</v>
      </c>
      <c r="T155" s="216">
        <v>4500</v>
      </c>
      <c r="U155" s="216">
        <f>T155-Q155</f>
        <v>4440</v>
      </c>
      <c r="V155" s="217">
        <f>U155*0.28</f>
        <v>1243.2</v>
      </c>
      <c r="W155" s="130">
        <f t="shared" si="9"/>
        <v>28.000000000000004</v>
      </c>
      <c r="X155" s="222"/>
    </row>
    <row r="156" spans="1:24" s="239" customFormat="1" ht="36" hidden="1" customHeight="1">
      <c r="A156" s="231">
        <v>3</v>
      </c>
      <c r="B156" s="232" t="s">
        <v>23</v>
      </c>
      <c r="C156" s="232"/>
      <c r="D156" s="232"/>
      <c r="E156" s="232"/>
      <c r="F156" s="232"/>
      <c r="G156" s="233" t="s">
        <v>18</v>
      </c>
      <c r="H156" s="234">
        <v>2018</v>
      </c>
      <c r="I156" s="234"/>
      <c r="J156" s="234">
        <v>2020</v>
      </c>
      <c r="K156" s="234"/>
      <c r="L156" s="234"/>
      <c r="M156" s="235"/>
      <c r="N156" s="236"/>
      <c r="O156" s="236"/>
      <c r="P156" s="236"/>
      <c r="Q156" s="236"/>
      <c r="R156" s="236"/>
      <c r="S156" s="236"/>
      <c r="T156" s="236"/>
      <c r="U156" s="216">
        <f>T156-Q156</f>
        <v>0</v>
      </c>
      <c r="V156" s="237"/>
      <c r="W156" s="130" t="e">
        <f t="shared" si="9"/>
        <v>#DIV/0!</v>
      </c>
      <c r="X156" s="238" t="s">
        <v>576</v>
      </c>
    </row>
    <row r="157" spans="1:24" s="218" customFormat="1" ht="36" customHeight="1">
      <c r="A157" s="213">
        <v>4</v>
      </c>
      <c r="B157" s="240" t="s">
        <v>24</v>
      </c>
      <c r="C157" s="240"/>
      <c r="D157" s="240"/>
      <c r="E157" s="240"/>
      <c r="F157" s="240"/>
      <c r="G157" s="220" t="s">
        <v>36</v>
      </c>
      <c r="H157" s="214">
        <v>2018</v>
      </c>
      <c r="I157" s="214"/>
      <c r="J157" s="214">
        <v>2020</v>
      </c>
      <c r="K157" s="214"/>
      <c r="L157" s="214"/>
      <c r="M157" s="945" t="s">
        <v>855</v>
      </c>
      <c r="N157" s="216">
        <v>5500</v>
      </c>
      <c r="O157" s="216">
        <v>0</v>
      </c>
      <c r="P157" s="216">
        <v>5500</v>
      </c>
      <c r="Q157" s="216">
        <v>60</v>
      </c>
      <c r="R157" s="216">
        <v>0</v>
      </c>
      <c r="S157" s="216">
        <v>60</v>
      </c>
      <c r="T157" s="216">
        <v>4950</v>
      </c>
      <c r="U157" s="216">
        <f>T157-Q157</f>
        <v>4890</v>
      </c>
      <c r="V157" s="217">
        <v>1384</v>
      </c>
      <c r="W157" s="130">
        <f t="shared" si="9"/>
        <v>28.302658486707564</v>
      </c>
      <c r="X157" s="936" t="s">
        <v>857</v>
      </c>
    </row>
    <row r="158" spans="1:24" ht="30">
      <c r="A158" s="139">
        <v>5</v>
      </c>
      <c r="B158" s="241" t="s">
        <v>557</v>
      </c>
      <c r="C158" s="241"/>
      <c r="D158" s="241"/>
      <c r="E158" s="241"/>
      <c r="F158" s="241"/>
      <c r="G158" s="139" t="s">
        <v>29</v>
      </c>
      <c r="H158" s="141">
        <v>2018</v>
      </c>
      <c r="I158" s="141"/>
      <c r="J158" s="142">
        <v>2020</v>
      </c>
      <c r="K158" s="142"/>
      <c r="L158" s="142"/>
      <c r="M158" s="221" t="s">
        <v>559</v>
      </c>
      <c r="N158" s="145">
        <v>1662</v>
      </c>
      <c r="O158" s="145"/>
      <c r="P158" s="145">
        <v>1662</v>
      </c>
      <c r="Q158" s="145"/>
      <c r="R158" s="145"/>
      <c r="S158" s="145"/>
      <c r="T158" s="145">
        <v>1496</v>
      </c>
      <c r="U158" s="145">
        <f>P158*0.9</f>
        <v>1495.8</v>
      </c>
      <c r="V158" s="217">
        <v>700</v>
      </c>
      <c r="W158" s="130">
        <f t="shared" si="9"/>
        <v>46.797700227303118</v>
      </c>
      <c r="X158" s="242"/>
    </row>
    <row r="159" spans="1:24" ht="30">
      <c r="A159" s="139">
        <v>6</v>
      </c>
      <c r="B159" s="140" t="s">
        <v>542</v>
      </c>
      <c r="C159" s="140"/>
      <c r="D159" s="140"/>
      <c r="E159" s="140"/>
      <c r="F159" s="140"/>
      <c r="G159" s="11" t="s">
        <v>52</v>
      </c>
      <c r="H159" s="141">
        <v>2018</v>
      </c>
      <c r="I159" s="141"/>
      <c r="J159" s="142">
        <v>2020</v>
      </c>
      <c r="K159" s="142"/>
      <c r="L159" s="142"/>
      <c r="M159" s="942" t="s">
        <v>856</v>
      </c>
      <c r="N159" s="144">
        <v>18029</v>
      </c>
      <c r="O159" s="144"/>
      <c r="P159" s="145">
        <v>11000</v>
      </c>
      <c r="Q159" s="144"/>
      <c r="R159" s="144"/>
      <c r="S159" s="144"/>
      <c r="T159" s="144">
        <v>10000</v>
      </c>
      <c r="U159" s="144">
        <v>10000</v>
      </c>
      <c r="V159" s="217">
        <f>2391+504</f>
        <v>2895</v>
      </c>
      <c r="W159" s="130">
        <f t="shared" si="9"/>
        <v>28.95</v>
      </c>
      <c r="X159" s="936" t="s">
        <v>857</v>
      </c>
    </row>
    <row r="160" spans="1:24" s="412" customFormat="1" ht="21.75" customHeight="1">
      <c r="A160" s="515"/>
      <c r="B160" s="519"/>
      <c r="C160" s="817"/>
      <c r="D160" s="817"/>
      <c r="E160" s="519"/>
      <c r="F160" s="519"/>
      <c r="G160" s="520"/>
      <c r="H160" s="516"/>
      <c r="I160" s="516"/>
      <c r="J160" s="517"/>
      <c r="K160" s="517"/>
      <c r="L160" s="517"/>
      <c r="M160" s="515"/>
      <c r="N160" s="500"/>
      <c r="O160" s="500"/>
      <c r="P160" s="501"/>
      <c r="Q160" s="500"/>
      <c r="R160" s="500"/>
      <c r="S160" s="500"/>
      <c r="T160" s="500"/>
      <c r="U160" s="500"/>
      <c r="V160" s="818"/>
      <c r="W160" s="411"/>
      <c r="X160" s="518" t="s">
        <v>764</v>
      </c>
    </row>
    <row r="161" spans="1:25" s="111" customFormat="1">
      <c r="A161" s="192" t="s">
        <v>602</v>
      </c>
      <c r="B161" s="193" t="s">
        <v>603</v>
      </c>
      <c r="C161" s="244"/>
      <c r="D161" s="244"/>
      <c r="E161" s="192"/>
      <c r="F161" s="192"/>
      <c r="G161" s="244"/>
      <c r="H161" s="245"/>
      <c r="I161" s="245"/>
      <c r="J161" s="246"/>
      <c r="K161" s="246"/>
      <c r="L161" s="193"/>
      <c r="M161" s="192"/>
      <c r="N161" s="247">
        <f t="shared" ref="N161:V161" si="14">SUBTOTAL(109,N162:N164)</f>
        <v>631296</v>
      </c>
      <c r="O161" s="247">
        <f t="shared" si="14"/>
        <v>0</v>
      </c>
      <c r="P161" s="247">
        <f t="shared" si="14"/>
        <v>241401</v>
      </c>
      <c r="Q161" s="247">
        <f t="shared" si="14"/>
        <v>169488</v>
      </c>
      <c r="R161" s="247">
        <f t="shared" si="14"/>
        <v>0</v>
      </c>
      <c r="S161" s="247">
        <f t="shared" si="14"/>
        <v>24737</v>
      </c>
      <c r="T161" s="247">
        <f t="shared" si="14"/>
        <v>104854</v>
      </c>
      <c r="U161" s="247">
        <f t="shared" si="14"/>
        <v>80500</v>
      </c>
      <c r="V161" s="248">
        <f t="shared" si="14"/>
        <v>13500</v>
      </c>
      <c r="W161" s="130">
        <f t="shared" si="9"/>
        <v>16.770186335403729</v>
      </c>
      <c r="X161" s="249"/>
    </row>
    <row r="162" spans="1:25" ht="30">
      <c r="A162" s="205">
        <v>1</v>
      </c>
      <c r="B162" s="250" t="s">
        <v>34</v>
      </c>
      <c r="C162" s="250"/>
      <c r="D162" s="251"/>
      <c r="E162" s="252" t="s">
        <v>73</v>
      </c>
      <c r="F162" s="253" t="s">
        <v>406</v>
      </c>
      <c r="G162" s="254" t="s">
        <v>29</v>
      </c>
      <c r="H162" s="208">
        <v>2015</v>
      </c>
      <c r="I162" s="208">
        <v>2015</v>
      </c>
      <c r="J162" s="208">
        <v>2020</v>
      </c>
      <c r="K162" s="208" t="s">
        <v>419</v>
      </c>
      <c r="L162" s="208"/>
      <c r="M162" s="255" t="s">
        <v>35</v>
      </c>
      <c r="N162" s="256">
        <v>391564</v>
      </c>
      <c r="O162" s="256">
        <v>0</v>
      </c>
      <c r="P162" s="256">
        <v>156626</v>
      </c>
      <c r="Q162" s="210">
        <v>104943</v>
      </c>
      <c r="R162" s="210"/>
      <c r="S162" s="210">
        <v>4750</v>
      </c>
      <c r="T162" s="210">
        <f>65634-4600</f>
        <v>61034</v>
      </c>
      <c r="U162" s="256">
        <v>56284</v>
      </c>
      <c r="V162" s="257">
        <v>6000</v>
      </c>
      <c r="W162" s="130">
        <f t="shared" si="9"/>
        <v>10.66022315400469</v>
      </c>
      <c r="X162" s="160"/>
    </row>
    <row r="163" spans="1:25" ht="30">
      <c r="A163" s="205">
        <v>2</v>
      </c>
      <c r="B163" s="250" t="s">
        <v>30</v>
      </c>
      <c r="C163" s="250"/>
      <c r="D163" s="251"/>
      <c r="E163" s="252" t="s">
        <v>73</v>
      </c>
      <c r="F163" s="253" t="s">
        <v>406</v>
      </c>
      <c r="G163" s="254" t="s">
        <v>29</v>
      </c>
      <c r="H163" s="208">
        <v>2016</v>
      </c>
      <c r="I163" s="208">
        <v>2016</v>
      </c>
      <c r="J163" s="208">
        <v>2018</v>
      </c>
      <c r="K163" s="208" t="s">
        <v>420</v>
      </c>
      <c r="L163" s="208"/>
      <c r="M163" s="255" t="s">
        <v>31</v>
      </c>
      <c r="N163" s="256">
        <v>167137</v>
      </c>
      <c r="O163" s="256">
        <v>0</v>
      </c>
      <c r="P163" s="256">
        <v>66855</v>
      </c>
      <c r="Q163" s="210">
        <v>45084</v>
      </c>
      <c r="R163" s="210"/>
      <c r="S163" s="210">
        <v>10000</v>
      </c>
      <c r="T163" s="210">
        <v>25900</v>
      </c>
      <c r="U163" s="256">
        <v>15900</v>
      </c>
      <c r="V163" s="257">
        <v>4500</v>
      </c>
      <c r="W163" s="130">
        <f t="shared" si="9"/>
        <v>28.30188679245283</v>
      </c>
      <c r="X163" s="160"/>
    </row>
    <row r="164" spans="1:25" ht="30">
      <c r="A164" s="205">
        <v>3</v>
      </c>
      <c r="B164" s="250" t="s">
        <v>32</v>
      </c>
      <c r="C164" s="250"/>
      <c r="D164" s="251"/>
      <c r="E164" s="252" t="s">
        <v>73</v>
      </c>
      <c r="F164" s="253" t="s">
        <v>406</v>
      </c>
      <c r="G164" s="254" t="s">
        <v>29</v>
      </c>
      <c r="H164" s="208">
        <v>2016</v>
      </c>
      <c r="I164" s="208">
        <v>2016</v>
      </c>
      <c r="J164" s="208">
        <v>2018</v>
      </c>
      <c r="K164" s="208" t="s">
        <v>419</v>
      </c>
      <c r="L164" s="208"/>
      <c r="M164" s="255" t="s">
        <v>33</v>
      </c>
      <c r="N164" s="256">
        <v>72595</v>
      </c>
      <c r="O164" s="256">
        <v>0</v>
      </c>
      <c r="P164" s="256">
        <v>17920</v>
      </c>
      <c r="Q164" s="210">
        <v>19461</v>
      </c>
      <c r="R164" s="210"/>
      <c r="S164" s="210">
        <v>9987</v>
      </c>
      <c r="T164" s="210">
        <v>17920</v>
      </c>
      <c r="U164" s="256">
        <v>8316</v>
      </c>
      <c r="V164" s="257">
        <v>3000</v>
      </c>
      <c r="W164" s="130">
        <f t="shared" si="9"/>
        <v>36.075036075036074</v>
      </c>
      <c r="X164" s="160"/>
      <c r="Y164" s="104"/>
    </row>
    <row r="165" spans="1:25" s="111" customFormat="1">
      <c r="A165" s="258" t="s">
        <v>604</v>
      </c>
      <c r="B165" s="259" t="s">
        <v>605</v>
      </c>
      <c r="C165" s="260"/>
      <c r="D165" s="261"/>
      <c r="E165" s="192"/>
      <c r="F165" s="262"/>
      <c r="G165" s="192"/>
      <c r="H165" s="263"/>
      <c r="I165" s="264"/>
      <c r="J165" s="263"/>
      <c r="K165" s="264"/>
      <c r="L165" s="234"/>
      <c r="M165" s="265"/>
      <c r="N165" s="247">
        <f t="shared" ref="N165:V165" si="15">SUBTOTAL(109,N167:N170)</f>
        <v>27750</v>
      </c>
      <c r="O165" s="247">
        <f t="shared" si="15"/>
        <v>0</v>
      </c>
      <c r="P165" s="247">
        <f t="shared" si="15"/>
        <v>27750</v>
      </c>
      <c r="Q165" s="247">
        <f t="shared" si="15"/>
        <v>2615</v>
      </c>
      <c r="R165" s="247">
        <f t="shared" si="15"/>
        <v>0</v>
      </c>
      <c r="S165" s="247">
        <f t="shared" si="15"/>
        <v>2615</v>
      </c>
      <c r="T165" s="247">
        <f t="shared" si="15"/>
        <v>24975</v>
      </c>
      <c r="U165" s="247">
        <f t="shared" si="15"/>
        <v>22500</v>
      </c>
      <c r="V165" s="248">
        <f t="shared" si="15"/>
        <v>4000</v>
      </c>
      <c r="W165" s="130"/>
      <c r="X165" s="266"/>
    </row>
    <row r="166" spans="1:25">
      <c r="A166" s="267" t="s">
        <v>491</v>
      </c>
      <c r="B166" s="268" t="s">
        <v>552</v>
      </c>
      <c r="C166" s="269"/>
      <c r="D166" s="270"/>
      <c r="E166" s="271"/>
      <c r="F166" s="272"/>
      <c r="G166" s="271"/>
      <c r="H166" s="273"/>
      <c r="I166" s="274"/>
      <c r="J166" s="273"/>
      <c r="K166" s="274"/>
      <c r="L166" s="208"/>
      <c r="M166" s="275"/>
      <c r="N166" s="276"/>
      <c r="O166" s="276"/>
      <c r="P166" s="276"/>
      <c r="Q166" s="276"/>
      <c r="R166" s="276"/>
      <c r="S166" s="276"/>
      <c r="T166" s="276"/>
      <c r="U166" s="276"/>
      <c r="V166" s="277"/>
      <c r="W166" s="130"/>
      <c r="X166" s="187"/>
    </row>
    <row r="167" spans="1:25" ht="30">
      <c r="A167" s="205">
        <v>1</v>
      </c>
      <c r="B167" s="278" t="s">
        <v>413</v>
      </c>
      <c r="C167" s="279"/>
      <c r="D167" s="280"/>
      <c r="E167" s="281"/>
      <c r="F167" s="253" t="s">
        <v>407</v>
      </c>
      <c r="G167" s="253" t="s">
        <v>36</v>
      </c>
      <c r="H167" s="208">
        <v>2017</v>
      </c>
      <c r="I167" s="253"/>
      <c r="J167" s="253" t="s">
        <v>414</v>
      </c>
      <c r="K167" s="282"/>
      <c r="L167" s="282"/>
      <c r="M167" s="283" t="s">
        <v>415</v>
      </c>
      <c r="N167" s="284">
        <v>7671</v>
      </c>
      <c r="O167" s="281"/>
      <c r="P167" s="284">
        <v>7671</v>
      </c>
      <c r="Q167" s="285">
        <f>140+2475</f>
        <v>2615</v>
      </c>
      <c r="R167" s="285"/>
      <c r="S167" s="285">
        <f>Q167</f>
        <v>2615</v>
      </c>
      <c r="T167" s="285">
        <v>6904</v>
      </c>
      <c r="U167" s="285">
        <v>4429</v>
      </c>
      <c r="V167" s="286">
        <v>2000</v>
      </c>
      <c r="W167" s="130">
        <f t="shared" si="9"/>
        <v>45.156920298035672</v>
      </c>
      <c r="X167" s="160"/>
    </row>
    <row r="168" spans="1:25">
      <c r="A168" s="267" t="s">
        <v>491</v>
      </c>
      <c r="B168" s="268" t="s">
        <v>570</v>
      </c>
      <c r="C168" s="279"/>
      <c r="D168" s="280"/>
      <c r="E168" s="281"/>
      <c r="F168" s="253"/>
      <c r="G168" s="253"/>
      <c r="H168" s="208"/>
      <c r="I168" s="253"/>
      <c r="J168" s="253"/>
      <c r="K168" s="282"/>
      <c r="L168" s="282"/>
      <c r="M168" s="283"/>
      <c r="N168" s="284"/>
      <c r="O168" s="281"/>
      <c r="P168" s="281"/>
      <c r="Q168" s="285"/>
      <c r="R168" s="285"/>
      <c r="S168" s="285"/>
      <c r="T168" s="285"/>
      <c r="U168" s="285"/>
      <c r="V168" s="286"/>
      <c r="W168" s="130"/>
      <c r="X168" s="160"/>
    </row>
    <row r="169" spans="1:25" ht="30">
      <c r="A169" s="205">
        <v>1</v>
      </c>
      <c r="B169" s="287" t="s">
        <v>416</v>
      </c>
      <c r="C169" s="279"/>
      <c r="D169" s="280"/>
      <c r="E169" s="281"/>
      <c r="F169" s="253" t="s">
        <v>407</v>
      </c>
      <c r="G169" s="253" t="s">
        <v>36</v>
      </c>
      <c r="H169" s="208">
        <v>2018</v>
      </c>
      <c r="I169" s="253"/>
      <c r="J169" s="288" t="s">
        <v>418</v>
      </c>
      <c r="K169" s="282"/>
      <c r="L169" s="282"/>
      <c r="M169" s="289"/>
      <c r="N169" s="284">
        <f>P169</f>
        <v>9079</v>
      </c>
      <c r="O169" s="281"/>
      <c r="P169" s="284">
        <v>9079</v>
      </c>
      <c r="Q169" s="281"/>
      <c r="R169" s="281"/>
      <c r="S169" s="281"/>
      <c r="T169" s="285">
        <v>8171</v>
      </c>
      <c r="U169" s="285">
        <v>8171</v>
      </c>
      <c r="V169" s="286">
        <v>1000</v>
      </c>
      <c r="W169" s="130">
        <f t="shared" si="9"/>
        <v>12.238404112103781</v>
      </c>
      <c r="X169" s="160"/>
    </row>
    <row r="170" spans="1:25" ht="30">
      <c r="A170" s="205">
        <v>2</v>
      </c>
      <c r="B170" s="287" t="s">
        <v>417</v>
      </c>
      <c r="C170" s="279"/>
      <c r="D170" s="280"/>
      <c r="E170" s="281"/>
      <c r="F170" s="253" t="s">
        <v>407</v>
      </c>
      <c r="G170" s="253" t="s">
        <v>36</v>
      </c>
      <c r="H170" s="208">
        <v>2018</v>
      </c>
      <c r="I170" s="253"/>
      <c r="J170" s="288" t="s">
        <v>418</v>
      </c>
      <c r="K170" s="282"/>
      <c r="L170" s="282"/>
      <c r="M170" s="289"/>
      <c r="N170" s="284">
        <v>11000</v>
      </c>
      <c r="O170" s="281"/>
      <c r="P170" s="284">
        <v>11000</v>
      </c>
      <c r="Q170" s="281"/>
      <c r="R170" s="281"/>
      <c r="S170" s="281"/>
      <c r="T170" s="281">
        <v>9900</v>
      </c>
      <c r="U170" s="285">
        <v>9900</v>
      </c>
      <c r="V170" s="286">
        <v>1000</v>
      </c>
      <c r="W170" s="130">
        <f t="shared" si="9"/>
        <v>10.1010101010101</v>
      </c>
      <c r="X170" s="160"/>
    </row>
    <row r="171" spans="1:25" s="111" customFormat="1" ht="24.75" customHeight="1">
      <c r="A171" s="290" t="s">
        <v>607</v>
      </c>
      <c r="B171" s="291" t="s">
        <v>606</v>
      </c>
      <c r="C171" s="292"/>
      <c r="D171" s="292"/>
      <c r="E171" s="290"/>
      <c r="F171" s="290"/>
      <c r="G171" s="292"/>
      <c r="H171" s="293"/>
      <c r="I171" s="293"/>
      <c r="J171" s="294"/>
      <c r="K171" s="294"/>
      <c r="L171" s="291"/>
      <c r="M171" s="290"/>
      <c r="N171" s="295">
        <f t="shared" ref="N171:U171" si="16">SUBTOTAL(9,N172:N193)</f>
        <v>1009811</v>
      </c>
      <c r="O171" s="295">
        <f t="shared" si="16"/>
        <v>88130</v>
      </c>
      <c r="P171" s="295">
        <f t="shared" si="16"/>
        <v>319247.2</v>
      </c>
      <c r="Q171" s="295">
        <f t="shared" si="16"/>
        <v>641285.5</v>
      </c>
      <c r="R171" s="295">
        <f t="shared" si="16"/>
        <v>96973</v>
      </c>
      <c r="S171" s="295">
        <f t="shared" si="16"/>
        <v>226943.5</v>
      </c>
      <c r="T171" s="295">
        <f t="shared" si="16"/>
        <v>100988</v>
      </c>
      <c r="U171" s="295">
        <f t="shared" si="16"/>
        <v>65968</v>
      </c>
      <c r="V171" s="296">
        <f>SUBTOTAL(9,V172:V193)</f>
        <v>35011.5</v>
      </c>
      <c r="W171" s="130"/>
      <c r="X171" s="297">
        <v>31994</v>
      </c>
      <c r="Y171" s="298">
        <f>V171-X171</f>
        <v>3017.5</v>
      </c>
    </row>
    <row r="172" spans="1:25" ht="60">
      <c r="A172" s="299">
        <v>1</v>
      </c>
      <c r="B172" s="300" t="s">
        <v>38</v>
      </c>
      <c r="C172" s="300" t="s">
        <v>378</v>
      </c>
      <c r="D172" s="301">
        <v>50388</v>
      </c>
      <c r="E172" s="302" t="s">
        <v>40</v>
      </c>
      <c r="F172" s="303" t="s">
        <v>370</v>
      </c>
      <c r="G172" s="302" t="s">
        <v>9</v>
      </c>
      <c r="H172" s="304">
        <v>2010</v>
      </c>
      <c r="I172" s="305" t="s">
        <v>402</v>
      </c>
      <c r="J172" s="304">
        <v>2016</v>
      </c>
      <c r="K172" s="305" t="s">
        <v>388</v>
      </c>
      <c r="L172" s="304"/>
      <c r="M172" s="306" t="s">
        <v>39</v>
      </c>
      <c r="N172" s="307">
        <v>52941</v>
      </c>
      <c r="O172" s="307">
        <v>0</v>
      </c>
      <c r="P172" s="307">
        <v>52941</v>
      </c>
      <c r="Q172" s="307">
        <v>41615.5</v>
      </c>
      <c r="R172" s="307">
        <v>0</v>
      </c>
      <c r="S172" s="307">
        <v>41615.5</v>
      </c>
      <c r="T172" s="307">
        <v>9348</v>
      </c>
      <c r="U172" s="307">
        <v>5272</v>
      </c>
      <c r="V172" s="308">
        <f>U172*0.5</f>
        <v>2636</v>
      </c>
      <c r="W172" s="130">
        <f t="shared" si="9"/>
        <v>50</v>
      </c>
      <c r="X172" s="309"/>
    </row>
    <row r="173" spans="1:25" ht="38.25" customHeight="1">
      <c r="A173" s="299">
        <v>2</v>
      </c>
      <c r="B173" s="310" t="s">
        <v>43</v>
      </c>
      <c r="C173" s="310" t="s">
        <v>379</v>
      </c>
      <c r="D173" s="311">
        <v>15789.357</v>
      </c>
      <c r="E173" s="302" t="s">
        <v>44</v>
      </c>
      <c r="F173" s="303" t="s">
        <v>370</v>
      </c>
      <c r="G173" s="302" t="s">
        <v>9</v>
      </c>
      <c r="H173" s="304">
        <v>2010</v>
      </c>
      <c r="I173" s="304">
        <v>2010</v>
      </c>
      <c r="J173" s="304">
        <v>2012</v>
      </c>
      <c r="K173" s="304">
        <v>2012</v>
      </c>
      <c r="L173" s="304"/>
      <c r="M173" s="312" t="s">
        <v>680</v>
      </c>
      <c r="N173" s="307">
        <v>15990</v>
      </c>
      <c r="O173" s="307">
        <v>0</v>
      </c>
      <c r="P173" s="307">
        <v>15990</v>
      </c>
      <c r="Q173" s="307">
        <v>15599</v>
      </c>
      <c r="R173" s="307">
        <v>0</v>
      </c>
      <c r="S173" s="307">
        <v>15599</v>
      </c>
      <c r="T173" s="307">
        <v>2890</v>
      </c>
      <c r="U173" s="307">
        <v>190</v>
      </c>
      <c r="V173" s="308">
        <v>190</v>
      </c>
      <c r="W173" s="130">
        <f t="shared" si="9"/>
        <v>100</v>
      </c>
      <c r="X173" s="313"/>
    </row>
    <row r="174" spans="1:25" s="111" customFormat="1" ht="45">
      <c r="A174" s="340">
        <v>3</v>
      </c>
      <c r="B174" s="805" t="s">
        <v>46</v>
      </c>
      <c r="C174" s="805" t="s">
        <v>421</v>
      </c>
      <c r="D174" s="806"/>
      <c r="E174" s="807" t="s">
        <v>44</v>
      </c>
      <c r="F174" s="808" t="s">
        <v>370</v>
      </c>
      <c r="G174" s="809" t="s">
        <v>47</v>
      </c>
      <c r="H174" s="810">
        <v>2010</v>
      </c>
      <c r="I174" s="810">
        <v>2011</v>
      </c>
      <c r="J174" s="810">
        <v>2013</v>
      </c>
      <c r="K174" s="810">
        <v>2014</v>
      </c>
      <c r="L174" s="810"/>
      <c r="M174" s="811" t="s">
        <v>48</v>
      </c>
      <c r="N174" s="342">
        <v>8753</v>
      </c>
      <c r="O174" s="342">
        <v>0</v>
      </c>
      <c r="P174" s="342">
        <v>8753</v>
      </c>
      <c r="Q174" s="342">
        <v>5840</v>
      </c>
      <c r="R174" s="342">
        <v>0</v>
      </c>
      <c r="S174" s="342">
        <v>5840</v>
      </c>
      <c r="T174" s="342">
        <v>2770</v>
      </c>
      <c r="U174" s="342">
        <v>209</v>
      </c>
      <c r="V174" s="343">
        <v>209</v>
      </c>
      <c r="W174" s="132">
        <f t="shared" si="9"/>
        <v>100</v>
      </c>
      <c r="X174" s="344" t="s">
        <v>751</v>
      </c>
    </row>
    <row r="175" spans="1:25" ht="38.25" customHeight="1">
      <c r="A175" s="299">
        <v>4</v>
      </c>
      <c r="B175" s="310" t="s">
        <v>45</v>
      </c>
      <c r="C175" s="310" t="s">
        <v>397</v>
      </c>
      <c r="D175" s="314">
        <v>32737.117999999999</v>
      </c>
      <c r="E175" s="302" t="s">
        <v>44</v>
      </c>
      <c r="F175" s="303" t="s">
        <v>370</v>
      </c>
      <c r="G175" s="302" t="s">
        <v>36</v>
      </c>
      <c r="H175" s="304">
        <v>2012</v>
      </c>
      <c r="I175" s="305" t="s">
        <v>398</v>
      </c>
      <c r="J175" s="304">
        <v>2013</v>
      </c>
      <c r="K175" s="305" t="s">
        <v>381</v>
      </c>
      <c r="L175" s="304"/>
      <c r="M175" s="315" t="s">
        <v>696</v>
      </c>
      <c r="N175" s="307">
        <v>38908</v>
      </c>
      <c r="O175" s="307">
        <v>0</v>
      </c>
      <c r="P175" s="307">
        <v>3280</v>
      </c>
      <c r="Q175" s="307">
        <v>32338</v>
      </c>
      <c r="R175" s="307">
        <v>0</v>
      </c>
      <c r="S175" s="307">
        <v>2938</v>
      </c>
      <c r="T175" s="307">
        <v>2995</v>
      </c>
      <c r="U175" s="307">
        <v>537</v>
      </c>
      <c r="V175" s="308">
        <v>537</v>
      </c>
      <c r="W175" s="130">
        <f t="shared" si="9"/>
        <v>100</v>
      </c>
      <c r="X175" s="313"/>
    </row>
    <row r="176" spans="1:25" ht="75">
      <c r="A176" s="299">
        <v>5</v>
      </c>
      <c r="B176" s="316" t="s">
        <v>485</v>
      </c>
      <c r="C176" s="317" t="s">
        <v>487</v>
      </c>
      <c r="D176" s="301">
        <v>6013</v>
      </c>
      <c r="E176" s="302" t="s">
        <v>40</v>
      </c>
      <c r="F176" s="303" t="s">
        <v>370</v>
      </c>
      <c r="G176" s="302" t="s">
        <v>36</v>
      </c>
      <c r="H176" s="304">
        <v>2011</v>
      </c>
      <c r="I176" s="304"/>
      <c r="J176" s="304">
        <v>2015</v>
      </c>
      <c r="K176" s="304"/>
      <c r="L176" s="304"/>
      <c r="M176" s="318" t="s">
        <v>486</v>
      </c>
      <c r="N176" s="307">
        <v>19577</v>
      </c>
      <c r="O176" s="307">
        <v>0</v>
      </c>
      <c r="P176" s="307">
        <v>4013</v>
      </c>
      <c r="Q176" s="307">
        <v>4500</v>
      </c>
      <c r="R176" s="307">
        <v>0</v>
      </c>
      <c r="S176" s="307">
        <v>1500</v>
      </c>
      <c r="T176" s="307">
        <v>3513</v>
      </c>
      <c r="U176" s="307">
        <v>2513</v>
      </c>
      <c r="V176" s="308">
        <f>U176*0.5</f>
        <v>1256.5</v>
      </c>
      <c r="W176" s="130">
        <f t="shared" si="9"/>
        <v>50</v>
      </c>
      <c r="X176" s="313"/>
    </row>
    <row r="177" spans="1:24" ht="45">
      <c r="A177" s="299">
        <v>6</v>
      </c>
      <c r="B177" s="316" t="s">
        <v>483</v>
      </c>
      <c r="C177" s="316"/>
      <c r="D177" s="316"/>
      <c r="E177" s="302" t="s">
        <v>40</v>
      </c>
      <c r="F177" s="303" t="s">
        <v>370</v>
      </c>
      <c r="G177" s="302" t="s">
        <v>9</v>
      </c>
      <c r="H177" s="304">
        <v>2010</v>
      </c>
      <c r="I177" s="304"/>
      <c r="J177" s="304">
        <v>2014</v>
      </c>
      <c r="K177" s="304"/>
      <c r="L177" s="304"/>
      <c r="M177" s="319" t="s">
        <v>484</v>
      </c>
      <c r="N177" s="307">
        <v>175084</v>
      </c>
      <c r="O177" s="307">
        <v>0</v>
      </c>
      <c r="P177" s="307">
        <v>113063</v>
      </c>
      <c r="Q177" s="307">
        <v>167695</v>
      </c>
      <c r="R177" s="307">
        <v>0</v>
      </c>
      <c r="S177" s="307">
        <v>103954</v>
      </c>
      <c r="T177" s="307">
        <v>2121</v>
      </c>
      <c r="U177" s="307">
        <v>1121</v>
      </c>
      <c r="V177" s="308">
        <v>1121</v>
      </c>
      <c r="W177" s="130">
        <f t="shared" si="9"/>
        <v>100</v>
      </c>
      <c r="X177" s="313"/>
    </row>
    <row r="178" spans="1:24" ht="45">
      <c r="A178" s="299">
        <v>7</v>
      </c>
      <c r="B178" s="316" t="s">
        <v>494</v>
      </c>
      <c r="C178" s="316"/>
      <c r="D178" s="316"/>
      <c r="E178" s="302" t="s">
        <v>40</v>
      </c>
      <c r="F178" s="303" t="s">
        <v>370</v>
      </c>
      <c r="G178" s="320" t="s">
        <v>49</v>
      </c>
      <c r="H178" s="304">
        <v>2011</v>
      </c>
      <c r="I178" s="304"/>
      <c r="J178" s="304">
        <v>2012</v>
      </c>
      <c r="K178" s="304"/>
      <c r="L178" s="304"/>
      <c r="M178" s="321" t="s">
        <v>697</v>
      </c>
      <c r="N178" s="307">
        <v>18047</v>
      </c>
      <c r="O178" s="307">
        <v>0</v>
      </c>
      <c r="P178" s="307">
        <v>3980</v>
      </c>
      <c r="Q178" s="307">
        <v>17000</v>
      </c>
      <c r="R178" s="307">
        <v>0</v>
      </c>
      <c r="S178" s="307">
        <v>2000</v>
      </c>
      <c r="T178" s="307">
        <v>1980</v>
      </c>
      <c r="U178" s="307">
        <v>980</v>
      </c>
      <c r="V178" s="308">
        <v>980</v>
      </c>
      <c r="W178" s="130">
        <f t="shared" si="9"/>
        <v>100</v>
      </c>
      <c r="X178" s="313"/>
    </row>
    <row r="179" spans="1:24" ht="30">
      <c r="A179" s="299">
        <v>8</v>
      </c>
      <c r="B179" s="322" t="s">
        <v>65</v>
      </c>
      <c r="C179" s="322" t="s">
        <v>383</v>
      </c>
      <c r="D179" s="323"/>
      <c r="E179" s="302" t="s">
        <v>44</v>
      </c>
      <c r="F179" s="303" t="s">
        <v>370</v>
      </c>
      <c r="G179" s="324" t="s">
        <v>18</v>
      </c>
      <c r="H179" s="325">
        <v>2012</v>
      </c>
      <c r="I179" s="325"/>
      <c r="J179" s="325" t="s">
        <v>364</v>
      </c>
      <c r="K179" s="325"/>
      <c r="L179" s="325"/>
      <c r="M179" s="319" t="s">
        <v>365</v>
      </c>
      <c r="N179" s="307">
        <v>51192</v>
      </c>
      <c r="O179" s="307">
        <v>0</v>
      </c>
      <c r="P179" s="307">
        <v>1900</v>
      </c>
      <c r="Q179" s="307">
        <v>32000</v>
      </c>
      <c r="R179" s="307">
        <v>0</v>
      </c>
      <c r="S179" s="307">
        <v>1000</v>
      </c>
      <c r="T179" s="307">
        <v>1900</v>
      </c>
      <c r="U179" s="307">
        <v>900</v>
      </c>
      <c r="V179" s="308">
        <v>900</v>
      </c>
      <c r="W179" s="130">
        <f t="shared" si="9"/>
        <v>100</v>
      </c>
      <c r="X179" s="313"/>
    </row>
    <row r="180" spans="1:24" ht="30">
      <c r="A180" s="299">
        <v>9</v>
      </c>
      <c r="B180" s="326" t="s">
        <v>481</v>
      </c>
      <c r="C180" s="316" t="s">
        <v>383</v>
      </c>
      <c r="D180" s="301">
        <v>100616</v>
      </c>
      <c r="E180" s="327" t="s">
        <v>53</v>
      </c>
      <c r="F180" s="303" t="s">
        <v>370</v>
      </c>
      <c r="G180" s="302" t="s">
        <v>36</v>
      </c>
      <c r="H180" s="304">
        <v>2008</v>
      </c>
      <c r="I180" s="328"/>
      <c r="J180" s="304">
        <v>2014</v>
      </c>
      <c r="K180" s="305" t="s">
        <v>419</v>
      </c>
      <c r="L180" s="304"/>
      <c r="M180" s="304" t="s">
        <v>482</v>
      </c>
      <c r="N180" s="307">
        <v>112794</v>
      </c>
      <c r="O180" s="307">
        <v>88130</v>
      </c>
      <c r="P180" s="307">
        <v>24664</v>
      </c>
      <c r="Q180" s="307">
        <v>90130</v>
      </c>
      <c r="R180" s="307">
        <v>88130</v>
      </c>
      <c r="S180" s="307">
        <v>2000</v>
      </c>
      <c r="T180" s="307">
        <v>8649</v>
      </c>
      <c r="U180" s="307">
        <v>6649</v>
      </c>
      <c r="V180" s="308">
        <f>U180*0.5</f>
        <v>3324.5</v>
      </c>
      <c r="W180" s="130">
        <f t="shared" si="9"/>
        <v>50</v>
      </c>
      <c r="X180" s="313"/>
    </row>
    <row r="181" spans="1:24" ht="60">
      <c r="A181" s="299">
        <v>10</v>
      </c>
      <c r="B181" s="329" t="s">
        <v>54</v>
      </c>
      <c r="C181" s="329" t="s">
        <v>412</v>
      </c>
      <c r="D181" s="329">
        <v>153137</v>
      </c>
      <c r="E181" s="302" t="s">
        <v>53</v>
      </c>
      <c r="F181" s="303" t="s">
        <v>370</v>
      </c>
      <c r="G181" s="302" t="s">
        <v>375</v>
      </c>
      <c r="H181" s="304">
        <v>2010</v>
      </c>
      <c r="I181" s="304">
        <v>2010</v>
      </c>
      <c r="J181" s="304">
        <v>2016</v>
      </c>
      <c r="K181" s="304">
        <v>2014</v>
      </c>
      <c r="L181" s="304"/>
      <c r="M181" s="330" t="s">
        <v>55</v>
      </c>
      <c r="N181" s="307">
        <v>257147</v>
      </c>
      <c r="O181" s="307">
        <v>0</v>
      </c>
      <c r="P181" s="307">
        <v>50000</v>
      </c>
      <c r="Q181" s="307">
        <v>60000</v>
      </c>
      <c r="R181" s="307">
        <v>0</v>
      </c>
      <c r="S181" s="307">
        <v>5000</v>
      </c>
      <c r="T181" s="307">
        <v>20000</v>
      </c>
      <c r="U181" s="307">
        <v>15000</v>
      </c>
      <c r="V181" s="308">
        <v>5000</v>
      </c>
      <c r="W181" s="130">
        <f t="shared" si="9"/>
        <v>33.333333333333329</v>
      </c>
      <c r="X181" s="313"/>
    </row>
    <row r="182" spans="1:24" ht="45">
      <c r="A182" s="299">
        <v>11</v>
      </c>
      <c r="B182" s="316" t="s">
        <v>62</v>
      </c>
      <c r="C182" s="316" t="s">
        <v>383</v>
      </c>
      <c r="D182" s="331">
        <v>21720</v>
      </c>
      <c r="E182" s="302" t="s">
        <v>40</v>
      </c>
      <c r="F182" s="303" t="s">
        <v>370</v>
      </c>
      <c r="G182" s="302" t="s">
        <v>9</v>
      </c>
      <c r="H182" s="304">
        <v>2013</v>
      </c>
      <c r="I182" s="304">
        <v>2013</v>
      </c>
      <c r="J182" s="304">
        <v>2014</v>
      </c>
      <c r="K182" s="304">
        <v>2014</v>
      </c>
      <c r="L182" s="304"/>
      <c r="M182" s="319" t="s">
        <v>63</v>
      </c>
      <c r="N182" s="307">
        <v>35209</v>
      </c>
      <c r="O182" s="307">
        <v>0</v>
      </c>
      <c r="P182" s="307">
        <v>21720</v>
      </c>
      <c r="Q182" s="307">
        <v>21150</v>
      </c>
      <c r="R182" s="307">
        <v>0</v>
      </c>
      <c r="S182" s="307">
        <v>20150</v>
      </c>
      <c r="T182" s="307">
        <v>2570</v>
      </c>
      <c r="U182" s="307">
        <v>1570</v>
      </c>
      <c r="V182" s="308">
        <v>1570</v>
      </c>
      <c r="W182" s="130">
        <f t="shared" si="9"/>
        <v>100</v>
      </c>
      <c r="X182" s="313"/>
    </row>
    <row r="183" spans="1:24" ht="30">
      <c r="A183" s="299">
        <v>12</v>
      </c>
      <c r="B183" s="316" t="s">
        <v>68</v>
      </c>
      <c r="C183" s="316"/>
      <c r="D183" s="332"/>
      <c r="E183" s="302" t="s">
        <v>40</v>
      </c>
      <c r="F183" s="303" t="s">
        <v>370</v>
      </c>
      <c r="G183" s="319" t="s">
        <v>47</v>
      </c>
      <c r="H183" s="304">
        <v>2014</v>
      </c>
      <c r="I183" s="304">
        <v>2015</v>
      </c>
      <c r="J183" s="304">
        <v>2016</v>
      </c>
      <c r="K183" s="304" t="s">
        <v>419</v>
      </c>
      <c r="L183" s="304"/>
      <c r="M183" s="319" t="s">
        <v>69</v>
      </c>
      <c r="N183" s="307">
        <v>3735</v>
      </c>
      <c r="O183" s="307">
        <v>0</v>
      </c>
      <c r="P183" s="307">
        <v>3361</v>
      </c>
      <c r="Q183" s="307">
        <v>3300</v>
      </c>
      <c r="R183" s="307">
        <v>0</v>
      </c>
      <c r="S183" s="307">
        <v>3300</v>
      </c>
      <c r="T183" s="307">
        <v>1061</v>
      </c>
      <c r="U183" s="307">
        <v>61</v>
      </c>
      <c r="V183" s="308">
        <v>61</v>
      </c>
      <c r="W183" s="130">
        <f t="shared" si="9"/>
        <v>100</v>
      </c>
      <c r="X183" s="313"/>
    </row>
    <row r="184" spans="1:24" ht="30">
      <c r="A184" s="299">
        <v>13</v>
      </c>
      <c r="B184" s="322" t="s">
        <v>58</v>
      </c>
      <c r="C184" s="322"/>
      <c r="D184" s="322"/>
      <c r="E184" s="302" t="s">
        <v>173</v>
      </c>
      <c r="F184" s="303" t="s">
        <v>370</v>
      </c>
      <c r="G184" s="302" t="s">
        <v>375</v>
      </c>
      <c r="H184" s="333" t="s">
        <v>362</v>
      </c>
      <c r="I184" s="333"/>
      <c r="J184" s="325" t="s">
        <v>362</v>
      </c>
      <c r="K184" s="325"/>
      <c r="L184" s="325"/>
      <c r="M184" s="334"/>
      <c r="N184" s="307">
        <v>0</v>
      </c>
      <c r="O184" s="307">
        <v>0</v>
      </c>
      <c r="P184" s="307">
        <v>0</v>
      </c>
      <c r="Q184" s="307">
        <v>1000</v>
      </c>
      <c r="R184" s="307">
        <v>0</v>
      </c>
      <c r="S184" s="307">
        <v>1000</v>
      </c>
      <c r="T184" s="307">
        <v>3300</v>
      </c>
      <c r="U184" s="307">
        <v>2300</v>
      </c>
      <c r="V184" s="308">
        <f>U184*0.5</f>
        <v>1150</v>
      </c>
      <c r="W184" s="130">
        <f t="shared" si="9"/>
        <v>50</v>
      </c>
      <c r="X184" s="313"/>
    </row>
    <row r="185" spans="1:24" ht="52.5" customHeight="1">
      <c r="A185" s="299">
        <v>14</v>
      </c>
      <c r="B185" s="316" t="s">
        <v>56</v>
      </c>
      <c r="C185" s="335" t="s">
        <v>389</v>
      </c>
      <c r="D185" s="314">
        <v>14899</v>
      </c>
      <c r="E185" s="302" t="s">
        <v>44</v>
      </c>
      <c r="F185" s="303" t="s">
        <v>370</v>
      </c>
      <c r="G185" s="320" t="s">
        <v>49</v>
      </c>
      <c r="H185" s="304">
        <v>2009</v>
      </c>
      <c r="I185" s="304">
        <v>2009</v>
      </c>
      <c r="J185" s="304">
        <v>2012</v>
      </c>
      <c r="K185" s="304">
        <v>2012</v>
      </c>
      <c r="L185" s="304"/>
      <c r="M185" s="321" t="s">
        <v>57</v>
      </c>
      <c r="N185" s="307">
        <v>17000</v>
      </c>
      <c r="O185" s="307">
        <v>0</v>
      </c>
      <c r="P185" s="307">
        <v>4190</v>
      </c>
      <c r="Q185" s="307">
        <v>11757</v>
      </c>
      <c r="R185" s="307">
        <v>0</v>
      </c>
      <c r="S185" s="307">
        <v>1047</v>
      </c>
      <c r="T185" s="307">
        <v>4190</v>
      </c>
      <c r="U185" s="307">
        <v>3143</v>
      </c>
      <c r="V185" s="308">
        <f>U185*0.5</f>
        <v>1571.5</v>
      </c>
      <c r="W185" s="130">
        <f t="shared" si="9"/>
        <v>50</v>
      </c>
      <c r="X185" s="313"/>
    </row>
    <row r="186" spans="1:24" ht="89.25" customHeight="1">
      <c r="A186" s="299">
        <v>15</v>
      </c>
      <c r="B186" s="316" t="s">
        <v>66</v>
      </c>
      <c r="C186" s="316" t="s">
        <v>395</v>
      </c>
      <c r="D186" s="314">
        <v>25302.133999999998</v>
      </c>
      <c r="E186" s="302" t="s">
        <v>44</v>
      </c>
      <c r="F186" s="303" t="s">
        <v>370</v>
      </c>
      <c r="G186" s="302" t="s">
        <v>36</v>
      </c>
      <c r="H186" s="304">
        <v>2011</v>
      </c>
      <c r="I186" s="305" t="s">
        <v>380</v>
      </c>
      <c r="J186" s="304">
        <v>2012</v>
      </c>
      <c r="K186" s="305" t="s">
        <v>396</v>
      </c>
      <c r="L186" s="304"/>
      <c r="M186" s="321" t="s">
        <v>67</v>
      </c>
      <c r="N186" s="307">
        <v>27139</v>
      </c>
      <c r="O186" s="307">
        <v>0</v>
      </c>
      <c r="P186" s="307">
        <v>1802</v>
      </c>
      <c r="Q186" s="307">
        <v>24500</v>
      </c>
      <c r="R186" s="307">
        <v>0</v>
      </c>
      <c r="S186" s="307">
        <v>1000</v>
      </c>
      <c r="T186" s="307">
        <v>1802</v>
      </c>
      <c r="U186" s="307">
        <v>802</v>
      </c>
      <c r="V186" s="308">
        <v>802</v>
      </c>
      <c r="W186" s="130">
        <f t="shared" si="9"/>
        <v>100</v>
      </c>
      <c r="X186" s="313"/>
    </row>
    <row r="187" spans="1:24" ht="90">
      <c r="A187" s="299">
        <v>16</v>
      </c>
      <c r="B187" s="310" t="s">
        <v>809</v>
      </c>
      <c r="C187" s="310" t="s">
        <v>385</v>
      </c>
      <c r="D187" s="336">
        <v>22606</v>
      </c>
      <c r="E187" s="302" t="s">
        <v>44</v>
      </c>
      <c r="F187" s="303" t="s">
        <v>370</v>
      </c>
      <c r="G187" s="319" t="s">
        <v>10</v>
      </c>
      <c r="H187" s="304">
        <v>2013</v>
      </c>
      <c r="I187" s="305" t="s">
        <v>384</v>
      </c>
      <c r="J187" s="304">
        <v>2015</v>
      </c>
      <c r="K187" s="305" t="s">
        <v>386</v>
      </c>
      <c r="L187" s="304"/>
      <c r="M187" s="334" t="s">
        <v>61</v>
      </c>
      <c r="N187" s="307">
        <v>22981</v>
      </c>
      <c r="O187" s="307">
        <v>0</v>
      </c>
      <c r="P187" s="307">
        <v>2981</v>
      </c>
      <c r="Q187" s="307">
        <v>21000</v>
      </c>
      <c r="R187" s="307">
        <v>0</v>
      </c>
      <c r="S187" s="307">
        <v>1000</v>
      </c>
      <c r="T187" s="307">
        <v>2606</v>
      </c>
      <c r="U187" s="307">
        <v>1606</v>
      </c>
      <c r="V187" s="308">
        <v>1606</v>
      </c>
      <c r="W187" s="130">
        <f t="shared" si="9"/>
        <v>100</v>
      </c>
      <c r="X187" s="313"/>
    </row>
    <row r="188" spans="1:24" s="111" customFormat="1" ht="30">
      <c r="A188" s="340">
        <v>17</v>
      </c>
      <c r="B188" s="813" t="s">
        <v>71</v>
      </c>
      <c r="C188" s="813" t="s">
        <v>401</v>
      </c>
      <c r="D188" s="814"/>
      <c r="E188" s="807" t="s">
        <v>44</v>
      </c>
      <c r="F188" s="808" t="s">
        <v>370</v>
      </c>
      <c r="G188" s="815" t="s">
        <v>47</v>
      </c>
      <c r="H188" s="810">
        <v>2013</v>
      </c>
      <c r="I188" s="810"/>
      <c r="J188" s="810">
        <v>2015</v>
      </c>
      <c r="K188" s="810"/>
      <c r="L188" s="810"/>
      <c r="M188" s="816" t="s">
        <v>72</v>
      </c>
      <c r="N188" s="342">
        <v>7578</v>
      </c>
      <c r="O188" s="342">
        <v>0</v>
      </c>
      <c r="P188" s="342">
        <v>1647.1999999999998</v>
      </c>
      <c r="Q188" s="342">
        <v>6173</v>
      </c>
      <c r="R188" s="342">
        <v>0</v>
      </c>
      <c r="S188" s="342">
        <v>1000</v>
      </c>
      <c r="T188" s="342">
        <v>1647</v>
      </c>
      <c r="U188" s="342">
        <v>469</v>
      </c>
      <c r="V188" s="343">
        <v>469</v>
      </c>
      <c r="W188" s="132">
        <f t="shared" si="9"/>
        <v>100</v>
      </c>
      <c r="X188" s="344" t="s">
        <v>752</v>
      </c>
    </row>
    <row r="189" spans="1:24" ht="73.5" customHeight="1">
      <c r="A189" s="299">
        <v>18</v>
      </c>
      <c r="B189" s="316" t="s">
        <v>59</v>
      </c>
      <c r="C189" s="316" t="s">
        <v>391</v>
      </c>
      <c r="D189" s="311">
        <v>14791</v>
      </c>
      <c r="E189" s="302" t="s">
        <v>44</v>
      </c>
      <c r="F189" s="303" t="s">
        <v>370</v>
      </c>
      <c r="G189" s="302" t="s">
        <v>36</v>
      </c>
      <c r="H189" s="304">
        <v>2014</v>
      </c>
      <c r="I189" s="305" t="s">
        <v>392</v>
      </c>
      <c r="J189" s="304">
        <v>2015</v>
      </c>
      <c r="K189" s="328" t="s">
        <v>393</v>
      </c>
      <c r="L189" s="304"/>
      <c r="M189" s="321" t="s">
        <v>60</v>
      </c>
      <c r="N189" s="307">
        <v>15029</v>
      </c>
      <c r="O189" s="307">
        <v>0</v>
      </c>
      <c r="P189" s="307">
        <v>2791</v>
      </c>
      <c r="Q189" s="307">
        <v>13000</v>
      </c>
      <c r="R189" s="307">
        <v>0</v>
      </c>
      <c r="S189" s="307">
        <v>1000</v>
      </c>
      <c r="T189" s="307">
        <v>2791</v>
      </c>
      <c r="U189" s="307">
        <v>1791</v>
      </c>
      <c r="V189" s="308">
        <v>1791</v>
      </c>
      <c r="W189" s="130">
        <f t="shared" si="9"/>
        <v>100</v>
      </c>
      <c r="X189" s="313"/>
    </row>
    <row r="190" spans="1:24" ht="53.25" customHeight="1">
      <c r="A190" s="299">
        <v>19</v>
      </c>
      <c r="B190" s="316" t="s">
        <v>70</v>
      </c>
      <c r="C190" s="316" t="s">
        <v>390</v>
      </c>
      <c r="D190" s="311">
        <v>13157.465</v>
      </c>
      <c r="E190" s="302" t="s">
        <v>44</v>
      </c>
      <c r="F190" s="303" t="s">
        <v>370</v>
      </c>
      <c r="G190" s="319" t="s">
        <v>10</v>
      </c>
      <c r="H190" s="325">
        <v>2014</v>
      </c>
      <c r="I190" s="337" t="s">
        <v>382</v>
      </c>
      <c r="J190" s="325" t="s">
        <v>363</v>
      </c>
      <c r="K190" s="337" t="s">
        <v>387</v>
      </c>
      <c r="L190" s="325"/>
      <c r="M190" s="319" t="s">
        <v>366</v>
      </c>
      <c r="N190" s="307">
        <v>0</v>
      </c>
      <c r="O190" s="307">
        <v>0</v>
      </c>
      <c r="P190" s="307">
        <v>0</v>
      </c>
      <c r="Q190" s="307">
        <v>13000</v>
      </c>
      <c r="R190" s="307">
        <v>0</v>
      </c>
      <c r="S190" s="307">
        <v>13000</v>
      </c>
      <c r="T190" s="307">
        <v>1166</v>
      </c>
      <c r="U190" s="307">
        <v>166</v>
      </c>
      <c r="V190" s="308">
        <v>166</v>
      </c>
      <c r="W190" s="130">
        <f t="shared" si="9"/>
        <v>100</v>
      </c>
      <c r="X190" s="313"/>
    </row>
    <row r="191" spans="1:24" ht="49.5" customHeight="1">
      <c r="A191" s="299">
        <v>20</v>
      </c>
      <c r="B191" s="310" t="s">
        <v>64</v>
      </c>
      <c r="C191" s="338" t="s">
        <v>394</v>
      </c>
      <c r="D191" s="311">
        <v>10014.373</v>
      </c>
      <c r="E191" s="302" t="s">
        <v>44</v>
      </c>
      <c r="F191" s="303" t="s">
        <v>370</v>
      </c>
      <c r="G191" s="324" t="s">
        <v>18</v>
      </c>
      <c r="H191" s="304">
        <v>2015</v>
      </c>
      <c r="I191" s="305" t="s">
        <v>399</v>
      </c>
      <c r="J191" s="304">
        <v>2017</v>
      </c>
      <c r="K191" s="305" t="s">
        <v>400</v>
      </c>
      <c r="L191" s="304"/>
      <c r="M191" s="334" t="s">
        <v>548</v>
      </c>
      <c r="N191" s="307">
        <v>10124</v>
      </c>
      <c r="O191" s="307">
        <v>0</v>
      </c>
      <c r="P191" s="307">
        <v>2171</v>
      </c>
      <c r="Q191" s="307">
        <v>7843</v>
      </c>
      <c r="R191" s="307">
        <v>8843</v>
      </c>
      <c r="S191" s="307">
        <v>1000</v>
      </c>
      <c r="T191" s="307">
        <v>2171</v>
      </c>
      <c r="U191" s="307">
        <v>1171</v>
      </c>
      <c r="V191" s="308">
        <v>1171</v>
      </c>
      <c r="W191" s="130">
        <f t="shared" si="9"/>
        <v>100</v>
      </c>
      <c r="X191" s="313"/>
    </row>
    <row r="192" spans="1:24" ht="68.25" customHeight="1">
      <c r="A192" s="299">
        <v>21</v>
      </c>
      <c r="B192" s="19" t="s">
        <v>503</v>
      </c>
      <c r="C192" s="19"/>
      <c r="D192" s="20"/>
      <c r="E192" s="2" t="s">
        <v>44</v>
      </c>
      <c r="F192" s="339" t="s">
        <v>370</v>
      </c>
      <c r="G192" s="14" t="s">
        <v>49</v>
      </c>
      <c r="H192" s="5">
        <v>2011</v>
      </c>
      <c r="I192" s="5">
        <v>2011</v>
      </c>
      <c r="J192" s="5">
        <v>2013</v>
      </c>
      <c r="K192" s="5"/>
      <c r="L192" s="5"/>
      <c r="M192" s="2" t="s">
        <v>505</v>
      </c>
      <c r="N192" s="307">
        <v>91090</v>
      </c>
      <c r="O192" s="307">
        <v>0</v>
      </c>
      <c r="P192" s="307">
        <v>0</v>
      </c>
      <c r="Q192" s="307">
        <v>30500</v>
      </c>
      <c r="R192" s="307">
        <v>0</v>
      </c>
      <c r="S192" s="307">
        <v>0</v>
      </c>
      <c r="T192" s="307">
        <v>14863</v>
      </c>
      <c r="U192" s="307">
        <v>14863</v>
      </c>
      <c r="V192" s="308">
        <v>6000</v>
      </c>
      <c r="W192" s="130">
        <f t="shared" si="9"/>
        <v>40.368700800645904</v>
      </c>
      <c r="X192" s="313" t="s">
        <v>598</v>
      </c>
    </row>
    <row r="193" spans="1:241" s="476" customFormat="1" ht="30">
      <c r="A193" s="299">
        <v>22</v>
      </c>
      <c r="B193" s="19" t="s">
        <v>504</v>
      </c>
      <c r="C193" s="19"/>
      <c r="D193" s="20"/>
      <c r="E193" s="2" t="s">
        <v>44</v>
      </c>
      <c r="F193" s="339" t="s">
        <v>370</v>
      </c>
      <c r="G193" s="14" t="s">
        <v>49</v>
      </c>
      <c r="H193" s="5">
        <v>2011</v>
      </c>
      <c r="I193" s="5">
        <v>2011</v>
      </c>
      <c r="J193" s="5">
        <v>2013</v>
      </c>
      <c r="K193" s="5"/>
      <c r="L193" s="5"/>
      <c r="M193" s="2" t="s">
        <v>506</v>
      </c>
      <c r="N193" s="307">
        <v>29493</v>
      </c>
      <c r="O193" s="307">
        <v>0</v>
      </c>
      <c r="P193" s="307">
        <v>0</v>
      </c>
      <c r="Q193" s="307">
        <v>21345</v>
      </c>
      <c r="R193" s="307">
        <v>0</v>
      </c>
      <c r="S193" s="307">
        <v>2000</v>
      </c>
      <c r="T193" s="307">
        <v>6655</v>
      </c>
      <c r="U193" s="307">
        <v>4655</v>
      </c>
      <c r="V193" s="308">
        <v>2500</v>
      </c>
      <c r="W193" s="511">
        <f t="shared" si="9"/>
        <v>53.705692803437167</v>
      </c>
      <c r="X193" s="313"/>
    </row>
    <row r="194" spans="1:241" s="347" customFormat="1" ht="23.25" customHeight="1">
      <c r="A194" s="105" t="s">
        <v>608</v>
      </c>
      <c r="B194" s="106" t="s">
        <v>174</v>
      </c>
      <c r="C194" s="105"/>
      <c r="D194" s="105"/>
      <c r="E194" s="105"/>
      <c r="F194" s="105"/>
      <c r="G194" s="105"/>
      <c r="H194" s="105"/>
      <c r="I194" s="105"/>
      <c r="J194" s="105"/>
      <c r="K194" s="105"/>
      <c r="L194" s="105"/>
      <c r="M194" s="105"/>
      <c r="N194" s="195">
        <f t="shared" ref="N194:U194" si="17">SUBTOTAL(109,N195:N196)</f>
        <v>14440</v>
      </c>
      <c r="O194" s="195">
        <f t="shared" si="17"/>
        <v>0</v>
      </c>
      <c r="P194" s="195">
        <f t="shared" si="17"/>
        <v>14440</v>
      </c>
      <c r="Q194" s="195">
        <f t="shared" si="17"/>
        <v>9422</v>
      </c>
      <c r="R194" s="195">
        <f t="shared" si="17"/>
        <v>0</v>
      </c>
      <c r="S194" s="195">
        <f t="shared" si="17"/>
        <v>9422</v>
      </c>
      <c r="T194" s="195">
        <f t="shared" si="17"/>
        <v>7043</v>
      </c>
      <c r="U194" s="195">
        <f t="shared" si="17"/>
        <v>3221</v>
      </c>
      <c r="V194" s="345">
        <f>SUBTOTAL(109,V195:V196)</f>
        <v>3221</v>
      </c>
      <c r="W194" s="130">
        <f t="shared" si="9"/>
        <v>100</v>
      </c>
      <c r="X194" s="346"/>
    </row>
    <row r="195" spans="1:241" ht="84" customHeight="1">
      <c r="A195" s="1">
        <v>1</v>
      </c>
      <c r="B195" s="7" t="s">
        <v>125</v>
      </c>
      <c r="C195" s="348" t="s">
        <v>409</v>
      </c>
      <c r="D195" s="349">
        <v>7987</v>
      </c>
      <c r="E195" s="2" t="s">
        <v>40</v>
      </c>
      <c r="F195" s="3" t="s">
        <v>405</v>
      </c>
      <c r="G195" s="8" t="s">
        <v>47</v>
      </c>
      <c r="H195" s="5">
        <v>2014</v>
      </c>
      <c r="I195" s="350" t="s">
        <v>403</v>
      </c>
      <c r="J195" s="5">
        <v>2016</v>
      </c>
      <c r="K195" s="4" t="s">
        <v>408</v>
      </c>
      <c r="L195" s="5"/>
      <c r="M195" s="8" t="s">
        <v>126</v>
      </c>
      <c r="N195" s="25">
        <v>7933</v>
      </c>
      <c r="O195" s="25">
        <v>0</v>
      </c>
      <c r="P195" s="25">
        <v>7933</v>
      </c>
      <c r="Q195" s="25">
        <v>4948</v>
      </c>
      <c r="R195" s="25">
        <v>0</v>
      </c>
      <c r="S195" s="25">
        <v>4948</v>
      </c>
      <c r="T195" s="25">
        <v>3096</v>
      </c>
      <c r="U195" s="25">
        <v>1548</v>
      </c>
      <c r="V195" s="77">
        <v>1548</v>
      </c>
      <c r="W195" s="130">
        <f t="shared" si="9"/>
        <v>100</v>
      </c>
      <c r="X195" s="173"/>
    </row>
    <row r="196" spans="1:241" s="111" customFormat="1" ht="75">
      <c r="A196" s="82">
        <v>2</v>
      </c>
      <c r="B196" s="88" t="s">
        <v>127</v>
      </c>
      <c r="C196" s="802" t="s">
        <v>411</v>
      </c>
      <c r="D196" s="803">
        <v>6447</v>
      </c>
      <c r="E196" s="83" t="s">
        <v>40</v>
      </c>
      <c r="F196" s="84" t="s">
        <v>405</v>
      </c>
      <c r="G196" s="341" t="s">
        <v>18</v>
      </c>
      <c r="H196" s="85">
        <v>2015</v>
      </c>
      <c r="I196" s="804" t="s">
        <v>410</v>
      </c>
      <c r="J196" s="85">
        <v>2017</v>
      </c>
      <c r="K196" s="804" t="s">
        <v>404</v>
      </c>
      <c r="L196" s="85"/>
      <c r="M196" s="89" t="s">
        <v>128</v>
      </c>
      <c r="N196" s="87">
        <v>6507</v>
      </c>
      <c r="O196" s="87">
        <v>0</v>
      </c>
      <c r="P196" s="87">
        <v>6507</v>
      </c>
      <c r="Q196" s="87">
        <v>4474</v>
      </c>
      <c r="R196" s="87">
        <v>0</v>
      </c>
      <c r="S196" s="87">
        <v>4474</v>
      </c>
      <c r="T196" s="87">
        <v>3947</v>
      </c>
      <c r="U196" s="87">
        <v>1673</v>
      </c>
      <c r="V196" s="801">
        <v>1673</v>
      </c>
      <c r="W196" s="132">
        <f t="shared" si="9"/>
        <v>100</v>
      </c>
      <c r="X196" s="761" t="s">
        <v>757</v>
      </c>
    </row>
    <row r="197" spans="1:241" s="111" customFormat="1">
      <c r="A197" s="105" t="s">
        <v>609</v>
      </c>
      <c r="B197" s="106" t="s">
        <v>610</v>
      </c>
      <c r="C197" s="351"/>
      <c r="D197" s="351"/>
      <c r="E197" s="83"/>
      <c r="F197" s="83"/>
      <c r="G197" s="352"/>
      <c r="H197" s="352"/>
      <c r="I197" s="83"/>
      <c r="J197" s="352"/>
      <c r="K197" s="83"/>
      <c r="L197" s="83"/>
      <c r="M197" s="352"/>
      <c r="N197" s="195">
        <f>SUBTOTAL(109,N198:N210)</f>
        <v>1129517</v>
      </c>
      <c r="O197" s="195">
        <f t="shared" ref="O197:U197" si="18">SUBTOTAL(109,O198:O210)</f>
        <v>0</v>
      </c>
      <c r="P197" s="195">
        <f t="shared" si="18"/>
        <v>550499</v>
      </c>
      <c r="Q197" s="195">
        <f t="shared" si="18"/>
        <v>153113</v>
      </c>
      <c r="R197" s="195">
        <f t="shared" si="18"/>
        <v>0</v>
      </c>
      <c r="S197" s="195">
        <f t="shared" si="18"/>
        <v>118700</v>
      </c>
      <c r="T197" s="195">
        <f t="shared" si="18"/>
        <v>326085</v>
      </c>
      <c r="U197" s="195">
        <f t="shared" si="18"/>
        <v>229785</v>
      </c>
      <c r="V197" s="345">
        <f>SUBTOTAL(109,V198:V210)</f>
        <v>78500</v>
      </c>
      <c r="W197" s="130">
        <f t="shared" si="9"/>
        <v>34.162369171181759</v>
      </c>
      <c r="X197" s="353"/>
    </row>
    <row r="198" spans="1:241" s="361" customFormat="1" ht="42.75">
      <c r="A198" s="175" t="s">
        <v>491</v>
      </c>
      <c r="B198" s="354" t="s">
        <v>621</v>
      </c>
      <c r="C198" s="354"/>
      <c r="D198" s="355"/>
      <c r="E198" s="177"/>
      <c r="F198" s="177"/>
      <c r="G198" s="356"/>
      <c r="H198" s="179"/>
      <c r="I198" s="179"/>
      <c r="J198" s="179"/>
      <c r="K198" s="179"/>
      <c r="L198" s="179"/>
      <c r="M198" s="357"/>
      <c r="N198" s="177">
        <f t="shared" ref="N198:V198" si="19">SUBTOTAL(109,N199:N208)</f>
        <v>1072317</v>
      </c>
      <c r="O198" s="177">
        <f t="shared" si="19"/>
        <v>0</v>
      </c>
      <c r="P198" s="177">
        <f t="shared" si="19"/>
        <v>531999</v>
      </c>
      <c r="Q198" s="177">
        <f t="shared" si="19"/>
        <v>153113</v>
      </c>
      <c r="R198" s="177">
        <f t="shared" si="19"/>
        <v>0</v>
      </c>
      <c r="S198" s="177">
        <f t="shared" si="19"/>
        <v>118700</v>
      </c>
      <c r="T198" s="177">
        <f t="shared" si="19"/>
        <v>316585</v>
      </c>
      <c r="U198" s="177">
        <f t="shared" si="19"/>
        <v>220285</v>
      </c>
      <c r="V198" s="358">
        <f t="shared" si="19"/>
        <v>75500</v>
      </c>
      <c r="W198" s="130">
        <f t="shared" si="9"/>
        <v>34.273781691899131</v>
      </c>
      <c r="X198" s="154"/>
      <c r="Y198" s="359"/>
      <c r="Z198" s="360">
        <f>N198-Y198</f>
        <v>1072317</v>
      </c>
      <c r="AA198" s="359"/>
      <c r="AB198" s="359"/>
      <c r="AC198" s="359"/>
      <c r="AD198" s="359"/>
      <c r="AE198" s="359"/>
      <c r="AF198" s="359"/>
      <c r="AG198" s="359"/>
      <c r="AH198" s="359"/>
      <c r="AI198" s="359"/>
      <c r="AJ198" s="359"/>
      <c r="AK198" s="359"/>
      <c r="AL198" s="359"/>
      <c r="AM198" s="359"/>
      <c r="AN198" s="359"/>
      <c r="AO198" s="359"/>
      <c r="AP198" s="359"/>
      <c r="AQ198" s="359"/>
      <c r="AR198" s="359"/>
      <c r="AS198" s="359"/>
      <c r="AT198" s="359"/>
      <c r="AU198" s="359"/>
      <c r="AV198" s="359"/>
      <c r="AW198" s="359"/>
      <c r="AX198" s="359"/>
      <c r="AY198" s="359"/>
      <c r="AZ198" s="359"/>
      <c r="BA198" s="359"/>
      <c r="BB198" s="359"/>
      <c r="BC198" s="359"/>
      <c r="BD198" s="359"/>
      <c r="BE198" s="359"/>
      <c r="BF198" s="359"/>
      <c r="BG198" s="359"/>
      <c r="BH198" s="359"/>
      <c r="BI198" s="359"/>
      <c r="BJ198" s="359"/>
      <c r="BK198" s="359"/>
      <c r="BL198" s="359"/>
      <c r="BM198" s="359"/>
      <c r="BN198" s="359"/>
      <c r="BO198" s="359"/>
      <c r="BP198" s="359"/>
      <c r="BQ198" s="359"/>
      <c r="BR198" s="359"/>
      <c r="BS198" s="359"/>
      <c r="BT198" s="359"/>
      <c r="BU198" s="359"/>
      <c r="BV198" s="359"/>
      <c r="BW198" s="359"/>
      <c r="BX198" s="359"/>
      <c r="BY198" s="359"/>
      <c r="BZ198" s="359"/>
      <c r="CA198" s="359"/>
      <c r="CB198" s="359"/>
      <c r="CC198" s="359"/>
      <c r="CD198" s="359"/>
      <c r="CE198" s="359"/>
      <c r="CF198" s="359"/>
      <c r="CG198" s="359"/>
      <c r="CH198" s="359"/>
      <c r="CI198" s="359"/>
      <c r="CJ198" s="359"/>
      <c r="CK198" s="359"/>
      <c r="CL198" s="359"/>
      <c r="CM198" s="359"/>
      <c r="CN198" s="359"/>
      <c r="CO198" s="359"/>
      <c r="CP198" s="359"/>
      <c r="CQ198" s="359"/>
      <c r="CR198" s="359"/>
      <c r="CS198" s="359"/>
      <c r="CT198" s="359"/>
      <c r="CU198" s="359"/>
      <c r="CV198" s="359"/>
      <c r="CW198" s="359"/>
      <c r="CX198" s="359"/>
      <c r="CY198" s="359"/>
      <c r="CZ198" s="359"/>
      <c r="DA198" s="359"/>
      <c r="DB198" s="359"/>
      <c r="DC198" s="359"/>
      <c r="DD198" s="359"/>
      <c r="DE198" s="359"/>
      <c r="DF198" s="359"/>
      <c r="DG198" s="359"/>
      <c r="DH198" s="359"/>
      <c r="DI198" s="359"/>
      <c r="DJ198" s="359"/>
      <c r="DK198" s="359"/>
      <c r="DL198" s="359"/>
      <c r="DM198" s="359"/>
      <c r="DN198" s="359"/>
      <c r="DO198" s="359"/>
      <c r="DP198" s="359"/>
      <c r="DQ198" s="359"/>
      <c r="DR198" s="359"/>
      <c r="DS198" s="359"/>
      <c r="DT198" s="359"/>
      <c r="DU198" s="359"/>
      <c r="DV198" s="359"/>
      <c r="DW198" s="359"/>
      <c r="DX198" s="359"/>
      <c r="DY198" s="359"/>
      <c r="DZ198" s="359"/>
      <c r="EA198" s="359"/>
      <c r="EB198" s="359"/>
      <c r="EC198" s="359"/>
      <c r="ED198" s="359"/>
      <c r="EE198" s="359"/>
      <c r="EF198" s="359"/>
      <c r="EG198" s="359"/>
      <c r="EH198" s="359"/>
      <c r="EI198" s="359"/>
      <c r="EJ198" s="359"/>
      <c r="EK198" s="359"/>
      <c r="EL198" s="359"/>
      <c r="EM198" s="359"/>
      <c r="EN198" s="359"/>
      <c r="EO198" s="359"/>
      <c r="EP198" s="359"/>
      <c r="EQ198" s="359"/>
      <c r="ER198" s="359"/>
      <c r="ES198" s="359"/>
      <c r="ET198" s="359"/>
      <c r="EU198" s="359"/>
      <c r="EV198" s="359"/>
      <c r="EW198" s="359"/>
      <c r="EX198" s="359"/>
      <c r="EY198" s="359"/>
      <c r="EZ198" s="359"/>
      <c r="FA198" s="359"/>
      <c r="FB198" s="359"/>
      <c r="FC198" s="359"/>
      <c r="FD198" s="359"/>
      <c r="FE198" s="359"/>
      <c r="FF198" s="359"/>
      <c r="FG198" s="359"/>
      <c r="FH198" s="359"/>
      <c r="FI198" s="359"/>
      <c r="FJ198" s="359"/>
      <c r="FK198" s="359"/>
      <c r="FL198" s="359"/>
      <c r="FM198" s="359"/>
      <c r="FN198" s="359"/>
      <c r="FO198" s="359"/>
      <c r="FP198" s="359"/>
      <c r="FQ198" s="359"/>
      <c r="FR198" s="359"/>
      <c r="FS198" s="359"/>
      <c r="FT198" s="359"/>
      <c r="FU198" s="359"/>
      <c r="FV198" s="359"/>
      <c r="FW198" s="359"/>
      <c r="FX198" s="359"/>
      <c r="FY198" s="359"/>
      <c r="FZ198" s="359"/>
      <c r="GA198" s="359"/>
      <c r="GB198" s="359"/>
      <c r="GC198" s="359"/>
      <c r="GD198" s="359"/>
      <c r="GE198" s="359"/>
      <c r="GF198" s="359"/>
      <c r="GG198" s="359"/>
      <c r="GH198" s="359"/>
      <c r="GI198" s="359"/>
      <c r="GJ198" s="359"/>
      <c r="GK198" s="359"/>
      <c r="GL198" s="359"/>
      <c r="GM198" s="359"/>
      <c r="GN198" s="359"/>
      <c r="GO198" s="359"/>
      <c r="GP198" s="359"/>
      <c r="GQ198" s="359"/>
      <c r="GR198" s="359"/>
      <c r="GS198" s="359"/>
      <c r="GT198" s="359"/>
      <c r="GU198" s="359"/>
      <c r="GV198" s="359"/>
      <c r="GW198" s="359"/>
      <c r="GX198" s="359"/>
      <c r="GY198" s="359"/>
      <c r="GZ198" s="359"/>
      <c r="HA198" s="359"/>
      <c r="HB198" s="359"/>
      <c r="HC198" s="359"/>
      <c r="HD198" s="359"/>
      <c r="HE198" s="359"/>
      <c r="HF198" s="359"/>
      <c r="HG198" s="359"/>
      <c r="HH198" s="359"/>
      <c r="HI198" s="359"/>
      <c r="HJ198" s="359"/>
      <c r="HK198" s="359"/>
      <c r="HL198" s="359"/>
      <c r="HM198" s="359"/>
      <c r="HN198" s="359"/>
      <c r="HO198" s="359"/>
      <c r="HP198" s="359"/>
      <c r="HQ198" s="359"/>
      <c r="HR198" s="359"/>
      <c r="HS198" s="359"/>
      <c r="HT198" s="359"/>
      <c r="HU198" s="359"/>
      <c r="HV198" s="359"/>
      <c r="HW198" s="359"/>
      <c r="HX198" s="359"/>
      <c r="HY198" s="359"/>
      <c r="HZ198" s="359"/>
      <c r="IA198" s="359"/>
      <c r="IB198" s="359"/>
      <c r="IC198" s="359"/>
      <c r="ID198" s="359"/>
      <c r="IE198" s="359"/>
      <c r="IF198" s="359"/>
      <c r="IG198" s="359"/>
    </row>
    <row r="199" spans="1:241" s="374" customFormat="1" ht="45">
      <c r="A199" s="1">
        <v>1</v>
      </c>
      <c r="B199" s="362" t="s">
        <v>80</v>
      </c>
      <c r="C199" s="362"/>
      <c r="D199" s="363"/>
      <c r="E199" s="364" t="s">
        <v>40</v>
      </c>
      <c r="F199" s="365" t="s">
        <v>407</v>
      </c>
      <c r="G199" s="364" t="s">
        <v>375</v>
      </c>
      <c r="H199" s="208">
        <v>2016</v>
      </c>
      <c r="I199" s="208"/>
      <c r="J199" s="208">
        <v>2021</v>
      </c>
      <c r="K199" s="208"/>
      <c r="L199" s="208"/>
      <c r="M199" s="366" t="s">
        <v>90</v>
      </c>
      <c r="N199" s="367">
        <v>146500</v>
      </c>
      <c r="O199" s="367"/>
      <c r="P199" s="368">
        <v>10500</v>
      </c>
      <c r="Q199" s="368">
        <v>2500</v>
      </c>
      <c r="R199" s="368"/>
      <c r="S199" s="369">
        <v>2500</v>
      </c>
      <c r="T199" s="369">
        <v>7350</v>
      </c>
      <c r="U199" s="370">
        <v>4850</v>
      </c>
      <c r="V199" s="371">
        <v>1500</v>
      </c>
      <c r="W199" s="130">
        <f t="shared" si="9"/>
        <v>30.927835051546392</v>
      </c>
      <c r="X199" s="372" t="s">
        <v>627</v>
      </c>
      <c r="Y199" s="373"/>
      <c r="Z199" s="360">
        <f t="shared" ref="Z199:Z207" si="20">N199-Y199</f>
        <v>146500</v>
      </c>
      <c r="AA199" s="373"/>
      <c r="AB199" s="373"/>
      <c r="AC199" s="373"/>
      <c r="AD199" s="373"/>
      <c r="AE199" s="373"/>
      <c r="AF199" s="373"/>
      <c r="AG199" s="373"/>
      <c r="AH199" s="373"/>
      <c r="AI199" s="373"/>
      <c r="AJ199" s="373"/>
      <c r="AK199" s="373"/>
      <c r="AL199" s="373"/>
      <c r="AM199" s="373"/>
      <c r="AN199" s="373"/>
      <c r="AO199" s="373"/>
      <c r="AP199" s="373"/>
      <c r="AQ199" s="373"/>
      <c r="AR199" s="373"/>
      <c r="AS199" s="373"/>
      <c r="AT199" s="373"/>
      <c r="AU199" s="373"/>
      <c r="AV199" s="373"/>
      <c r="AW199" s="373"/>
      <c r="AX199" s="373"/>
      <c r="AY199" s="373"/>
      <c r="AZ199" s="373"/>
      <c r="BA199" s="373"/>
      <c r="BB199" s="373"/>
      <c r="BC199" s="373"/>
      <c r="BD199" s="373"/>
      <c r="BE199" s="373"/>
      <c r="BF199" s="373"/>
      <c r="BG199" s="373"/>
      <c r="BH199" s="373"/>
      <c r="BI199" s="373"/>
      <c r="BJ199" s="373"/>
      <c r="BK199" s="373"/>
      <c r="BL199" s="373"/>
      <c r="BM199" s="373"/>
      <c r="BN199" s="373"/>
      <c r="BO199" s="373"/>
      <c r="BP199" s="373"/>
      <c r="BQ199" s="373"/>
      <c r="BR199" s="373"/>
      <c r="BS199" s="373"/>
      <c r="BT199" s="373"/>
      <c r="BU199" s="373"/>
      <c r="BV199" s="373"/>
      <c r="BW199" s="373"/>
      <c r="BX199" s="373"/>
      <c r="BY199" s="373"/>
      <c r="BZ199" s="373"/>
      <c r="CA199" s="373"/>
      <c r="CB199" s="373"/>
      <c r="CC199" s="373"/>
      <c r="CD199" s="373"/>
      <c r="CE199" s="373"/>
      <c r="CF199" s="373"/>
      <c r="CG199" s="373"/>
      <c r="CH199" s="373"/>
      <c r="CI199" s="373"/>
      <c r="CJ199" s="373"/>
      <c r="CK199" s="373"/>
      <c r="CL199" s="373"/>
      <c r="CM199" s="373"/>
      <c r="CN199" s="373"/>
      <c r="CO199" s="373"/>
      <c r="CP199" s="373"/>
      <c r="CQ199" s="373"/>
      <c r="CR199" s="373"/>
      <c r="CS199" s="373"/>
      <c r="CT199" s="373"/>
      <c r="CU199" s="373"/>
      <c r="CV199" s="373"/>
      <c r="CW199" s="373"/>
      <c r="CX199" s="373"/>
      <c r="CY199" s="373"/>
      <c r="CZ199" s="373"/>
      <c r="DA199" s="373"/>
      <c r="DB199" s="373"/>
      <c r="DC199" s="373"/>
      <c r="DD199" s="373"/>
      <c r="DE199" s="373"/>
      <c r="DF199" s="373"/>
      <c r="DG199" s="373"/>
      <c r="DH199" s="373"/>
      <c r="DI199" s="373"/>
      <c r="DJ199" s="373"/>
      <c r="DK199" s="373"/>
      <c r="DL199" s="373"/>
      <c r="DM199" s="373"/>
      <c r="DN199" s="373"/>
      <c r="DO199" s="373"/>
      <c r="DP199" s="373"/>
      <c r="DQ199" s="373"/>
      <c r="DR199" s="373"/>
      <c r="DS199" s="373"/>
      <c r="DT199" s="373"/>
      <c r="DU199" s="373"/>
      <c r="DV199" s="373"/>
      <c r="DW199" s="373"/>
      <c r="DX199" s="373"/>
      <c r="DY199" s="373"/>
      <c r="DZ199" s="373"/>
      <c r="EA199" s="373"/>
      <c r="EB199" s="373"/>
      <c r="EC199" s="373"/>
      <c r="ED199" s="373"/>
      <c r="EE199" s="373"/>
      <c r="EF199" s="373"/>
      <c r="EG199" s="373"/>
      <c r="EH199" s="373"/>
      <c r="EI199" s="373"/>
      <c r="EJ199" s="373"/>
      <c r="EK199" s="373"/>
      <c r="EL199" s="373"/>
      <c r="EM199" s="373"/>
      <c r="EN199" s="373"/>
      <c r="EO199" s="373"/>
      <c r="EP199" s="373"/>
      <c r="EQ199" s="373"/>
      <c r="ER199" s="373"/>
      <c r="ES199" s="373"/>
      <c r="ET199" s="373"/>
      <c r="EU199" s="373"/>
      <c r="EV199" s="373"/>
      <c r="EW199" s="373"/>
      <c r="EX199" s="373"/>
      <c r="EY199" s="373"/>
      <c r="EZ199" s="373"/>
      <c r="FA199" s="373"/>
      <c r="FB199" s="373"/>
      <c r="FC199" s="373"/>
      <c r="FD199" s="373"/>
      <c r="FE199" s="373"/>
      <c r="FF199" s="373"/>
      <c r="FG199" s="373"/>
      <c r="FH199" s="373"/>
      <c r="FI199" s="373"/>
      <c r="FJ199" s="373"/>
      <c r="FK199" s="373"/>
      <c r="FL199" s="373"/>
      <c r="FM199" s="373"/>
      <c r="FN199" s="373"/>
      <c r="FO199" s="373"/>
      <c r="FP199" s="373"/>
      <c r="FQ199" s="373"/>
      <c r="FR199" s="373"/>
      <c r="FS199" s="373"/>
      <c r="FT199" s="373"/>
      <c r="FU199" s="373"/>
      <c r="FV199" s="373"/>
      <c r="FW199" s="373"/>
      <c r="FX199" s="373"/>
      <c r="FY199" s="373"/>
      <c r="FZ199" s="373"/>
      <c r="GA199" s="373"/>
      <c r="GB199" s="373"/>
      <c r="GC199" s="373"/>
      <c r="GD199" s="373"/>
      <c r="GE199" s="373"/>
      <c r="GF199" s="373"/>
      <c r="GG199" s="373"/>
      <c r="GH199" s="373"/>
      <c r="GI199" s="373"/>
      <c r="GJ199" s="373"/>
      <c r="GK199" s="373"/>
      <c r="GL199" s="373"/>
      <c r="GM199" s="373"/>
      <c r="GN199" s="373"/>
      <c r="GO199" s="373"/>
      <c r="GP199" s="373"/>
      <c r="GQ199" s="373"/>
      <c r="GR199" s="373"/>
      <c r="GS199" s="373"/>
      <c r="GT199" s="373"/>
      <c r="GU199" s="373"/>
      <c r="GV199" s="373"/>
      <c r="GW199" s="373"/>
      <c r="GX199" s="373"/>
      <c r="GY199" s="373"/>
      <c r="GZ199" s="373"/>
      <c r="HA199" s="373"/>
      <c r="HB199" s="373"/>
      <c r="HC199" s="373"/>
      <c r="HD199" s="373"/>
      <c r="HE199" s="373"/>
      <c r="HF199" s="373"/>
      <c r="HG199" s="373"/>
      <c r="HH199" s="373"/>
      <c r="HI199" s="373"/>
      <c r="HJ199" s="373"/>
      <c r="HK199" s="373"/>
      <c r="HL199" s="373"/>
      <c r="HM199" s="373"/>
      <c r="HN199" s="373"/>
      <c r="HO199" s="373"/>
      <c r="HP199" s="373"/>
      <c r="HQ199" s="373"/>
      <c r="HR199" s="373"/>
      <c r="HS199" s="373"/>
      <c r="HT199" s="373"/>
      <c r="HU199" s="373"/>
      <c r="HV199" s="373"/>
      <c r="HW199" s="373"/>
      <c r="HX199" s="373"/>
      <c r="HY199" s="373"/>
      <c r="HZ199" s="373"/>
      <c r="IA199" s="373"/>
      <c r="IB199" s="373"/>
      <c r="IC199" s="373"/>
      <c r="ID199" s="373"/>
      <c r="IE199" s="373"/>
      <c r="IF199" s="373"/>
      <c r="IG199" s="373"/>
    </row>
    <row r="200" spans="1:241" s="361" customFormat="1" ht="30">
      <c r="A200" s="122">
        <v>2</v>
      </c>
      <c r="B200" s="375" t="s">
        <v>74</v>
      </c>
      <c r="C200" s="375"/>
      <c r="D200" s="376"/>
      <c r="E200" s="377" t="s">
        <v>73</v>
      </c>
      <c r="F200" s="378" t="s">
        <v>406</v>
      </c>
      <c r="G200" s="379" t="s">
        <v>18</v>
      </c>
      <c r="H200" s="214">
        <v>2010</v>
      </c>
      <c r="I200" s="214"/>
      <c r="J200" s="214">
        <v>2018</v>
      </c>
      <c r="K200" s="214"/>
      <c r="L200" s="214"/>
      <c r="M200" s="380" t="s">
        <v>82</v>
      </c>
      <c r="N200" s="381">
        <v>122095</v>
      </c>
      <c r="O200" s="381"/>
      <c r="P200" s="382">
        <v>69246</v>
      </c>
      <c r="Q200" s="383">
        <f>48813+23800+3500</f>
        <v>76113</v>
      </c>
      <c r="R200" s="383"/>
      <c r="S200" s="382">
        <f>8800+23800+3500+13500</f>
        <v>49600</v>
      </c>
      <c r="T200" s="382">
        <v>60446</v>
      </c>
      <c r="U200" s="370">
        <v>21646</v>
      </c>
      <c r="V200" s="384">
        <v>10000</v>
      </c>
      <c r="W200" s="130">
        <f t="shared" si="9"/>
        <v>46.197911854384181</v>
      </c>
      <c r="X200" s="372" t="s">
        <v>628</v>
      </c>
      <c r="Y200" s="360"/>
      <c r="Z200" s="360">
        <f t="shared" si="20"/>
        <v>122095</v>
      </c>
      <c r="AA200" s="359"/>
      <c r="AB200" s="359"/>
      <c r="AC200" s="359"/>
      <c r="AD200" s="359"/>
      <c r="AE200" s="359"/>
      <c r="AF200" s="359"/>
      <c r="AG200" s="359"/>
      <c r="AH200" s="359"/>
      <c r="AI200" s="359"/>
      <c r="AJ200" s="359"/>
      <c r="AK200" s="359"/>
      <c r="AL200" s="359"/>
      <c r="AM200" s="359"/>
      <c r="AN200" s="359"/>
      <c r="AO200" s="359"/>
      <c r="AP200" s="359"/>
      <c r="AQ200" s="359"/>
      <c r="AR200" s="359"/>
      <c r="AS200" s="359"/>
      <c r="AT200" s="359"/>
      <c r="AU200" s="359"/>
      <c r="AV200" s="359"/>
      <c r="AW200" s="359"/>
      <c r="AX200" s="359"/>
      <c r="AY200" s="359"/>
      <c r="AZ200" s="359"/>
      <c r="BA200" s="359"/>
      <c r="BB200" s="359"/>
      <c r="BC200" s="359"/>
      <c r="BD200" s="359"/>
      <c r="BE200" s="359"/>
      <c r="BF200" s="359"/>
      <c r="BG200" s="359"/>
      <c r="BH200" s="359"/>
      <c r="BI200" s="359"/>
      <c r="BJ200" s="359"/>
      <c r="BK200" s="359"/>
      <c r="BL200" s="359"/>
      <c r="BM200" s="359"/>
      <c r="BN200" s="359"/>
      <c r="BO200" s="359"/>
      <c r="BP200" s="359"/>
      <c r="BQ200" s="359"/>
      <c r="BR200" s="359"/>
      <c r="BS200" s="359"/>
      <c r="BT200" s="359"/>
      <c r="BU200" s="359"/>
      <c r="BV200" s="359"/>
      <c r="BW200" s="359"/>
      <c r="BX200" s="359"/>
      <c r="BY200" s="359"/>
      <c r="BZ200" s="359"/>
      <c r="CA200" s="359"/>
      <c r="CB200" s="359"/>
      <c r="CC200" s="359"/>
      <c r="CD200" s="359"/>
      <c r="CE200" s="359"/>
      <c r="CF200" s="359"/>
      <c r="CG200" s="359"/>
      <c r="CH200" s="359"/>
      <c r="CI200" s="359"/>
      <c r="CJ200" s="359"/>
      <c r="CK200" s="359"/>
      <c r="CL200" s="359"/>
      <c r="CM200" s="359"/>
      <c r="CN200" s="359"/>
      <c r="CO200" s="359"/>
      <c r="CP200" s="359"/>
      <c r="CQ200" s="359"/>
      <c r="CR200" s="359"/>
      <c r="CS200" s="359"/>
      <c r="CT200" s="359"/>
      <c r="CU200" s="359"/>
      <c r="CV200" s="359"/>
      <c r="CW200" s="359"/>
      <c r="CX200" s="359"/>
      <c r="CY200" s="359"/>
      <c r="CZ200" s="359"/>
      <c r="DA200" s="359"/>
      <c r="DB200" s="359"/>
      <c r="DC200" s="359"/>
      <c r="DD200" s="359"/>
      <c r="DE200" s="359"/>
      <c r="DF200" s="359"/>
      <c r="DG200" s="359"/>
      <c r="DH200" s="359"/>
      <c r="DI200" s="359"/>
      <c r="DJ200" s="359"/>
      <c r="DK200" s="359"/>
      <c r="DL200" s="359"/>
      <c r="DM200" s="359"/>
      <c r="DN200" s="359"/>
      <c r="DO200" s="359"/>
      <c r="DP200" s="359"/>
      <c r="DQ200" s="359"/>
      <c r="DR200" s="359"/>
      <c r="DS200" s="359"/>
      <c r="DT200" s="359"/>
      <c r="DU200" s="359"/>
      <c r="DV200" s="359"/>
      <c r="DW200" s="359"/>
      <c r="DX200" s="359"/>
      <c r="DY200" s="359"/>
      <c r="DZ200" s="359"/>
      <c r="EA200" s="359"/>
      <c r="EB200" s="359"/>
      <c r="EC200" s="359"/>
      <c r="ED200" s="359"/>
      <c r="EE200" s="359"/>
      <c r="EF200" s="359"/>
      <c r="EG200" s="359"/>
      <c r="EH200" s="359"/>
      <c r="EI200" s="359"/>
      <c r="EJ200" s="359"/>
      <c r="EK200" s="359"/>
      <c r="EL200" s="359"/>
      <c r="EM200" s="359"/>
      <c r="EN200" s="359"/>
      <c r="EO200" s="359"/>
      <c r="EP200" s="359"/>
      <c r="EQ200" s="359"/>
      <c r="ER200" s="359"/>
      <c r="ES200" s="359"/>
      <c r="ET200" s="359"/>
      <c r="EU200" s="359"/>
      <c r="EV200" s="359"/>
      <c r="EW200" s="359"/>
      <c r="EX200" s="359"/>
      <c r="EY200" s="359"/>
      <c r="EZ200" s="359"/>
      <c r="FA200" s="359"/>
      <c r="FB200" s="359"/>
      <c r="FC200" s="359"/>
      <c r="FD200" s="359"/>
      <c r="FE200" s="359"/>
      <c r="FF200" s="359"/>
      <c r="FG200" s="359"/>
      <c r="FH200" s="359"/>
      <c r="FI200" s="359"/>
      <c r="FJ200" s="359"/>
      <c r="FK200" s="359"/>
      <c r="FL200" s="359"/>
      <c r="FM200" s="359"/>
      <c r="FN200" s="359"/>
      <c r="FO200" s="359"/>
      <c r="FP200" s="359"/>
      <c r="FQ200" s="359"/>
      <c r="FR200" s="359"/>
      <c r="FS200" s="359"/>
      <c r="FT200" s="359"/>
      <c r="FU200" s="359"/>
      <c r="FV200" s="359"/>
      <c r="FW200" s="359"/>
      <c r="FX200" s="359"/>
      <c r="FY200" s="359"/>
      <c r="FZ200" s="359"/>
      <c r="GA200" s="359"/>
      <c r="GB200" s="359"/>
      <c r="GC200" s="359"/>
      <c r="GD200" s="359"/>
      <c r="GE200" s="359"/>
      <c r="GF200" s="359"/>
      <c r="GG200" s="359"/>
      <c r="GH200" s="359"/>
      <c r="GI200" s="359"/>
      <c r="GJ200" s="359"/>
      <c r="GK200" s="359"/>
      <c r="GL200" s="359"/>
      <c r="GM200" s="359"/>
      <c r="GN200" s="359"/>
      <c r="GO200" s="359"/>
      <c r="GP200" s="359"/>
      <c r="GQ200" s="359"/>
      <c r="GR200" s="359"/>
      <c r="GS200" s="359"/>
      <c r="GT200" s="359"/>
      <c r="GU200" s="359"/>
      <c r="GV200" s="359"/>
      <c r="GW200" s="359"/>
      <c r="GX200" s="359"/>
      <c r="GY200" s="359"/>
      <c r="GZ200" s="359"/>
      <c r="HA200" s="359"/>
      <c r="HB200" s="359"/>
      <c r="HC200" s="359"/>
      <c r="HD200" s="359"/>
      <c r="HE200" s="359"/>
      <c r="HF200" s="359"/>
      <c r="HG200" s="359"/>
      <c r="HH200" s="359"/>
      <c r="HI200" s="359"/>
      <c r="HJ200" s="359"/>
      <c r="HK200" s="359"/>
      <c r="HL200" s="359"/>
      <c r="HM200" s="359"/>
      <c r="HN200" s="359"/>
      <c r="HO200" s="359"/>
      <c r="HP200" s="359"/>
      <c r="HQ200" s="359"/>
      <c r="HR200" s="359"/>
      <c r="HS200" s="359"/>
      <c r="HT200" s="359"/>
      <c r="HU200" s="359"/>
      <c r="HV200" s="359"/>
      <c r="HW200" s="359"/>
      <c r="HX200" s="359"/>
      <c r="HY200" s="359"/>
      <c r="HZ200" s="359"/>
      <c r="IA200" s="359"/>
      <c r="IB200" s="359"/>
      <c r="IC200" s="359"/>
      <c r="ID200" s="359"/>
      <c r="IE200" s="359"/>
      <c r="IF200" s="359"/>
      <c r="IG200" s="359"/>
    </row>
    <row r="201" spans="1:241" s="361" customFormat="1" ht="45">
      <c r="A201" s="1">
        <v>3</v>
      </c>
      <c r="B201" s="385" t="s">
        <v>622</v>
      </c>
      <c r="C201" s="385"/>
      <c r="D201" s="386"/>
      <c r="E201" s="387" t="s">
        <v>73</v>
      </c>
      <c r="F201" s="365" t="s">
        <v>407</v>
      </c>
      <c r="G201" s="364" t="s">
        <v>9</v>
      </c>
      <c r="H201" s="208">
        <v>2016</v>
      </c>
      <c r="I201" s="208"/>
      <c r="J201" s="208">
        <v>2021</v>
      </c>
      <c r="K201" s="208"/>
      <c r="L201" s="208"/>
      <c r="M201" s="388" t="s">
        <v>85</v>
      </c>
      <c r="N201" s="389">
        <v>165582</v>
      </c>
      <c r="O201" s="389"/>
      <c r="P201" s="368">
        <v>165852</v>
      </c>
      <c r="Q201" s="368">
        <v>16000</v>
      </c>
      <c r="R201" s="368"/>
      <c r="S201" s="368">
        <f>6000+10000</f>
        <v>16000</v>
      </c>
      <c r="T201" s="368">
        <v>83000</v>
      </c>
      <c r="U201" s="370">
        <v>63000</v>
      </c>
      <c r="V201" s="371">
        <v>17000</v>
      </c>
      <c r="W201" s="130">
        <f t="shared" si="9"/>
        <v>26.984126984126984</v>
      </c>
      <c r="X201" s="390" t="s">
        <v>629</v>
      </c>
      <c r="Y201" s="359"/>
      <c r="Z201" s="360">
        <f t="shared" si="20"/>
        <v>165582</v>
      </c>
      <c r="AA201" s="359"/>
      <c r="AB201" s="359"/>
      <c r="AC201" s="359"/>
      <c r="AD201" s="359"/>
      <c r="AE201" s="359"/>
      <c r="AF201" s="359"/>
      <c r="AG201" s="359"/>
      <c r="AH201" s="359"/>
      <c r="AI201" s="359"/>
      <c r="AJ201" s="359"/>
      <c r="AK201" s="359"/>
      <c r="AL201" s="359"/>
      <c r="AM201" s="359"/>
      <c r="AN201" s="359"/>
      <c r="AO201" s="359"/>
      <c r="AP201" s="359"/>
      <c r="AQ201" s="359"/>
      <c r="AR201" s="359"/>
      <c r="AS201" s="359"/>
      <c r="AT201" s="359"/>
      <c r="AU201" s="359"/>
      <c r="AV201" s="359"/>
      <c r="AW201" s="359"/>
      <c r="AX201" s="359"/>
      <c r="AY201" s="359"/>
      <c r="AZ201" s="359"/>
      <c r="BA201" s="359"/>
      <c r="BB201" s="359"/>
      <c r="BC201" s="359"/>
      <c r="BD201" s="359"/>
      <c r="BE201" s="359"/>
      <c r="BF201" s="359"/>
      <c r="BG201" s="359"/>
      <c r="BH201" s="359"/>
      <c r="BI201" s="359"/>
      <c r="BJ201" s="359"/>
      <c r="BK201" s="359"/>
      <c r="BL201" s="359"/>
      <c r="BM201" s="359"/>
      <c r="BN201" s="359"/>
      <c r="BO201" s="359"/>
      <c r="BP201" s="359"/>
      <c r="BQ201" s="359"/>
      <c r="BR201" s="359"/>
      <c r="BS201" s="359"/>
      <c r="BT201" s="359"/>
      <c r="BU201" s="359"/>
      <c r="BV201" s="359"/>
      <c r="BW201" s="359"/>
      <c r="BX201" s="359"/>
      <c r="BY201" s="359"/>
      <c r="BZ201" s="359"/>
      <c r="CA201" s="359"/>
      <c r="CB201" s="359"/>
      <c r="CC201" s="359"/>
      <c r="CD201" s="359"/>
      <c r="CE201" s="359"/>
      <c r="CF201" s="359"/>
      <c r="CG201" s="359"/>
      <c r="CH201" s="359"/>
      <c r="CI201" s="359"/>
      <c r="CJ201" s="359"/>
      <c r="CK201" s="359"/>
      <c r="CL201" s="359"/>
      <c r="CM201" s="359"/>
      <c r="CN201" s="359"/>
      <c r="CO201" s="359"/>
      <c r="CP201" s="359"/>
      <c r="CQ201" s="359"/>
      <c r="CR201" s="359"/>
      <c r="CS201" s="359"/>
      <c r="CT201" s="359"/>
      <c r="CU201" s="359"/>
      <c r="CV201" s="359"/>
      <c r="CW201" s="359"/>
      <c r="CX201" s="359"/>
      <c r="CY201" s="359"/>
      <c r="CZ201" s="359"/>
      <c r="DA201" s="359"/>
      <c r="DB201" s="359"/>
      <c r="DC201" s="359"/>
      <c r="DD201" s="359"/>
      <c r="DE201" s="359"/>
      <c r="DF201" s="359"/>
      <c r="DG201" s="359"/>
      <c r="DH201" s="359"/>
      <c r="DI201" s="359"/>
      <c r="DJ201" s="359"/>
      <c r="DK201" s="359"/>
      <c r="DL201" s="359"/>
      <c r="DM201" s="359"/>
      <c r="DN201" s="359"/>
      <c r="DO201" s="359"/>
      <c r="DP201" s="359"/>
      <c r="DQ201" s="359"/>
      <c r="DR201" s="359"/>
      <c r="DS201" s="359"/>
      <c r="DT201" s="359"/>
      <c r="DU201" s="359"/>
      <c r="DV201" s="359"/>
      <c r="DW201" s="359"/>
      <c r="DX201" s="359"/>
      <c r="DY201" s="359"/>
      <c r="DZ201" s="359"/>
      <c r="EA201" s="359"/>
      <c r="EB201" s="359"/>
      <c r="EC201" s="359"/>
      <c r="ED201" s="359"/>
      <c r="EE201" s="359"/>
      <c r="EF201" s="359"/>
      <c r="EG201" s="359"/>
      <c r="EH201" s="359"/>
      <c r="EI201" s="359"/>
      <c r="EJ201" s="359"/>
      <c r="EK201" s="359"/>
      <c r="EL201" s="359"/>
      <c r="EM201" s="359"/>
      <c r="EN201" s="359"/>
      <c r="EO201" s="359"/>
      <c r="EP201" s="359"/>
      <c r="EQ201" s="359"/>
      <c r="ER201" s="359"/>
      <c r="ES201" s="359"/>
      <c r="ET201" s="359"/>
      <c r="EU201" s="359"/>
      <c r="EV201" s="359"/>
      <c r="EW201" s="359"/>
      <c r="EX201" s="359"/>
      <c r="EY201" s="359"/>
      <c r="EZ201" s="359"/>
      <c r="FA201" s="359"/>
      <c r="FB201" s="359"/>
      <c r="FC201" s="359"/>
      <c r="FD201" s="359"/>
      <c r="FE201" s="359"/>
      <c r="FF201" s="359"/>
      <c r="FG201" s="359"/>
      <c r="FH201" s="359"/>
      <c r="FI201" s="359"/>
      <c r="FJ201" s="359"/>
      <c r="FK201" s="359"/>
      <c r="FL201" s="359"/>
      <c r="FM201" s="359"/>
      <c r="FN201" s="359"/>
      <c r="FO201" s="359"/>
      <c r="FP201" s="359"/>
      <c r="FQ201" s="359"/>
      <c r="FR201" s="359"/>
      <c r="FS201" s="359"/>
      <c r="FT201" s="359"/>
      <c r="FU201" s="359"/>
      <c r="FV201" s="359"/>
      <c r="FW201" s="359"/>
      <c r="FX201" s="359"/>
      <c r="FY201" s="359"/>
      <c r="FZ201" s="359"/>
      <c r="GA201" s="359"/>
      <c r="GB201" s="359"/>
      <c r="GC201" s="359"/>
      <c r="GD201" s="359"/>
      <c r="GE201" s="359"/>
      <c r="GF201" s="359"/>
      <c r="GG201" s="359"/>
      <c r="GH201" s="359"/>
      <c r="GI201" s="359"/>
      <c r="GJ201" s="359"/>
      <c r="GK201" s="359"/>
      <c r="GL201" s="359"/>
      <c r="GM201" s="359"/>
      <c r="GN201" s="359"/>
      <c r="GO201" s="359"/>
      <c r="GP201" s="359"/>
      <c r="GQ201" s="359"/>
      <c r="GR201" s="359"/>
      <c r="GS201" s="359"/>
      <c r="GT201" s="359"/>
      <c r="GU201" s="359"/>
      <c r="GV201" s="359"/>
      <c r="GW201" s="359"/>
      <c r="GX201" s="359"/>
      <c r="GY201" s="359"/>
      <c r="GZ201" s="359"/>
      <c r="HA201" s="359"/>
      <c r="HB201" s="359"/>
      <c r="HC201" s="359"/>
      <c r="HD201" s="359"/>
      <c r="HE201" s="359"/>
      <c r="HF201" s="359"/>
      <c r="HG201" s="359"/>
      <c r="HH201" s="359"/>
      <c r="HI201" s="359"/>
      <c r="HJ201" s="359"/>
      <c r="HK201" s="359"/>
      <c r="HL201" s="359"/>
      <c r="HM201" s="359"/>
      <c r="HN201" s="359"/>
      <c r="HO201" s="359"/>
      <c r="HP201" s="359"/>
      <c r="HQ201" s="359"/>
      <c r="HR201" s="359"/>
      <c r="HS201" s="359"/>
      <c r="HT201" s="359"/>
      <c r="HU201" s="359"/>
      <c r="HV201" s="359"/>
      <c r="HW201" s="359"/>
      <c r="HX201" s="359"/>
      <c r="HY201" s="359"/>
      <c r="HZ201" s="359"/>
      <c r="IA201" s="359"/>
      <c r="IB201" s="359"/>
      <c r="IC201" s="359"/>
      <c r="ID201" s="359"/>
      <c r="IE201" s="359"/>
      <c r="IF201" s="359"/>
      <c r="IG201" s="359"/>
    </row>
    <row r="202" spans="1:241" s="361" customFormat="1" ht="45">
      <c r="A202" s="1">
        <v>4</v>
      </c>
      <c r="B202" s="362" t="s">
        <v>623</v>
      </c>
      <c r="C202" s="362"/>
      <c r="D202" s="363"/>
      <c r="E202" s="387" t="s">
        <v>73</v>
      </c>
      <c r="F202" s="365" t="s">
        <v>407</v>
      </c>
      <c r="G202" s="364" t="s">
        <v>375</v>
      </c>
      <c r="H202" s="208">
        <v>2017</v>
      </c>
      <c r="I202" s="208"/>
      <c r="J202" s="208">
        <v>2022</v>
      </c>
      <c r="K202" s="208"/>
      <c r="L202" s="208"/>
      <c r="M202" s="366" t="s">
        <v>86</v>
      </c>
      <c r="N202" s="367">
        <f>11.35*22500</f>
        <v>255375</v>
      </c>
      <c r="O202" s="367"/>
      <c r="P202" s="368">
        <v>122000</v>
      </c>
      <c r="Q202" s="368">
        <v>10000</v>
      </c>
      <c r="R202" s="368"/>
      <c r="S202" s="369">
        <v>10000</v>
      </c>
      <c r="T202" s="368">
        <v>61000</v>
      </c>
      <c r="U202" s="370">
        <v>51000</v>
      </c>
      <c r="V202" s="371">
        <v>17000</v>
      </c>
      <c r="W202" s="130">
        <f t="shared" si="9"/>
        <v>33.333333333333329</v>
      </c>
      <c r="X202" s="372" t="s">
        <v>630</v>
      </c>
      <c r="Y202" s="359"/>
      <c r="Z202" s="360">
        <f t="shared" si="20"/>
        <v>255375</v>
      </c>
      <c r="AA202" s="359"/>
      <c r="AB202" s="359"/>
      <c r="AC202" s="359"/>
      <c r="AD202" s="359"/>
      <c r="AE202" s="359"/>
      <c r="AF202" s="359"/>
      <c r="AG202" s="359"/>
      <c r="AH202" s="359"/>
      <c r="AI202" s="359"/>
      <c r="AJ202" s="359"/>
      <c r="AK202" s="359"/>
      <c r="AL202" s="359"/>
      <c r="AM202" s="359"/>
      <c r="AN202" s="359"/>
      <c r="AO202" s="359"/>
      <c r="AP202" s="359"/>
      <c r="AQ202" s="359"/>
      <c r="AR202" s="359"/>
      <c r="AS202" s="359"/>
      <c r="AT202" s="359"/>
      <c r="AU202" s="359"/>
      <c r="AV202" s="359"/>
      <c r="AW202" s="359"/>
      <c r="AX202" s="359"/>
      <c r="AY202" s="359"/>
      <c r="AZ202" s="359"/>
      <c r="BA202" s="359"/>
      <c r="BB202" s="359"/>
      <c r="BC202" s="359"/>
      <c r="BD202" s="359"/>
      <c r="BE202" s="359"/>
      <c r="BF202" s="359"/>
      <c r="BG202" s="359"/>
      <c r="BH202" s="359"/>
      <c r="BI202" s="359"/>
      <c r="BJ202" s="359"/>
      <c r="BK202" s="359"/>
      <c r="BL202" s="359"/>
      <c r="BM202" s="359"/>
      <c r="BN202" s="359"/>
      <c r="BO202" s="359"/>
      <c r="BP202" s="359"/>
      <c r="BQ202" s="359"/>
      <c r="BR202" s="359"/>
      <c r="BS202" s="359"/>
      <c r="BT202" s="359"/>
      <c r="BU202" s="359"/>
      <c r="BV202" s="359"/>
      <c r="BW202" s="359"/>
      <c r="BX202" s="359"/>
      <c r="BY202" s="359"/>
      <c r="BZ202" s="359"/>
      <c r="CA202" s="359"/>
      <c r="CB202" s="359"/>
      <c r="CC202" s="359"/>
      <c r="CD202" s="359"/>
      <c r="CE202" s="359"/>
      <c r="CF202" s="359"/>
      <c r="CG202" s="359"/>
      <c r="CH202" s="359"/>
      <c r="CI202" s="359"/>
      <c r="CJ202" s="359"/>
      <c r="CK202" s="359"/>
      <c r="CL202" s="359"/>
      <c r="CM202" s="359"/>
      <c r="CN202" s="359"/>
      <c r="CO202" s="359"/>
      <c r="CP202" s="359"/>
      <c r="CQ202" s="359"/>
      <c r="CR202" s="359"/>
      <c r="CS202" s="359"/>
      <c r="CT202" s="359"/>
      <c r="CU202" s="359"/>
      <c r="CV202" s="359"/>
      <c r="CW202" s="359"/>
      <c r="CX202" s="359"/>
      <c r="CY202" s="359"/>
      <c r="CZ202" s="359"/>
      <c r="DA202" s="359"/>
      <c r="DB202" s="359"/>
      <c r="DC202" s="359"/>
      <c r="DD202" s="359"/>
      <c r="DE202" s="359"/>
      <c r="DF202" s="359"/>
      <c r="DG202" s="359"/>
      <c r="DH202" s="359"/>
      <c r="DI202" s="359"/>
      <c r="DJ202" s="359"/>
      <c r="DK202" s="359"/>
      <c r="DL202" s="359"/>
      <c r="DM202" s="359"/>
      <c r="DN202" s="359"/>
      <c r="DO202" s="359"/>
      <c r="DP202" s="359"/>
      <c r="DQ202" s="359"/>
      <c r="DR202" s="359"/>
      <c r="DS202" s="359"/>
      <c r="DT202" s="359"/>
      <c r="DU202" s="359"/>
      <c r="DV202" s="359"/>
      <c r="DW202" s="359"/>
      <c r="DX202" s="359"/>
      <c r="DY202" s="359"/>
      <c r="DZ202" s="359"/>
      <c r="EA202" s="359"/>
      <c r="EB202" s="359"/>
      <c r="EC202" s="359"/>
      <c r="ED202" s="359"/>
      <c r="EE202" s="359"/>
      <c r="EF202" s="359"/>
      <c r="EG202" s="359"/>
      <c r="EH202" s="359"/>
      <c r="EI202" s="359"/>
      <c r="EJ202" s="359"/>
      <c r="EK202" s="359"/>
      <c r="EL202" s="359"/>
      <c r="EM202" s="359"/>
      <c r="EN202" s="359"/>
      <c r="EO202" s="359"/>
      <c r="EP202" s="359"/>
      <c r="EQ202" s="359"/>
      <c r="ER202" s="359"/>
      <c r="ES202" s="359"/>
      <c r="ET202" s="359"/>
      <c r="EU202" s="359"/>
      <c r="EV202" s="359"/>
      <c r="EW202" s="359"/>
      <c r="EX202" s="359"/>
      <c r="EY202" s="359"/>
      <c r="EZ202" s="359"/>
      <c r="FA202" s="359"/>
      <c r="FB202" s="359"/>
      <c r="FC202" s="359"/>
      <c r="FD202" s="359"/>
      <c r="FE202" s="359"/>
      <c r="FF202" s="359"/>
      <c r="FG202" s="359"/>
      <c r="FH202" s="359"/>
      <c r="FI202" s="359"/>
      <c r="FJ202" s="359"/>
      <c r="FK202" s="359"/>
      <c r="FL202" s="359"/>
      <c r="FM202" s="359"/>
      <c r="FN202" s="359"/>
      <c r="FO202" s="359"/>
      <c r="FP202" s="359"/>
      <c r="FQ202" s="359"/>
      <c r="FR202" s="359"/>
      <c r="FS202" s="359"/>
      <c r="FT202" s="359"/>
      <c r="FU202" s="359"/>
      <c r="FV202" s="359"/>
      <c r="FW202" s="359"/>
      <c r="FX202" s="359"/>
      <c r="FY202" s="359"/>
      <c r="FZ202" s="359"/>
      <c r="GA202" s="359"/>
      <c r="GB202" s="359"/>
      <c r="GC202" s="359"/>
      <c r="GD202" s="359"/>
      <c r="GE202" s="359"/>
      <c r="GF202" s="359"/>
      <c r="GG202" s="359"/>
      <c r="GH202" s="359"/>
      <c r="GI202" s="359"/>
      <c r="GJ202" s="359"/>
      <c r="GK202" s="359"/>
      <c r="GL202" s="359"/>
      <c r="GM202" s="359"/>
      <c r="GN202" s="359"/>
      <c r="GO202" s="359"/>
      <c r="GP202" s="359"/>
      <c r="GQ202" s="359"/>
      <c r="GR202" s="359"/>
      <c r="GS202" s="359"/>
      <c r="GT202" s="359"/>
      <c r="GU202" s="359"/>
      <c r="GV202" s="359"/>
      <c r="GW202" s="359"/>
      <c r="GX202" s="359"/>
      <c r="GY202" s="359"/>
      <c r="GZ202" s="359"/>
      <c r="HA202" s="359"/>
      <c r="HB202" s="359"/>
      <c r="HC202" s="359"/>
      <c r="HD202" s="359"/>
      <c r="HE202" s="359"/>
      <c r="HF202" s="359"/>
      <c r="HG202" s="359"/>
      <c r="HH202" s="359"/>
      <c r="HI202" s="359"/>
      <c r="HJ202" s="359"/>
      <c r="HK202" s="359"/>
      <c r="HL202" s="359"/>
      <c r="HM202" s="359"/>
      <c r="HN202" s="359"/>
      <c r="HO202" s="359"/>
      <c r="HP202" s="359"/>
      <c r="HQ202" s="359"/>
      <c r="HR202" s="359"/>
      <c r="HS202" s="359"/>
      <c r="HT202" s="359"/>
      <c r="HU202" s="359"/>
      <c r="HV202" s="359"/>
      <c r="HW202" s="359"/>
      <c r="HX202" s="359"/>
      <c r="HY202" s="359"/>
      <c r="HZ202" s="359"/>
      <c r="IA202" s="359"/>
      <c r="IB202" s="359"/>
      <c r="IC202" s="359"/>
      <c r="ID202" s="359"/>
      <c r="IE202" s="359"/>
      <c r="IF202" s="359"/>
      <c r="IG202" s="359"/>
    </row>
    <row r="203" spans="1:241" s="361" customFormat="1" ht="30">
      <c r="A203" s="1">
        <v>5</v>
      </c>
      <c r="B203" s="362" t="s">
        <v>77</v>
      </c>
      <c r="C203" s="362"/>
      <c r="D203" s="363"/>
      <c r="E203" s="387" t="s">
        <v>73</v>
      </c>
      <c r="F203" s="365" t="s">
        <v>407</v>
      </c>
      <c r="G203" s="364" t="s">
        <v>9</v>
      </c>
      <c r="H203" s="208">
        <v>2017</v>
      </c>
      <c r="I203" s="208"/>
      <c r="J203" s="208">
        <v>2022</v>
      </c>
      <c r="K203" s="208"/>
      <c r="L203" s="208"/>
      <c r="M203" s="366" t="s">
        <v>87</v>
      </c>
      <c r="N203" s="367">
        <v>176000</v>
      </c>
      <c r="O203" s="367"/>
      <c r="P203" s="368">
        <v>95274</v>
      </c>
      <c r="Q203" s="368">
        <v>20900</v>
      </c>
      <c r="R203" s="368"/>
      <c r="S203" s="369">
        <f>10900+10000</f>
        <v>20900</v>
      </c>
      <c r="T203" s="368">
        <v>48000</v>
      </c>
      <c r="U203" s="370">
        <v>38000</v>
      </c>
      <c r="V203" s="371">
        <v>20000</v>
      </c>
      <c r="W203" s="130">
        <f t="shared" si="9"/>
        <v>52.631578947368418</v>
      </c>
      <c r="X203" s="391" t="s">
        <v>629</v>
      </c>
      <c r="Y203" s="359"/>
      <c r="Z203" s="360">
        <f t="shared" si="20"/>
        <v>176000</v>
      </c>
      <c r="AA203" s="359"/>
      <c r="AB203" s="359"/>
      <c r="AC203" s="359"/>
      <c r="AD203" s="359"/>
      <c r="AE203" s="359"/>
      <c r="AF203" s="359"/>
      <c r="AG203" s="359"/>
      <c r="AH203" s="359"/>
      <c r="AI203" s="359"/>
      <c r="AJ203" s="359"/>
      <c r="AK203" s="359"/>
      <c r="AL203" s="359"/>
      <c r="AM203" s="359"/>
      <c r="AN203" s="359"/>
      <c r="AO203" s="359"/>
      <c r="AP203" s="359"/>
      <c r="AQ203" s="359"/>
      <c r="AR203" s="359"/>
      <c r="AS203" s="359"/>
      <c r="AT203" s="359"/>
      <c r="AU203" s="359"/>
      <c r="AV203" s="359"/>
      <c r="AW203" s="359"/>
      <c r="AX203" s="359"/>
      <c r="AY203" s="359"/>
      <c r="AZ203" s="359"/>
      <c r="BA203" s="359"/>
      <c r="BB203" s="359"/>
      <c r="BC203" s="359"/>
      <c r="BD203" s="359"/>
      <c r="BE203" s="359"/>
      <c r="BF203" s="359"/>
      <c r="BG203" s="359"/>
      <c r="BH203" s="359"/>
      <c r="BI203" s="359"/>
      <c r="BJ203" s="359"/>
      <c r="BK203" s="359"/>
      <c r="BL203" s="359"/>
      <c r="BM203" s="359"/>
      <c r="BN203" s="359"/>
      <c r="BO203" s="359"/>
      <c r="BP203" s="359"/>
      <c r="BQ203" s="359"/>
      <c r="BR203" s="359"/>
      <c r="BS203" s="359"/>
      <c r="BT203" s="359"/>
      <c r="BU203" s="359"/>
      <c r="BV203" s="359"/>
      <c r="BW203" s="359"/>
      <c r="BX203" s="359"/>
      <c r="BY203" s="359"/>
      <c r="BZ203" s="359"/>
      <c r="CA203" s="359"/>
      <c r="CB203" s="359"/>
      <c r="CC203" s="359"/>
      <c r="CD203" s="359"/>
      <c r="CE203" s="359"/>
      <c r="CF203" s="359"/>
      <c r="CG203" s="359"/>
      <c r="CH203" s="359"/>
      <c r="CI203" s="359"/>
      <c r="CJ203" s="359"/>
      <c r="CK203" s="359"/>
      <c r="CL203" s="359"/>
      <c r="CM203" s="359"/>
      <c r="CN203" s="359"/>
      <c r="CO203" s="359"/>
      <c r="CP203" s="359"/>
      <c r="CQ203" s="359"/>
      <c r="CR203" s="359"/>
      <c r="CS203" s="359"/>
      <c r="CT203" s="359"/>
      <c r="CU203" s="359"/>
      <c r="CV203" s="359"/>
      <c r="CW203" s="359"/>
      <c r="CX203" s="359"/>
      <c r="CY203" s="359"/>
      <c r="CZ203" s="359"/>
      <c r="DA203" s="359"/>
      <c r="DB203" s="359"/>
      <c r="DC203" s="359"/>
      <c r="DD203" s="359"/>
      <c r="DE203" s="359"/>
      <c r="DF203" s="359"/>
      <c r="DG203" s="359"/>
      <c r="DH203" s="359"/>
      <c r="DI203" s="359"/>
      <c r="DJ203" s="359"/>
      <c r="DK203" s="359"/>
      <c r="DL203" s="359"/>
      <c r="DM203" s="359"/>
      <c r="DN203" s="359"/>
      <c r="DO203" s="359"/>
      <c r="DP203" s="359"/>
      <c r="DQ203" s="359"/>
      <c r="DR203" s="359"/>
      <c r="DS203" s="359"/>
      <c r="DT203" s="359"/>
      <c r="DU203" s="359"/>
      <c r="DV203" s="359"/>
      <c r="DW203" s="359"/>
      <c r="DX203" s="359"/>
      <c r="DY203" s="359"/>
      <c r="DZ203" s="359"/>
      <c r="EA203" s="359"/>
      <c r="EB203" s="359"/>
      <c r="EC203" s="359"/>
      <c r="ED203" s="359"/>
      <c r="EE203" s="359"/>
      <c r="EF203" s="359"/>
      <c r="EG203" s="359"/>
      <c r="EH203" s="359"/>
      <c r="EI203" s="359"/>
      <c r="EJ203" s="359"/>
      <c r="EK203" s="359"/>
      <c r="EL203" s="359"/>
      <c r="EM203" s="359"/>
      <c r="EN203" s="359"/>
      <c r="EO203" s="359"/>
      <c r="EP203" s="359"/>
      <c r="EQ203" s="359"/>
      <c r="ER203" s="359"/>
      <c r="ES203" s="359"/>
      <c r="ET203" s="359"/>
      <c r="EU203" s="359"/>
      <c r="EV203" s="359"/>
      <c r="EW203" s="359"/>
      <c r="EX203" s="359"/>
      <c r="EY203" s="359"/>
      <c r="EZ203" s="359"/>
      <c r="FA203" s="359"/>
      <c r="FB203" s="359"/>
      <c r="FC203" s="359"/>
      <c r="FD203" s="359"/>
      <c r="FE203" s="359"/>
      <c r="FF203" s="359"/>
      <c r="FG203" s="359"/>
      <c r="FH203" s="359"/>
      <c r="FI203" s="359"/>
      <c r="FJ203" s="359"/>
      <c r="FK203" s="359"/>
      <c r="FL203" s="359"/>
      <c r="FM203" s="359"/>
      <c r="FN203" s="359"/>
      <c r="FO203" s="359"/>
      <c r="FP203" s="359"/>
      <c r="FQ203" s="359"/>
      <c r="FR203" s="359"/>
      <c r="FS203" s="359"/>
      <c r="FT203" s="359"/>
      <c r="FU203" s="359"/>
      <c r="FV203" s="359"/>
      <c r="FW203" s="359"/>
      <c r="FX203" s="359"/>
      <c r="FY203" s="359"/>
      <c r="FZ203" s="359"/>
      <c r="GA203" s="359"/>
      <c r="GB203" s="359"/>
      <c r="GC203" s="359"/>
      <c r="GD203" s="359"/>
      <c r="GE203" s="359"/>
      <c r="GF203" s="359"/>
      <c r="GG203" s="359"/>
      <c r="GH203" s="359"/>
      <c r="GI203" s="359"/>
      <c r="GJ203" s="359"/>
      <c r="GK203" s="359"/>
      <c r="GL203" s="359"/>
      <c r="GM203" s="359"/>
      <c r="GN203" s="359"/>
      <c r="GO203" s="359"/>
      <c r="GP203" s="359"/>
      <c r="GQ203" s="359"/>
      <c r="GR203" s="359"/>
      <c r="GS203" s="359"/>
      <c r="GT203" s="359"/>
      <c r="GU203" s="359"/>
      <c r="GV203" s="359"/>
      <c r="GW203" s="359"/>
      <c r="GX203" s="359"/>
      <c r="GY203" s="359"/>
      <c r="GZ203" s="359"/>
      <c r="HA203" s="359"/>
      <c r="HB203" s="359"/>
      <c r="HC203" s="359"/>
      <c r="HD203" s="359"/>
      <c r="HE203" s="359"/>
      <c r="HF203" s="359"/>
      <c r="HG203" s="359"/>
      <c r="HH203" s="359"/>
      <c r="HI203" s="359"/>
      <c r="HJ203" s="359"/>
      <c r="HK203" s="359"/>
      <c r="HL203" s="359"/>
      <c r="HM203" s="359"/>
      <c r="HN203" s="359"/>
      <c r="HO203" s="359"/>
      <c r="HP203" s="359"/>
      <c r="HQ203" s="359"/>
      <c r="HR203" s="359"/>
      <c r="HS203" s="359"/>
      <c r="HT203" s="359"/>
      <c r="HU203" s="359"/>
      <c r="HV203" s="359"/>
      <c r="HW203" s="359"/>
      <c r="HX203" s="359"/>
      <c r="HY203" s="359"/>
      <c r="HZ203" s="359"/>
      <c r="IA203" s="359"/>
      <c r="IB203" s="359"/>
      <c r="IC203" s="359"/>
      <c r="ID203" s="359"/>
      <c r="IE203" s="359"/>
      <c r="IF203" s="359"/>
      <c r="IG203" s="359"/>
    </row>
    <row r="204" spans="1:241" s="361" customFormat="1" ht="45">
      <c r="A204" s="1">
        <v>6</v>
      </c>
      <c r="B204" s="385" t="s">
        <v>75</v>
      </c>
      <c r="C204" s="385"/>
      <c r="D204" s="386"/>
      <c r="E204" s="364" t="s">
        <v>44</v>
      </c>
      <c r="F204" s="253" t="s">
        <v>406</v>
      </c>
      <c r="G204" s="364" t="s">
        <v>375</v>
      </c>
      <c r="H204" s="208">
        <v>2012</v>
      </c>
      <c r="I204" s="208"/>
      <c r="J204" s="208">
        <v>2020</v>
      </c>
      <c r="K204" s="208"/>
      <c r="L204" s="208"/>
      <c r="M204" s="388" t="s">
        <v>83</v>
      </c>
      <c r="N204" s="392">
        <v>30623</v>
      </c>
      <c r="O204" s="392"/>
      <c r="P204" s="368">
        <v>29623</v>
      </c>
      <c r="Q204" s="393">
        <f>1400+2000+3500</f>
        <v>6900</v>
      </c>
      <c r="R204" s="393"/>
      <c r="S204" s="368">
        <f>400+2000+3500</f>
        <v>5900</v>
      </c>
      <c r="T204" s="368">
        <v>29223</v>
      </c>
      <c r="U204" s="370">
        <f>P204-S204</f>
        <v>23723</v>
      </c>
      <c r="V204" s="371">
        <v>2000</v>
      </c>
      <c r="W204" s="130">
        <f t="shared" si="9"/>
        <v>8.4306369346204093</v>
      </c>
      <c r="X204" s="372" t="s">
        <v>631</v>
      </c>
      <c r="Y204" s="359"/>
      <c r="Z204" s="360">
        <f t="shared" si="20"/>
        <v>30623</v>
      </c>
      <c r="AA204" s="359"/>
      <c r="AB204" s="359"/>
      <c r="AC204" s="359"/>
      <c r="AD204" s="359"/>
      <c r="AE204" s="359"/>
      <c r="AF204" s="359"/>
      <c r="AG204" s="359"/>
      <c r="AH204" s="359"/>
      <c r="AI204" s="359"/>
      <c r="AJ204" s="359"/>
      <c r="AK204" s="359"/>
      <c r="AL204" s="359"/>
      <c r="AM204" s="359"/>
      <c r="AN204" s="359"/>
      <c r="AO204" s="359"/>
      <c r="AP204" s="359"/>
      <c r="AQ204" s="359"/>
      <c r="AR204" s="359"/>
      <c r="AS204" s="359"/>
      <c r="AT204" s="359"/>
      <c r="AU204" s="359"/>
      <c r="AV204" s="359"/>
      <c r="AW204" s="359"/>
      <c r="AX204" s="359"/>
      <c r="AY204" s="359"/>
      <c r="AZ204" s="359"/>
      <c r="BA204" s="359"/>
      <c r="BB204" s="359"/>
      <c r="BC204" s="359"/>
      <c r="BD204" s="359"/>
      <c r="BE204" s="359"/>
      <c r="BF204" s="359"/>
      <c r="BG204" s="359"/>
      <c r="BH204" s="359"/>
      <c r="BI204" s="359"/>
      <c r="BJ204" s="359"/>
      <c r="BK204" s="359"/>
      <c r="BL204" s="359"/>
      <c r="BM204" s="359"/>
      <c r="BN204" s="359"/>
      <c r="BO204" s="359"/>
      <c r="BP204" s="359"/>
      <c r="BQ204" s="359"/>
      <c r="BR204" s="359"/>
      <c r="BS204" s="359"/>
      <c r="BT204" s="359"/>
      <c r="BU204" s="359"/>
      <c r="BV204" s="359"/>
      <c r="BW204" s="359"/>
      <c r="BX204" s="359"/>
      <c r="BY204" s="359"/>
      <c r="BZ204" s="359"/>
      <c r="CA204" s="359"/>
      <c r="CB204" s="359"/>
      <c r="CC204" s="359"/>
      <c r="CD204" s="359"/>
      <c r="CE204" s="359"/>
      <c r="CF204" s="359"/>
      <c r="CG204" s="359"/>
      <c r="CH204" s="359"/>
      <c r="CI204" s="359"/>
      <c r="CJ204" s="359"/>
      <c r="CK204" s="359"/>
      <c r="CL204" s="359"/>
      <c r="CM204" s="359"/>
      <c r="CN204" s="359"/>
      <c r="CO204" s="359"/>
      <c r="CP204" s="359"/>
      <c r="CQ204" s="359"/>
      <c r="CR204" s="359"/>
      <c r="CS204" s="359"/>
      <c r="CT204" s="359"/>
      <c r="CU204" s="359"/>
      <c r="CV204" s="359"/>
      <c r="CW204" s="359"/>
      <c r="CX204" s="359"/>
      <c r="CY204" s="359"/>
      <c r="CZ204" s="359"/>
      <c r="DA204" s="359"/>
      <c r="DB204" s="359"/>
      <c r="DC204" s="359"/>
      <c r="DD204" s="359"/>
      <c r="DE204" s="359"/>
      <c r="DF204" s="359"/>
      <c r="DG204" s="359"/>
      <c r="DH204" s="359"/>
      <c r="DI204" s="359"/>
      <c r="DJ204" s="359"/>
      <c r="DK204" s="359"/>
      <c r="DL204" s="359"/>
      <c r="DM204" s="359"/>
      <c r="DN204" s="359"/>
      <c r="DO204" s="359"/>
      <c r="DP204" s="359"/>
      <c r="DQ204" s="359"/>
      <c r="DR204" s="359"/>
      <c r="DS204" s="359"/>
      <c r="DT204" s="359"/>
      <c r="DU204" s="359"/>
      <c r="DV204" s="359"/>
      <c r="DW204" s="359"/>
      <c r="DX204" s="359"/>
      <c r="DY204" s="359"/>
      <c r="DZ204" s="359"/>
      <c r="EA204" s="359"/>
      <c r="EB204" s="359"/>
      <c r="EC204" s="359"/>
      <c r="ED204" s="359"/>
      <c r="EE204" s="359"/>
      <c r="EF204" s="359"/>
      <c r="EG204" s="359"/>
      <c r="EH204" s="359"/>
      <c r="EI204" s="359"/>
      <c r="EJ204" s="359"/>
      <c r="EK204" s="359"/>
      <c r="EL204" s="359"/>
      <c r="EM204" s="359"/>
      <c r="EN204" s="359"/>
      <c r="EO204" s="359"/>
      <c r="EP204" s="359"/>
      <c r="EQ204" s="359"/>
      <c r="ER204" s="359"/>
      <c r="ES204" s="359"/>
      <c r="ET204" s="359"/>
      <c r="EU204" s="359"/>
      <c r="EV204" s="359"/>
      <c r="EW204" s="359"/>
      <c r="EX204" s="359"/>
      <c r="EY204" s="359"/>
      <c r="EZ204" s="359"/>
      <c r="FA204" s="359"/>
      <c r="FB204" s="359"/>
      <c r="FC204" s="359"/>
      <c r="FD204" s="359"/>
      <c r="FE204" s="359"/>
      <c r="FF204" s="359"/>
      <c r="FG204" s="359"/>
      <c r="FH204" s="359"/>
      <c r="FI204" s="359"/>
      <c r="FJ204" s="359"/>
      <c r="FK204" s="359"/>
      <c r="FL204" s="359"/>
      <c r="FM204" s="359"/>
      <c r="FN204" s="359"/>
      <c r="FO204" s="359"/>
      <c r="FP204" s="359"/>
      <c r="FQ204" s="359"/>
      <c r="FR204" s="359"/>
      <c r="FS204" s="359"/>
      <c r="FT204" s="359"/>
      <c r="FU204" s="359"/>
      <c r="FV204" s="359"/>
      <c r="FW204" s="359"/>
      <c r="FX204" s="359"/>
      <c r="FY204" s="359"/>
      <c r="FZ204" s="359"/>
      <c r="GA204" s="359"/>
      <c r="GB204" s="359"/>
      <c r="GC204" s="359"/>
      <c r="GD204" s="359"/>
      <c r="GE204" s="359"/>
      <c r="GF204" s="359"/>
      <c r="GG204" s="359"/>
      <c r="GH204" s="359"/>
      <c r="GI204" s="359"/>
      <c r="GJ204" s="359"/>
      <c r="GK204" s="359"/>
      <c r="GL204" s="359"/>
      <c r="GM204" s="359"/>
      <c r="GN204" s="359"/>
      <c r="GO204" s="359"/>
      <c r="GP204" s="359"/>
      <c r="GQ204" s="359"/>
      <c r="GR204" s="359"/>
      <c r="GS204" s="359"/>
      <c r="GT204" s="359"/>
      <c r="GU204" s="359"/>
      <c r="GV204" s="359"/>
      <c r="GW204" s="359"/>
      <c r="GX204" s="359"/>
      <c r="GY204" s="359"/>
      <c r="GZ204" s="359"/>
      <c r="HA204" s="359"/>
      <c r="HB204" s="359"/>
      <c r="HC204" s="359"/>
      <c r="HD204" s="359"/>
      <c r="HE204" s="359"/>
      <c r="HF204" s="359"/>
      <c r="HG204" s="359"/>
      <c r="HH204" s="359"/>
      <c r="HI204" s="359"/>
      <c r="HJ204" s="359"/>
      <c r="HK204" s="359"/>
      <c r="HL204" s="359"/>
      <c r="HM204" s="359"/>
      <c r="HN204" s="359"/>
      <c r="HO204" s="359"/>
      <c r="HP204" s="359"/>
      <c r="HQ204" s="359"/>
      <c r="HR204" s="359"/>
      <c r="HS204" s="359"/>
      <c r="HT204" s="359"/>
      <c r="HU204" s="359"/>
      <c r="HV204" s="359"/>
      <c r="HW204" s="359"/>
      <c r="HX204" s="359"/>
      <c r="HY204" s="359"/>
      <c r="HZ204" s="359"/>
      <c r="IA204" s="359"/>
      <c r="IB204" s="359"/>
      <c r="IC204" s="359"/>
      <c r="ID204" s="359"/>
      <c r="IE204" s="359"/>
      <c r="IF204" s="359"/>
      <c r="IG204" s="359"/>
    </row>
    <row r="205" spans="1:241" s="361" customFormat="1" ht="30">
      <c r="A205" s="1">
        <v>7</v>
      </c>
      <c r="B205" s="385" t="s">
        <v>76</v>
      </c>
      <c r="C205" s="385"/>
      <c r="D205" s="386"/>
      <c r="E205" s="364" t="s">
        <v>44</v>
      </c>
      <c r="F205" s="253" t="s">
        <v>406</v>
      </c>
      <c r="G205" s="364" t="s">
        <v>375</v>
      </c>
      <c r="H205" s="208">
        <v>2013</v>
      </c>
      <c r="I205" s="208"/>
      <c r="J205" s="208">
        <v>2018</v>
      </c>
      <c r="K205" s="208"/>
      <c r="L205" s="208"/>
      <c r="M205" s="388" t="s">
        <v>84</v>
      </c>
      <c r="N205" s="389">
        <v>141538</v>
      </c>
      <c r="O205" s="389"/>
      <c r="P205" s="368">
        <v>4900</v>
      </c>
      <c r="Q205" s="394">
        <f>2500+4000+2000+1900</f>
        <v>10400</v>
      </c>
      <c r="R205" s="394"/>
      <c r="S205" s="368">
        <f>500+1000+2000</f>
        <v>3500</v>
      </c>
      <c r="T205" s="368">
        <v>4127</v>
      </c>
      <c r="U205" s="370">
        <v>1127</v>
      </c>
      <c r="V205" s="371">
        <v>1000</v>
      </c>
      <c r="W205" s="130">
        <f t="shared" si="9"/>
        <v>88.731144631765744</v>
      </c>
      <c r="X205" s="390" t="s">
        <v>629</v>
      </c>
      <c r="Y205" s="359"/>
      <c r="Z205" s="360">
        <f t="shared" si="20"/>
        <v>141538</v>
      </c>
      <c r="AA205" s="359"/>
      <c r="AB205" s="359"/>
      <c r="AC205" s="359"/>
      <c r="AD205" s="359"/>
      <c r="AE205" s="359"/>
      <c r="AF205" s="359"/>
      <c r="AG205" s="359"/>
      <c r="AH205" s="359"/>
      <c r="AI205" s="359"/>
      <c r="AJ205" s="359"/>
      <c r="AK205" s="359"/>
      <c r="AL205" s="359"/>
      <c r="AM205" s="359"/>
      <c r="AN205" s="359"/>
      <c r="AO205" s="359"/>
      <c r="AP205" s="359"/>
      <c r="AQ205" s="359"/>
      <c r="AR205" s="359"/>
      <c r="AS205" s="359"/>
      <c r="AT205" s="359"/>
      <c r="AU205" s="359"/>
      <c r="AV205" s="359"/>
      <c r="AW205" s="359"/>
      <c r="AX205" s="359"/>
      <c r="AY205" s="359"/>
      <c r="AZ205" s="359"/>
      <c r="BA205" s="359"/>
      <c r="BB205" s="359"/>
      <c r="BC205" s="359"/>
      <c r="BD205" s="359"/>
      <c r="BE205" s="359"/>
      <c r="BF205" s="359"/>
      <c r="BG205" s="359"/>
      <c r="BH205" s="359"/>
      <c r="BI205" s="359"/>
      <c r="BJ205" s="359"/>
      <c r="BK205" s="359"/>
      <c r="BL205" s="359"/>
      <c r="BM205" s="359"/>
      <c r="BN205" s="359"/>
      <c r="BO205" s="359"/>
      <c r="BP205" s="359"/>
      <c r="BQ205" s="359"/>
      <c r="BR205" s="359"/>
      <c r="BS205" s="359"/>
      <c r="BT205" s="359"/>
      <c r="BU205" s="359"/>
      <c r="BV205" s="359"/>
      <c r="BW205" s="359"/>
      <c r="BX205" s="359"/>
      <c r="BY205" s="359"/>
      <c r="BZ205" s="359"/>
      <c r="CA205" s="359"/>
      <c r="CB205" s="359"/>
      <c r="CC205" s="359"/>
      <c r="CD205" s="359"/>
      <c r="CE205" s="359"/>
      <c r="CF205" s="359"/>
      <c r="CG205" s="359"/>
      <c r="CH205" s="359"/>
      <c r="CI205" s="359"/>
      <c r="CJ205" s="359"/>
      <c r="CK205" s="359"/>
      <c r="CL205" s="359"/>
      <c r="CM205" s="359"/>
      <c r="CN205" s="359"/>
      <c r="CO205" s="359"/>
      <c r="CP205" s="359"/>
      <c r="CQ205" s="359"/>
      <c r="CR205" s="359"/>
      <c r="CS205" s="359"/>
      <c r="CT205" s="359"/>
      <c r="CU205" s="359"/>
      <c r="CV205" s="359"/>
      <c r="CW205" s="359"/>
      <c r="CX205" s="359"/>
      <c r="CY205" s="359"/>
      <c r="CZ205" s="359"/>
      <c r="DA205" s="359"/>
      <c r="DB205" s="359"/>
      <c r="DC205" s="359"/>
      <c r="DD205" s="359"/>
      <c r="DE205" s="359"/>
      <c r="DF205" s="359"/>
      <c r="DG205" s="359"/>
      <c r="DH205" s="359"/>
      <c r="DI205" s="359"/>
      <c r="DJ205" s="359"/>
      <c r="DK205" s="359"/>
      <c r="DL205" s="359"/>
      <c r="DM205" s="359"/>
      <c r="DN205" s="359"/>
      <c r="DO205" s="359"/>
      <c r="DP205" s="359"/>
      <c r="DQ205" s="359"/>
      <c r="DR205" s="359"/>
      <c r="DS205" s="359"/>
      <c r="DT205" s="359"/>
      <c r="DU205" s="359"/>
      <c r="DV205" s="359"/>
      <c r="DW205" s="359"/>
      <c r="DX205" s="359"/>
      <c r="DY205" s="359"/>
      <c r="DZ205" s="359"/>
      <c r="EA205" s="359"/>
      <c r="EB205" s="359"/>
      <c r="EC205" s="359"/>
      <c r="ED205" s="359"/>
      <c r="EE205" s="359"/>
      <c r="EF205" s="359"/>
      <c r="EG205" s="359"/>
      <c r="EH205" s="359"/>
      <c r="EI205" s="359"/>
      <c r="EJ205" s="359"/>
      <c r="EK205" s="359"/>
      <c r="EL205" s="359"/>
      <c r="EM205" s="359"/>
      <c r="EN205" s="359"/>
      <c r="EO205" s="359"/>
      <c r="EP205" s="359"/>
      <c r="EQ205" s="359"/>
      <c r="ER205" s="359"/>
      <c r="ES205" s="359"/>
      <c r="ET205" s="359"/>
      <c r="EU205" s="359"/>
      <c r="EV205" s="359"/>
      <c r="EW205" s="359"/>
      <c r="EX205" s="359"/>
      <c r="EY205" s="359"/>
      <c r="EZ205" s="359"/>
      <c r="FA205" s="359"/>
      <c r="FB205" s="359"/>
      <c r="FC205" s="359"/>
      <c r="FD205" s="359"/>
      <c r="FE205" s="359"/>
      <c r="FF205" s="359"/>
      <c r="FG205" s="359"/>
      <c r="FH205" s="359"/>
      <c r="FI205" s="359"/>
      <c r="FJ205" s="359"/>
      <c r="FK205" s="359"/>
      <c r="FL205" s="359"/>
      <c r="FM205" s="359"/>
      <c r="FN205" s="359"/>
      <c r="FO205" s="359"/>
      <c r="FP205" s="359"/>
      <c r="FQ205" s="359"/>
      <c r="FR205" s="359"/>
      <c r="FS205" s="359"/>
      <c r="FT205" s="359"/>
      <c r="FU205" s="359"/>
      <c r="FV205" s="359"/>
      <c r="FW205" s="359"/>
      <c r="FX205" s="359"/>
      <c r="FY205" s="359"/>
      <c r="FZ205" s="359"/>
      <c r="GA205" s="359"/>
      <c r="GB205" s="359"/>
      <c r="GC205" s="359"/>
      <c r="GD205" s="359"/>
      <c r="GE205" s="359"/>
      <c r="GF205" s="359"/>
      <c r="GG205" s="359"/>
      <c r="GH205" s="359"/>
      <c r="GI205" s="359"/>
      <c r="GJ205" s="359"/>
      <c r="GK205" s="359"/>
      <c r="GL205" s="359"/>
      <c r="GM205" s="359"/>
      <c r="GN205" s="359"/>
      <c r="GO205" s="359"/>
      <c r="GP205" s="359"/>
      <c r="GQ205" s="359"/>
      <c r="GR205" s="359"/>
      <c r="GS205" s="359"/>
      <c r="GT205" s="359"/>
      <c r="GU205" s="359"/>
      <c r="GV205" s="359"/>
      <c r="GW205" s="359"/>
      <c r="GX205" s="359"/>
      <c r="GY205" s="359"/>
      <c r="GZ205" s="359"/>
      <c r="HA205" s="359"/>
      <c r="HB205" s="359"/>
      <c r="HC205" s="359"/>
      <c r="HD205" s="359"/>
      <c r="HE205" s="359"/>
      <c r="HF205" s="359"/>
      <c r="HG205" s="359"/>
      <c r="HH205" s="359"/>
      <c r="HI205" s="359"/>
      <c r="HJ205" s="359"/>
      <c r="HK205" s="359"/>
      <c r="HL205" s="359"/>
      <c r="HM205" s="359"/>
      <c r="HN205" s="359"/>
      <c r="HO205" s="359"/>
      <c r="HP205" s="359"/>
      <c r="HQ205" s="359"/>
      <c r="HR205" s="359"/>
      <c r="HS205" s="359"/>
      <c r="HT205" s="359"/>
      <c r="HU205" s="359"/>
      <c r="HV205" s="359"/>
      <c r="HW205" s="359"/>
      <c r="HX205" s="359"/>
      <c r="HY205" s="359"/>
      <c r="HZ205" s="359"/>
      <c r="IA205" s="359"/>
      <c r="IB205" s="359"/>
      <c r="IC205" s="359"/>
      <c r="ID205" s="359"/>
      <c r="IE205" s="359"/>
      <c r="IF205" s="359"/>
      <c r="IG205" s="359"/>
    </row>
    <row r="206" spans="1:241" s="374" customFormat="1" ht="61.5" customHeight="1">
      <c r="A206" s="1">
        <v>8</v>
      </c>
      <c r="B206" s="395" t="s">
        <v>81</v>
      </c>
      <c r="C206" s="395"/>
      <c r="D206" s="396"/>
      <c r="E206" s="364" t="s">
        <v>44</v>
      </c>
      <c r="F206" s="365" t="s">
        <v>407</v>
      </c>
      <c r="G206" s="364" t="s">
        <v>375</v>
      </c>
      <c r="H206" s="208">
        <v>2015</v>
      </c>
      <c r="I206" s="208"/>
      <c r="J206" s="208">
        <v>2018</v>
      </c>
      <c r="K206" s="208"/>
      <c r="L206" s="208"/>
      <c r="M206" s="366" t="s">
        <v>91</v>
      </c>
      <c r="N206" s="367">
        <v>6339</v>
      </c>
      <c r="O206" s="367"/>
      <c r="P206" s="368">
        <v>6339</v>
      </c>
      <c r="Q206" s="368">
        <f>1000+2500</f>
        <v>3500</v>
      </c>
      <c r="R206" s="368"/>
      <c r="S206" s="397">
        <f>1000+2500</f>
        <v>3500</v>
      </c>
      <c r="T206" s="368">
        <v>6339</v>
      </c>
      <c r="U206" s="370">
        <f>P206-S206</f>
        <v>2839</v>
      </c>
      <c r="V206" s="371">
        <v>2500</v>
      </c>
      <c r="W206" s="130">
        <f t="shared" si="9"/>
        <v>88.059175766114834</v>
      </c>
      <c r="X206" s="372" t="s">
        <v>631</v>
      </c>
      <c r="Y206" s="373"/>
      <c r="Z206" s="360">
        <f t="shared" si="20"/>
        <v>6339</v>
      </c>
      <c r="AA206" s="373"/>
      <c r="AB206" s="373"/>
      <c r="AC206" s="373"/>
      <c r="AD206" s="373"/>
      <c r="AE206" s="373"/>
      <c r="AF206" s="373"/>
      <c r="AG206" s="373"/>
      <c r="AH206" s="373"/>
      <c r="AI206" s="373"/>
      <c r="AJ206" s="373"/>
      <c r="AK206" s="373"/>
      <c r="AL206" s="373"/>
      <c r="AM206" s="373"/>
      <c r="AN206" s="373"/>
      <c r="AO206" s="373"/>
      <c r="AP206" s="373"/>
      <c r="AQ206" s="373"/>
      <c r="AR206" s="373"/>
      <c r="AS206" s="373"/>
      <c r="AT206" s="373"/>
      <c r="AU206" s="373"/>
      <c r="AV206" s="373"/>
      <c r="AW206" s="373"/>
      <c r="AX206" s="373"/>
      <c r="AY206" s="373"/>
      <c r="AZ206" s="373"/>
      <c r="BA206" s="373"/>
      <c r="BB206" s="373"/>
      <c r="BC206" s="373"/>
      <c r="BD206" s="373"/>
      <c r="BE206" s="373"/>
      <c r="BF206" s="373"/>
      <c r="BG206" s="373"/>
      <c r="BH206" s="373"/>
      <c r="BI206" s="373"/>
      <c r="BJ206" s="373"/>
      <c r="BK206" s="373"/>
      <c r="BL206" s="373"/>
      <c r="BM206" s="373"/>
      <c r="BN206" s="373"/>
      <c r="BO206" s="373"/>
      <c r="BP206" s="373"/>
      <c r="BQ206" s="373"/>
      <c r="BR206" s="373"/>
      <c r="BS206" s="373"/>
      <c r="BT206" s="373"/>
      <c r="BU206" s="373"/>
      <c r="BV206" s="373"/>
      <c r="BW206" s="373"/>
      <c r="BX206" s="373"/>
      <c r="BY206" s="373"/>
      <c r="BZ206" s="373"/>
      <c r="CA206" s="373"/>
      <c r="CB206" s="373"/>
      <c r="CC206" s="373"/>
      <c r="CD206" s="373"/>
      <c r="CE206" s="373"/>
      <c r="CF206" s="373"/>
      <c r="CG206" s="373"/>
      <c r="CH206" s="373"/>
      <c r="CI206" s="373"/>
      <c r="CJ206" s="373"/>
      <c r="CK206" s="373"/>
      <c r="CL206" s="373"/>
      <c r="CM206" s="373"/>
      <c r="CN206" s="373"/>
      <c r="CO206" s="373"/>
      <c r="CP206" s="373"/>
      <c r="CQ206" s="373"/>
      <c r="CR206" s="373"/>
      <c r="CS206" s="373"/>
      <c r="CT206" s="373"/>
      <c r="CU206" s="373"/>
      <c r="CV206" s="373"/>
      <c r="CW206" s="373"/>
      <c r="CX206" s="373"/>
      <c r="CY206" s="373"/>
      <c r="CZ206" s="373"/>
      <c r="DA206" s="373"/>
      <c r="DB206" s="373"/>
      <c r="DC206" s="373"/>
      <c r="DD206" s="373"/>
      <c r="DE206" s="373"/>
      <c r="DF206" s="373"/>
      <c r="DG206" s="373"/>
      <c r="DH206" s="373"/>
      <c r="DI206" s="373"/>
      <c r="DJ206" s="373"/>
      <c r="DK206" s="373"/>
      <c r="DL206" s="373"/>
      <c r="DM206" s="373"/>
      <c r="DN206" s="373"/>
      <c r="DO206" s="373"/>
      <c r="DP206" s="373"/>
      <c r="DQ206" s="373"/>
      <c r="DR206" s="373"/>
      <c r="DS206" s="373"/>
      <c r="DT206" s="373"/>
      <c r="DU206" s="373"/>
      <c r="DV206" s="373"/>
      <c r="DW206" s="373"/>
      <c r="DX206" s="373"/>
      <c r="DY206" s="373"/>
      <c r="DZ206" s="373"/>
      <c r="EA206" s="373"/>
      <c r="EB206" s="373"/>
      <c r="EC206" s="373"/>
      <c r="ED206" s="373"/>
      <c r="EE206" s="373"/>
      <c r="EF206" s="373"/>
      <c r="EG206" s="373"/>
      <c r="EH206" s="373"/>
      <c r="EI206" s="373"/>
      <c r="EJ206" s="373"/>
      <c r="EK206" s="373"/>
      <c r="EL206" s="373"/>
      <c r="EM206" s="373"/>
      <c r="EN206" s="373"/>
      <c r="EO206" s="373"/>
      <c r="EP206" s="373"/>
      <c r="EQ206" s="373"/>
      <c r="ER206" s="373"/>
      <c r="ES206" s="373"/>
      <c r="ET206" s="373"/>
      <c r="EU206" s="373"/>
      <c r="EV206" s="373"/>
      <c r="EW206" s="373"/>
      <c r="EX206" s="373"/>
      <c r="EY206" s="373"/>
      <c r="EZ206" s="373"/>
      <c r="FA206" s="373"/>
      <c r="FB206" s="373"/>
      <c r="FC206" s="373"/>
      <c r="FD206" s="373"/>
      <c r="FE206" s="373"/>
      <c r="FF206" s="373"/>
      <c r="FG206" s="373"/>
      <c r="FH206" s="373"/>
      <c r="FI206" s="373"/>
      <c r="FJ206" s="373"/>
      <c r="FK206" s="373"/>
      <c r="FL206" s="373"/>
      <c r="FM206" s="373"/>
      <c r="FN206" s="373"/>
      <c r="FO206" s="373"/>
      <c r="FP206" s="373"/>
      <c r="FQ206" s="373"/>
      <c r="FR206" s="373"/>
      <c r="FS206" s="373"/>
      <c r="FT206" s="373"/>
      <c r="FU206" s="373"/>
      <c r="FV206" s="373"/>
      <c r="FW206" s="373"/>
      <c r="FX206" s="373"/>
      <c r="FY206" s="373"/>
      <c r="FZ206" s="373"/>
      <c r="GA206" s="373"/>
      <c r="GB206" s="373"/>
      <c r="GC206" s="373"/>
      <c r="GD206" s="373"/>
      <c r="GE206" s="373"/>
      <c r="GF206" s="373"/>
      <c r="GG206" s="373"/>
      <c r="GH206" s="373"/>
      <c r="GI206" s="373"/>
      <c r="GJ206" s="373"/>
      <c r="GK206" s="373"/>
      <c r="GL206" s="373"/>
      <c r="GM206" s="373"/>
      <c r="GN206" s="373"/>
      <c r="GO206" s="373"/>
      <c r="GP206" s="373"/>
      <c r="GQ206" s="373"/>
      <c r="GR206" s="373"/>
      <c r="GS206" s="373"/>
      <c r="GT206" s="373"/>
      <c r="GU206" s="373"/>
      <c r="GV206" s="373"/>
      <c r="GW206" s="373"/>
      <c r="GX206" s="373"/>
      <c r="GY206" s="373"/>
      <c r="GZ206" s="373"/>
      <c r="HA206" s="373"/>
      <c r="HB206" s="373"/>
      <c r="HC206" s="373"/>
      <c r="HD206" s="373"/>
      <c r="HE206" s="373"/>
      <c r="HF206" s="373"/>
      <c r="HG206" s="373"/>
      <c r="HH206" s="373"/>
      <c r="HI206" s="373"/>
      <c r="HJ206" s="373"/>
      <c r="HK206" s="373"/>
      <c r="HL206" s="373"/>
      <c r="HM206" s="373"/>
      <c r="HN206" s="373"/>
      <c r="HO206" s="373"/>
      <c r="HP206" s="373"/>
      <c r="HQ206" s="373"/>
      <c r="HR206" s="373"/>
      <c r="HS206" s="373"/>
      <c r="HT206" s="373"/>
      <c r="HU206" s="373"/>
      <c r="HV206" s="373"/>
      <c r="HW206" s="373"/>
      <c r="HX206" s="373"/>
      <c r="HY206" s="373"/>
      <c r="HZ206" s="373"/>
      <c r="IA206" s="373"/>
      <c r="IB206" s="373"/>
      <c r="IC206" s="373"/>
      <c r="ID206" s="373"/>
      <c r="IE206" s="373"/>
      <c r="IF206" s="373"/>
      <c r="IG206" s="373"/>
    </row>
    <row r="207" spans="1:241" s="404" customFormat="1" ht="30">
      <c r="A207" s="122">
        <v>9</v>
      </c>
      <c r="B207" s="398" t="s">
        <v>79</v>
      </c>
      <c r="C207" s="398"/>
      <c r="D207" s="399"/>
      <c r="E207" s="400" t="s">
        <v>44</v>
      </c>
      <c r="F207" s="401" t="s">
        <v>407</v>
      </c>
      <c r="G207" s="400" t="s">
        <v>375</v>
      </c>
      <c r="H207" s="214">
        <v>2016</v>
      </c>
      <c r="I207" s="214"/>
      <c r="J207" s="214">
        <v>2020</v>
      </c>
      <c r="K207" s="214"/>
      <c r="L207" s="214"/>
      <c r="M207" s="402" t="s">
        <v>89</v>
      </c>
      <c r="N207" s="403">
        <v>14404</v>
      </c>
      <c r="O207" s="403"/>
      <c r="P207" s="382">
        <v>14404</v>
      </c>
      <c r="Q207" s="382">
        <f>2800+3000</f>
        <v>5800</v>
      </c>
      <c r="R207" s="382"/>
      <c r="S207" s="382">
        <f>2800+3000</f>
        <v>5800</v>
      </c>
      <c r="T207" s="382">
        <v>10100</v>
      </c>
      <c r="U207" s="370">
        <v>7100</v>
      </c>
      <c r="V207" s="384">
        <v>2500</v>
      </c>
      <c r="W207" s="130">
        <f t="shared" si="9"/>
        <v>35.2112676056338</v>
      </c>
      <c r="X207" s="372" t="s">
        <v>631</v>
      </c>
      <c r="Y207" s="373"/>
      <c r="Z207" s="360">
        <f t="shared" si="20"/>
        <v>14404</v>
      </c>
      <c r="AA207" s="373"/>
      <c r="AB207" s="373"/>
      <c r="AC207" s="373"/>
      <c r="AD207" s="373"/>
      <c r="AE207" s="373"/>
      <c r="AF207" s="373"/>
      <c r="AG207" s="373"/>
      <c r="AH207" s="373"/>
      <c r="AI207" s="373"/>
      <c r="AJ207" s="373"/>
      <c r="AK207" s="373"/>
      <c r="AL207" s="373"/>
      <c r="AM207" s="373"/>
      <c r="AN207" s="373"/>
      <c r="AO207" s="373"/>
      <c r="AP207" s="373"/>
      <c r="AQ207" s="373"/>
      <c r="AR207" s="373"/>
      <c r="AS207" s="373"/>
      <c r="AT207" s="373"/>
      <c r="AU207" s="373"/>
      <c r="AV207" s="373"/>
      <c r="AW207" s="373"/>
      <c r="AX207" s="373"/>
      <c r="AY207" s="373"/>
      <c r="AZ207" s="373"/>
      <c r="BA207" s="373"/>
      <c r="BB207" s="373"/>
      <c r="BC207" s="373"/>
      <c r="BD207" s="373"/>
      <c r="BE207" s="373"/>
      <c r="BF207" s="373"/>
      <c r="BG207" s="373"/>
      <c r="BH207" s="373"/>
      <c r="BI207" s="373"/>
      <c r="BJ207" s="373"/>
      <c r="BK207" s="373"/>
      <c r="BL207" s="373"/>
      <c r="BM207" s="373"/>
      <c r="BN207" s="373"/>
      <c r="BO207" s="373"/>
      <c r="BP207" s="373"/>
      <c r="BQ207" s="373"/>
      <c r="BR207" s="373"/>
      <c r="BS207" s="373"/>
      <c r="BT207" s="373"/>
      <c r="BU207" s="373"/>
      <c r="BV207" s="373"/>
      <c r="BW207" s="373"/>
      <c r="BX207" s="373"/>
      <c r="BY207" s="373"/>
      <c r="BZ207" s="373"/>
      <c r="CA207" s="373"/>
      <c r="CB207" s="373"/>
      <c r="CC207" s="373"/>
      <c r="CD207" s="373"/>
      <c r="CE207" s="373"/>
      <c r="CF207" s="373"/>
      <c r="CG207" s="373"/>
      <c r="CH207" s="373"/>
      <c r="CI207" s="373"/>
      <c r="CJ207" s="373"/>
      <c r="CK207" s="373"/>
      <c r="CL207" s="373"/>
      <c r="CM207" s="373"/>
      <c r="CN207" s="373"/>
      <c r="CO207" s="373"/>
      <c r="CP207" s="373"/>
      <c r="CQ207" s="373"/>
      <c r="CR207" s="373"/>
      <c r="CS207" s="373"/>
      <c r="CT207" s="373"/>
      <c r="CU207" s="373"/>
      <c r="CV207" s="373"/>
      <c r="CW207" s="373"/>
      <c r="CX207" s="373"/>
      <c r="CY207" s="373"/>
      <c r="CZ207" s="373"/>
      <c r="DA207" s="373"/>
      <c r="DB207" s="373"/>
      <c r="DC207" s="373"/>
      <c r="DD207" s="373"/>
      <c r="DE207" s="373"/>
      <c r="DF207" s="373"/>
      <c r="DG207" s="373"/>
      <c r="DH207" s="373"/>
      <c r="DI207" s="373"/>
      <c r="DJ207" s="373"/>
      <c r="DK207" s="373"/>
      <c r="DL207" s="373"/>
      <c r="DM207" s="373"/>
      <c r="DN207" s="373"/>
      <c r="DO207" s="373"/>
      <c r="DP207" s="373"/>
      <c r="DQ207" s="373"/>
      <c r="DR207" s="373"/>
      <c r="DS207" s="373"/>
      <c r="DT207" s="373"/>
      <c r="DU207" s="373"/>
      <c r="DV207" s="373"/>
      <c r="DW207" s="373"/>
      <c r="DX207" s="373"/>
      <c r="DY207" s="373"/>
      <c r="DZ207" s="373"/>
      <c r="EA207" s="373"/>
      <c r="EB207" s="373"/>
      <c r="EC207" s="373"/>
      <c r="ED207" s="373"/>
      <c r="EE207" s="373"/>
      <c r="EF207" s="373"/>
      <c r="EG207" s="373"/>
      <c r="EH207" s="373"/>
      <c r="EI207" s="373"/>
      <c r="EJ207" s="373"/>
      <c r="EK207" s="373"/>
      <c r="EL207" s="373"/>
      <c r="EM207" s="373"/>
      <c r="EN207" s="373"/>
      <c r="EO207" s="373"/>
      <c r="EP207" s="373"/>
      <c r="EQ207" s="373"/>
      <c r="ER207" s="373"/>
      <c r="ES207" s="373"/>
      <c r="ET207" s="373"/>
      <c r="EU207" s="373"/>
      <c r="EV207" s="373"/>
      <c r="EW207" s="373"/>
      <c r="EX207" s="373"/>
      <c r="EY207" s="373"/>
      <c r="EZ207" s="373"/>
      <c r="FA207" s="373"/>
      <c r="FB207" s="373"/>
      <c r="FC207" s="373"/>
      <c r="FD207" s="373"/>
      <c r="FE207" s="373"/>
      <c r="FF207" s="373"/>
      <c r="FG207" s="373"/>
      <c r="FH207" s="373"/>
      <c r="FI207" s="373"/>
      <c r="FJ207" s="373"/>
      <c r="FK207" s="373"/>
      <c r="FL207" s="373"/>
      <c r="FM207" s="373"/>
      <c r="FN207" s="373"/>
      <c r="FO207" s="373"/>
      <c r="FP207" s="373"/>
      <c r="FQ207" s="373"/>
      <c r="FR207" s="373"/>
      <c r="FS207" s="373"/>
      <c r="FT207" s="373"/>
      <c r="FU207" s="373"/>
      <c r="FV207" s="373"/>
      <c r="FW207" s="373"/>
      <c r="FX207" s="373"/>
      <c r="FY207" s="373"/>
      <c r="FZ207" s="373"/>
      <c r="GA207" s="373"/>
      <c r="GB207" s="373"/>
      <c r="GC207" s="373"/>
      <c r="GD207" s="373"/>
      <c r="GE207" s="373"/>
      <c r="GF207" s="373"/>
      <c r="GG207" s="373"/>
      <c r="GH207" s="373"/>
      <c r="GI207" s="373"/>
      <c r="GJ207" s="373"/>
      <c r="GK207" s="373"/>
      <c r="GL207" s="373"/>
      <c r="GM207" s="373"/>
      <c r="GN207" s="373"/>
      <c r="GO207" s="373"/>
      <c r="GP207" s="373"/>
      <c r="GQ207" s="373"/>
      <c r="GR207" s="373"/>
      <c r="GS207" s="373"/>
      <c r="GT207" s="373"/>
      <c r="GU207" s="373"/>
      <c r="GV207" s="373"/>
      <c r="GW207" s="373"/>
      <c r="GX207" s="373"/>
      <c r="GY207" s="373"/>
      <c r="GZ207" s="373"/>
      <c r="HA207" s="373"/>
      <c r="HB207" s="373"/>
      <c r="HC207" s="373"/>
      <c r="HD207" s="373"/>
      <c r="HE207" s="373"/>
      <c r="HF207" s="373"/>
      <c r="HG207" s="373"/>
      <c r="HH207" s="373"/>
      <c r="HI207" s="373"/>
      <c r="HJ207" s="373"/>
      <c r="HK207" s="373"/>
      <c r="HL207" s="373"/>
      <c r="HM207" s="373"/>
      <c r="HN207" s="373"/>
      <c r="HO207" s="373"/>
      <c r="HP207" s="373"/>
      <c r="HQ207" s="373"/>
      <c r="HR207" s="373"/>
      <c r="HS207" s="373"/>
      <c r="HT207" s="373"/>
      <c r="HU207" s="373"/>
      <c r="HV207" s="373"/>
      <c r="HW207" s="373"/>
      <c r="HX207" s="373"/>
      <c r="HY207" s="373"/>
      <c r="HZ207" s="373"/>
      <c r="IA207" s="373"/>
      <c r="IB207" s="373"/>
      <c r="IC207" s="373"/>
      <c r="ID207" s="373"/>
      <c r="IE207" s="373"/>
      <c r="IF207" s="373"/>
      <c r="IG207" s="373"/>
    </row>
    <row r="208" spans="1:241" s="410" customFormat="1" ht="60">
      <c r="A208" s="122">
        <v>10</v>
      </c>
      <c r="B208" s="405" t="s">
        <v>78</v>
      </c>
      <c r="C208" s="405"/>
      <c r="D208" s="406"/>
      <c r="E208" s="407" t="s">
        <v>360</v>
      </c>
      <c r="F208" s="401" t="s">
        <v>407</v>
      </c>
      <c r="G208" s="400" t="s">
        <v>375</v>
      </c>
      <c r="H208" s="214">
        <v>2017</v>
      </c>
      <c r="I208" s="214"/>
      <c r="J208" s="214">
        <v>2021</v>
      </c>
      <c r="K208" s="214"/>
      <c r="L208" s="214"/>
      <c r="M208" s="402" t="s">
        <v>88</v>
      </c>
      <c r="N208" s="403">
        <v>13861</v>
      </c>
      <c r="O208" s="408"/>
      <c r="P208" s="382">
        <f>N208</f>
        <v>13861</v>
      </c>
      <c r="Q208" s="382">
        <v>1000</v>
      </c>
      <c r="R208" s="382"/>
      <c r="S208" s="409">
        <v>1000</v>
      </c>
      <c r="T208" s="382">
        <v>7000</v>
      </c>
      <c r="U208" s="370">
        <v>7000</v>
      </c>
      <c r="V208" s="384">
        <v>2000</v>
      </c>
      <c r="W208" s="130">
        <f t="shared" si="9"/>
        <v>28.571428571428569</v>
      </c>
      <c r="X208" s="372" t="s">
        <v>632</v>
      </c>
      <c r="Z208" s="360"/>
    </row>
    <row r="209" spans="1:241" s="404" customFormat="1" ht="42.75">
      <c r="A209" s="175" t="s">
        <v>492</v>
      </c>
      <c r="B209" s="354" t="s">
        <v>624</v>
      </c>
      <c r="C209" s="354"/>
      <c r="D209" s="355"/>
      <c r="E209" s="177"/>
      <c r="F209" s="177"/>
      <c r="G209" s="356"/>
      <c r="H209" s="179"/>
      <c r="I209" s="179"/>
      <c r="J209" s="179"/>
      <c r="K209" s="179"/>
      <c r="L209" s="179"/>
      <c r="M209" s="357"/>
      <c r="N209" s="177">
        <f>SUBTOTAL(109,N210:N210)</f>
        <v>57200</v>
      </c>
      <c r="O209" s="177">
        <f t="shared" ref="O209:V209" si="21">SUBTOTAL(109,O210:O210)</f>
        <v>0</v>
      </c>
      <c r="P209" s="177">
        <f t="shared" si="21"/>
        <v>18500</v>
      </c>
      <c r="Q209" s="177">
        <f t="shared" si="21"/>
        <v>0</v>
      </c>
      <c r="R209" s="177">
        <f t="shared" si="21"/>
        <v>0</v>
      </c>
      <c r="S209" s="177">
        <f t="shared" si="21"/>
        <v>0</v>
      </c>
      <c r="T209" s="177">
        <f t="shared" si="21"/>
        <v>9500</v>
      </c>
      <c r="U209" s="177">
        <f t="shared" si="21"/>
        <v>9500</v>
      </c>
      <c r="V209" s="177">
        <f t="shared" si="21"/>
        <v>3000</v>
      </c>
      <c r="W209" s="130">
        <f t="shared" ref="W209:W221" si="22">V209/U209*100</f>
        <v>31.578947368421051</v>
      </c>
      <c r="X209" s="154"/>
      <c r="Y209" s="373"/>
      <c r="Z209" s="360"/>
      <c r="AA209" s="373"/>
      <c r="AB209" s="373"/>
      <c r="AC209" s="373"/>
      <c r="AD209" s="373"/>
      <c r="AE209" s="373"/>
      <c r="AF209" s="373"/>
      <c r="AG209" s="373"/>
      <c r="AH209" s="373"/>
      <c r="AI209" s="373"/>
      <c r="AJ209" s="373"/>
      <c r="AK209" s="373"/>
      <c r="AL209" s="373"/>
      <c r="AM209" s="373"/>
      <c r="AN209" s="373"/>
      <c r="AO209" s="373"/>
      <c r="AP209" s="373"/>
      <c r="AQ209" s="373"/>
      <c r="AR209" s="373"/>
      <c r="AS209" s="373"/>
      <c r="AT209" s="373"/>
      <c r="AU209" s="373"/>
      <c r="AV209" s="373"/>
      <c r="AW209" s="373"/>
      <c r="AX209" s="373"/>
      <c r="AY209" s="373"/>
      <c r="AZ209" s="373"/>
      <c r="BA209" s="373"/>
      <c r="BB209" s="373"/>
      <c r="BC209" s="373"/>
      <c r="BD209" s="373"/>
      <c r="BE209" s="373"/>
      <c r="BF209" s="373"/>
      <c r="BG209" s="373"/>
      <c r="BH209" s="373"/>
      <c r="BI209" s="373"/>
      <c r="BJ209" s="373"/>
      <c r="BK209" s="373"/>
      <c r="BL209" s="373"/>
      <c r="BM209" s="373"/>
      <c r="BN209" s="373"/>
      <c r="BO209" s="373"/>
      <c r="BP209" s="373"/>
      <c r="BQ209" s="373"/>
      <c r="BR209" s="373"/>
      <c r="BS209" s="373"/>
      <c r="BT209" s="373"/>
      <c r="BU209" s="373"/>
      <c r="BV209" s="373"/>
      <c r="BW209" s="373"/>
      <c r="BX209" s="373"/>
      <c r="BY209" s="373"/>
      <c r="BZ209" s="373"/>
      <c r="CA209" s="373"/>
      <c r="CB209" s="373"/>
      <c r="CC209" s="373"/>
      <c r="CD209" s="373"/>
      <c r="CE209" s="373"/>
      <c r="CF209" s="373"/>
      <c r="CG209" s="373"/>
      <c r="CH209" s="373"/>
      <c r="CI209" s="373"/>
      <c r="CJ209" s="373"/>
      <c r="CK209" s="373"/>
      <c r="CL209" s="373"/>
      <c r="CM209" s="373"/>
      <c r="CN209" s="373"/>
      <c r="CO209" s="373"/>
      <c r="CP209" s="373"/>
      <c r="CQ209" s="373"/>
      <c r="CR209" s="373"/>
      <c r="CS209" s="373"/>
      <c r="CT209" s="373"/>
      <c r="CU209" s="373"/>
      <c r="CV209" s="373"/>
      <c r="CW209" s="373"/>
      <c r="CX209" s="373"/>
      <c r="CY209" s="373"/>
      <c r="CZ209" s="373"/>
      <c r="DA209" s="373"/>
      <c r="DB209" s="373"/>
      <c r="DC209" s="373"/>
      <c r="DD209" s="373"/>
      <c r="DE209" s="373"/>
      <c r="DF209" s="373"/>
      <c r="DG209" s="373"/>
      <c r="DH209" s="373"/>
      <c r="DI209" s="373"/>
      <c r="DJ209" s="373"/>
      <c r="DK209" s="373"/>
      <c r="DL209" s="373"/>
      <c r="DM209" s="373"/>
      <c r="DN209" s="373"/>
      <c r="DO209" s="373"/>
      <c r="DP209" s="373"/>
      <c r="DQ209" s="373"/>
      <c r="DR209" s="373"/>
      <c r="DS209" s="373"/>
      <c r="DT209" s="373"/>
      <c r="DU209" s="373"/>
      <c r="DV209" s="373"/>
      <c r="DW209" s="373"/>
      <c r="DX209" s="373"/>
      <c r="DY209" s="373"/>
      <c r="DZ209" s="373"/>
      <c r="EA209" s="373"/>
      <c r="EB209" s="373"/>
      <c r="EC209" s="373"/>
      <c r="ED209" s="373"/>
      <c r="EE209" s="373"/>
      <c r="EF209" s="373"/>
      <c r="EG209" s="373"/>
      <c r="EH209" s="373"/>
      <c r="EI209" s="373"/>
      <c r="EJ209" s="373"/>
      <c r="EK209" s="373"/>
      <c r="EL209" s="373"/>
      <c r="EM209" s="373"/>
      <c r="EN209" s="373"/>
      <c r="EO209" s="373"/>
      <c r="EP209" s="373"/>
      <c r="EQ209" s="373"/>
      <c r="ER209" s="373"/>
      <c r="ES209" s="373"/>
      <c r="ET209" s="373"/>
      <c r="EU209" s="373"/>
      <c r="EV209" s="373"/>
      <c r="EW209" s="373"/>
      <c r="EX209" s="373"/>
      <c r="EY209" s="373"/>
      <c r="EZ209" s="373"/>
      <c r="FA209" s="373"/>
      <c r="FB209" s="373"/>
      <c r="FC209" s="373"/>
      <c r="FD209" s="373"/>
      <c r="FE209" s="373"/>
      <c r="FF209" s="373"/>
      <c r="FG209" s="373"/>
      <c r="FH209" s="373"/>
      <c r="FI209" s="373"/>
      <c r="FJ209" s="373"/>
      <c r="FK209" s="373"/>
      <c r="FL209" s="373"/>
      <c r="FM209" s="373"/>
      <c r="FN209" s="373"/>
      <c r="FO209" s="373"/>
      <c r="FP209" s="373"/>
      <c r="FQ209" s="373"/>
      <c r="FR209" s="373"/>
      <c r="FS209" s="373"/>
      <c r="FT209" s="373"/>
      <c r="FU209" s="373"/>
      <c r="FV209" s="373"/>
      <c r="FW209" s="373"/>
      <c r="FX209" s="373"/>
      <c r="FY209" s="373"/>
      <c r="FZ209" s="373"/>
      <c r="GA209" s="373"/>
      <c r="GB209" s="373"/>
      <c r="GC209" s="373"/>
      <c r="GD209" s="373"/>
      <c r="GE209" s="373"/>
      <c r="GF209" s="373"/>
      <c r="GG209" s="373"/>
      <c r="GH209" s="373"/>
      <c r="GI209" s="373"/>
      <c r="GJ209" s="373"/>
      <c r="GK209" s="373"/>
      <c r="GL209" s="373"/>
      <c r="GM209" s="373"/>
      <c r="GN209" s="373"/>
      <c r="GO209" s="373"/>
      <c r="GP209" s="373"/>
      <c r="GQ209" s="373"/>
      <c r="GR209" s="373"/>
      <c r="GS209" s="373"/>
      <c r="GT209" s="373"/>
      <c r="GU209" s="373"/>
      <c r="GV209" s="373"/>
      <c r="GW209" s="373"/>
      <c r="GX209" s="373"/>
      <c r="GY209" s="373"/>
      <c r="GZ209" s="373"/>
      <c r="HA209" s="373"/>
      <c r="HB209" s="373"/>
      <c r="HC209" s="373"/>
      <c r="HD209" s="373"/>
      <c r="HE209" s="373"/>
      <c r="HF209" s="373"/>
      <c r="HG209" s="373"/>
      <c r="HH209" s="373"/>
      <c r="HI209" s="373"/>
      <c r="HJ209" s="373"/>
      <c r="HK209" s="373"/>
      <c r="HL209" s="373"/>
      <c r="HM209" s="373"/>
      <c r="HN209" s="373"/>
      <c r="HO209" s="373"/>
      <c r="HP209" s="373"/>
      <c r="HQ209" s="373"/>
      <c r="HR209" s="373"/>
      <c r="HS209" s="373"/>
      <c r="HT209" s="373"/>
      <c r="HU209" s="373"/>
      <c r="HV209" s="373"/>
      <c r="HW209" s="373"/>
      <c r="HX209" s="373"/>
      <c r="HY209" s="373"/>
      <c r="HZ209" s="373"/>
      <c r="IA209" s="373"/>
      <c r="IB209" s="373"/>
      <c r="IC209" s="373"/>
      <c r="ID209" s="373"/>
      <c r="IE209" s="373"/>
      <c r="IF209" s="373"/>
      <c r="IG209" s="373"/>
    </row>
    <row r="210" spans="1:241" s="476" customFormat="1" ht="90">
      <c r="A210" s="1">
        <v>1</v>
      </c>
      <c r="B210" s="784" t="s">
        <v>625</v>
      </c>
      <c r="C210" s="785"/>
      <c r="D210" s="786"/>
      <c r="E210" s="787"/>
      <c r="F210" s="365"/>
      <c r="G210" s="364" t="s">
        <v>375</v>
      </c>
      <c r="H210" s="208">
        <v>2018</v>
      </c>
      <c r="I210" s="208"/>
      <c r="J210" s="208">
        <v>2023</v>
      </c>
      <c r="K210" s="208"/>
      <c r="L210" s="208"/>
      <c r="M210" s="366" t="s">
        <v>626</v>
      </c>
      <c r="N210" s="367">
        <v>57200</v>
      </c>
      <c r="O210" s="788"/>
      <c r="P210" s="368">
        <v>18500</v>
      </c>
      <c r="Q210" s="368"/>
      <c r="R210" s="368"/>
      <c r="S210" s="369"/>
      <c r="T210" s="369">
        <v>9500</v>
      </c>
      <c r="U210" s="370">
        <v>9500</v>
      </c>
      <c r="V210" s="371">
        <v>3000</v>
      </c>
      <c r="W210" s="511">
        <f t="shared" si="22"/>
        <v>31.578947368421051</v>
      </c>
      <c r="X210" s="789" t="s">
        <v>631</v>
      </c>
    </row>
    <row r="211" spans="1:241" s="111" customFormat="1" ht="24" customHeight="1">
      <c r="A211" s="192" t="s">
        <v>660</v>
      </c>
      <c r="B211" s="193" t="s">
        <v>659</v>
      </c>
      <c r="C211" s="244"/>
      <c r="D211" s="244"/>
      <c r="E211" s="192"/>
      <c r="F211" s="192"/>
      <c r="G211" s="244"/>
      <c r="H211" s="245"/>
      <c r="I211" s="245"/>
      <c r="J211" s="246"/>
      <c r="K211" s="246"/>
      <c r="L211" s="193"/>
      <c r="M211" s="192"/>
      <c r="N211" s="413"/>
      <c r="O211" s="413"/>
      <c r="P211" s="413"/>
      <c r="Q211" s="413"/>
      <c r="R211" s="413"/>
      <c r="S211" s="413"/>
      <c r="T211" s="414">
        <f>SUBTOTAL(109,T212:T232)</f>
        <v>366704</v>
      </c>
      <c r="U211" s="414">
        <f>SUBTOTAL(109,U212:U214)</f>
        <v>17948</v>
      </c>
      <c r="V211" s="414">
        <f>SUBTOTAL(109,V212:V214)</f>
        <v>10948.2</v>
      </c>
      <c r="W211" s="130">
        <f t="shared" si="22"/>
        <v>60.999554267885003</v>
      </c>
      <c r="X211" s="249"/>
    </row>
    <row r="212" spans="1:241" ht="75">
      <c r="A212" s="415">
        <v>2</v>
      </c>
      <c r="B212" s="416" t="s">
        <v>104</v>
      </c>
      <c r="C212" s="416"/>
      <c r="D212" s="417"/>
      <c r="E212" s="418" t="s">
        <v>73</v>
      </c>
      <c r="F212" s="419" t="s">
        <v>406</v>
      </c>
      <c r="G212" s="420" t="s">
        <v>29</v>
      </c>
      <c r="H212" s="421">
        <v>2015</v>
      </c>
      <c r="I212" s="421"/>
      <c r="J212" s="421">
        <v>2017</v>
      </c>
      <c r="K212" s="421"/>
      <c r="L212" s="421"/>
      <c r="M212" s="422" t="s">
        <v>105</v>
      </c>
      <c r="N212" s="423">
        <v>23728</v>
      </c>
      <c r="O212" s="423">
        <v>0</v>
      </c>
      <c r="P212" s="423">
        <v>8728</v>
      </c>
      <c r="Q212" s="423">
        <v>8200</v>
      </c>
      <c r="R212" s="423">
        <v>8200</v>
      </c>
      <c r="S212" s="423">
        <v>0</v>
      </c>
      <c r="T212" s="423">
        <v>7855</v>
      </c>
      <c r="U212" s="423">
        <v>3718</v>
      </c>
      <c r="V212" s="424">
        <v>3718.2</v>
      </c>
      <c r="W212" s="130">
        <f t="shared" si="22"/>
        <v>100.00537923614847</v>
      </c>
      <c r="X212" s="425"/>
    </row>
    <row r="213" spans="1:241" ht="30">
      <c r="A213" s="415">
        <v>3</v>
      </c>
      <c r="B213" s="426" t="s">
        <v>694</v>
      </c>
      <c r="C213" s="426"/>
      <c r="D213" s="426"/>
      <c r="E213" s="427" t="s">
        <v>41</v>
      </c>
      <c r="F213" s="419" t="s">
        <v>406</v>
      </c>
      <c r="G213" s="427" t="s">
        <v>375</v>
      </c>
      <c r="H213" s="428" t="s">
        <v>362</v>
      </c>
      <c r="I213" s="428"/>
      <c r="J213" s="429" t="s">
        <v>362</v>
      </c>
      <c r="K213" s="429"/>
      <c r="L213" s="429"/>
      <c r="M213" s="430"/>
      <c r="N213" s="423">
        <v>17702</v>
      </c>
      <c r="O213" s="423">
        <v>0</v>
      </c>
      <c r="P213" s="423">
        <v>17702</v>
      </c>
      <c r="Q213" s="423">
        <v>1702</v>
      </c>
      <c r="R213" s="423">
        <v>0</v>
      </c>
      <c r="S213" s="423">
        <v>1702</v>
      </c>
      <c r="T213" s="423">
        <v>15932</v>
      </c>
      <c r="U213" s="423">
        <v>14230</v>
      </c>
      <c r="V213" s="424">
        <v>7230</v>
      </c>
      <c r="W213" s="130">
        <f t="shared" si="22"/>
        <v>50.808151791988756</v>
      </c>
      <c r="X213" s="431"/>
    </row>
    <row r="214" spans="1:241" s="111" customFormat="1">
      <c r="A214" s="192" t="s">
        <v>612</v>
      </c>
      <c r="B214" s="193" t="s">
        <v>611</v>
      </c>
      <c r="C214" s="244"/>
      <c r="D214" s="244"/>
      <c r="E214" s="192"/>
      <c r="F214" s="192"/>
      <c r="G214" s="244"/>
      <c r="H214" s="245"/>
      <c r="I214" s="245"/>
      <c r="J214" s="246"/>
      <c r="K214" s="246"/>
      <c r="L214" s="193"/>
      <c r="M214" s="192"/>
      <c r="N214" s="413">
        <f t="shared" ref="N214:U214" si="23">SUBTOTAL(9,N215:N221)</f>
        <v>1179268</v>
      </c>
      <c r="O214" s="413">
        <f t="shared" si="23"/>
        <v>721904</v>
      </c>
      <c r="P214" s="413">
        <f t="shared" si="23"/>
        <v>329364</v>
      </c>
      <c r="Q214" s="413">
        <f t="shared" si="23"/>
        <v>375858</v>
      </c>
      <c r="R214" s="413">
        <f t="shared" si="23"/>
        <v>154000</v>
      </c>
      <c r="S214" s="413">
        <f t="shared" si="23"/>
        <v>86510</v>
      </c>
      <c r="T214" s="413">
        <f t="shared" si="23"/>
        <v>273518</v>
      </c>
      <c r="U214" s="413">
        <f t="shared" si="23"/>
        <v>222918</v>
      </c>
      <c r="V214" s="432">
        <f>SUBTOTAL(9,V215:V221)</f>
        <v>115000</v>
      </c>
      <c r="W214" s="130">
        <f t="shared" si="22"/>
        <v>51.588476480140677</v>
      </c>
      <c r="X214" s="249">
        <v>95000</v>
      </c>
      <c r="Y214" s="298">
        <f>V214-X214</f>
        <v>20000</v>
      </c>
    </row>
    <row r="215" spans="1:241" s="476" customFormat="1" ht="75">
      <c r="A215" s="205">
        <v>1</v>
      </c>
      <c r="B215" s="269" t="s">
        <v>94</v>
      </c>
      <c r="C215" s="269"/>
      <c r="D215" s="269"/>
      <c r="E215" s="387" t="s">
        <v>42</v>
      </c>
      <c r="F215" s="253" t="s">
        <v>406</v>
      </c>
      <c r="G215" s="364" t="s">
        <v>9</v>
      </c>
      <c r="H215" s="208">
        <v>2013</v>
      </c>
      <c r="I215" s="208">
        <v>2013</v>
      </c>
      <c r="J215" s="208">
        <v>2018</v>
      </c>
      <c r="K215" s="208">
        <v>2018</v>
      </c>
      <c r="L215" s="208"/>
      <c r="M215" s="763" t="s">
        <v>95</v>
      </c>
      <c r="N215" s="210">
        <v>391940</v>
      </c>
      <c r="O215" s="210">
        <v>265000</v>
      </c>
      <c r="P215" s="210">
        <v>126940</v>
      </c>
      <c r="Q215" s="934">
        <v>206858</v>
      </c>
      <c r="R215" s="210">
        <v>0</v>
      </c>
      <c r="S215" s="210">
        <v>71510</v>
      </c>
      <c r="T215" s="210">
        <v>78336</v>
      </c>
      <c r="U215" s="210">
        <v>42736</v>
      </c>
      <c r="V215" s="211">
        <v>20000</v>
      </c>
      <c r="W215" s="511">
        <f t="shared" si="22"/>
        <v>46.798951703481848</v>
      </c>
      <c r="X215" s="764" t="s">
        <v>828</v>
      </c>
    </row>
    <row r="216" spans="1:241" s="476" customFormat="1" ht="30">
      <c r="A216" s="205">
        <v>2</v>
      </c>
      <c r="B216" s="269" t="s">
        <v>92</v>
      </c>
      <c r="C216" s="269"/>
      <c r="D216" s="269"/>
      <c r="E216" s="387" t="s">
        <v>42</v>
      </c>
      <c r="F216" s="253" t="s">
        <v>406</v>
      </c>
      <c r="G216" s="364" t="s">
        <v>9</v>
      </c>
      <c r="H216" s="208">
        <v>2015</v>
      </c>
      <c r="I216" s="208">
        <v>2015</v>
      </c>
      <c r="J216" s="208">
        <v>2019</v>
      </c>
      <c r="K216" s="208" t="s">
        <v>419</v>
      </c>
      <c r="L216" s="208"/>
      <c r="M216" s="765" t="s">
        <v>93</v>
      </c>
      <c r="N216" s="210">
        <v>220272</v>
      </c>
      <c r="O216" s="210">
        <v>120000</v>
      </c>
      <c r="P216" s="210">
        <v>100272</v>
      </c>
      <c r="Q216" s="210">
        <v>70000</v>
      </c>
      <c r="R216" s="210">
        <v>55000</v>
      </c>
      <c r="S216" s="210">
        <v>15000</v>
      </c>
      <c r="T216" s="210">
        <v>90245</v>
      </c>
      <c r="U216" s="210">
        <v>75245</v>
      </c>
      <c r="V216" s="211">
        <v>20000</v>
      </c>
      <c r="W216" s="511">
        <f t="shared" si="22"/>
        <v>26.579839191972887</v>
      </c>
      <c r="X216" s="764"/>
    </row>
    <row r="217" spans="1:241" s="476" customFormat="1" ht="60">
      <c r="A217" s="205">
        <v>3</v>
      </c>
      <c r="B217" s="278" t="s">
        <v>96</v>
      </c>
      <c r="C217" s="278"/>
      <c r="D217" s="278"/>
      <c r="E217" s="387" t="s">
        <v>42</v>
      </c>
      <c r="F217" s="253" t="s">
        <v>406</v>
      </c>
      <c r="G217" s="766" t="s">
        <v>18</v>
      </c>
      <c r="H217" s="208">
        <v>2015</v>
      </c>
      <c r="I217" s="208">
        <v>2015</v>
      </c>
      <c r="J217" s="208">
        <v>2019</v>
      </c>
      <c r="K217" s="208" t="s">
        <v>419</v>
      </c>
      <c r="L217" s="208"/>
      <c r="M217" s="283" t="s">
        <v>97</v>
      </c>
      <c r="N217" s="210">
        <v>80874</v>
      </c>
      <c r="O217" s="210">
        <v>50000</v>
      </c>
      <c r="P217" s="210">
        <v>30874</v>
      </c>
      <c r="Q217" s="210">
        <v>45000</v>
      </c>
      <c r="R217" s="210">
        <v>45000</v>
      </c>
      <c r="S217" s="210">
        <v>0</v>
      </c>
      <c r="T217" s="210">
        <v>27787</v>
      </c>
      <c r="U217" s="210">
        <v>27787</v>
      </c>
      <c r="V217" s="211">
        <v>15000</v>
      </c>
      <c r="W217" s="511">
        <f t="shared" si="22"/>
        <v>53.982077950120555</v>
      </c>
      <c r="X217" s="764"/>
    </row>
    <row r="218" spans="1:241" s="476" customFormat="1" ht="60">
      <c r="A218" s="205">
        <v>4</v>
      </c>
      <c r="B218" s="278" t="s">
        <v>98</v>
      </c>
      <c r="C218" s="278"/>
      <c r="D218" s="278"/>
      <c r="E218" s="387" t="s">
        <v>42</v>
      </c>
      <c r="F218" s="253" t="s">
        <v>406</v>
      </c>
      <c r="G218" s="766" t="s">
        <v>18</v>
      </c>
      <c r="H218" s="208">
        <v>2015</v>
      </c>
      <c r="I218" s="208">
        <v>2015</v>
      </c>
      <c r="J218" s="208">
        <v>2019</v>
      </c>
      <c r="K218" s="208" t="s">
        <v>419</v>
      </c>
      <c r="L218" s="208"/>
      <c r="M218" s="283" t="s">
        <v>99</v>
      </c>
      <c r="N218" s="210">
        <v>101278</v>
      </c>
      <c r="O218" s="210">
        <v>60000</v>
      </c>
      <c r="P218" s="210">
        <v>41278</v>
      </c>
      <c r="Q218" s="210">
        <v>54000</v>
      </c>
      <c r="R218" s="210">
        <v>54000</v>
      </c>
      <c r="S218" s="210">
        <v>0</v>
      </c>
      <c r="T218" s="210">
        <v>37150</v>
      </c>
      <c r="U218" s="210">
        <v>37150</v>
      </c>
      <c r="V218" s="211">
        <v>20000</v>
      </c>
      <c r="W218" s="511">
        <f t="shared" si="22"/>
        <v>53.835800807537012</v>
      </c>
      <c r="X218" s="764"/>
    </row>
    <row r="219" spans="1:241" s="476" customFormat="1" ht="30">
      <c r="A219" s="205">
        <v>5</v>
      </c>
      <c r="B219" s="278" t="s">
        <v>100</v>
      </c>
      <c r="C219" s="278"/>
      <c r="D219" s="278"/>
      <c r="E219" s="387" t="s">
        <v>42</v>
      </c>
      <c r="F219" s="365" t="s">
        <v>407</v>
      </c>
      <c r="G219" s="364" t="s">
        <v>9</v>
      </c>
      <c r="H219" s="208">
        <v>2016</v>
      </c>
      <c r="I219" s="208">
        <v>2016</v>
      </c>
      <c r="J219" s="208">
        <v>2018</v>
      </c>
      <c r="K219" s="208" t="s">
        <v>419</v>
      </c>
      <c r="L219" s="208"/>
      <c r="M219" s="765" t="s">
        <v>101</v>
      </c>
      <c r="N219" s="210">
        <v>106904</v>
      </c>
      <c r="O219" s="210">
        <v>91904</v>
      </c>
      <c r="P219" s="210">
        <v>15000</v>
      </c>
      <c r="Q219" s="210">
        <v>0</v>
      </c>
      <c r="R219" s="210">
        <v>0</v>
      </c>
      <c r="S219" s="210">
        <v>0</v>
      </c>
      <c r="T219" s="210">
        <v>15000</v>
      </c>
      <c r="U219" s="210">
        <v>15000</v>
      </c>
      <c r="V219" s="211">
        <v>15000</v>
      </c>
      <c r="W219" s="511">
        <f t="shared" si="22"/>
        <v>100</v>
      </c>
      <c r="X219" s="767"/>
    </row>
    <row r="220" spans="1:241" s="476" customFormat="1" ht="30">
      <c r="A220" s="205">
        <v>6</v>
      </c>
      <c r="B220" s="278" t="s">
        <v>102</v>
      </c>
      <c r="C220" s="278"/>
      <c r="D220" s="278"/>
      <c r="E220" s="387" t="s">
        <v>42</v>
      </c>
      <c r="F220" s="365" t="s">
        <v>407</v>
      </c>
      <c r="G220" s="364" t="s">
        <v>9</v>
      </c>
      <c r="H220" s="208">
        <v>2016</v>
      </c>
      <c r="I220" s="208">
        <v>2016</v>
      </c>
      <c r="J220" s="208">
        <v>2018</v>
      </c>
      <c r="K220" s="208" t="s">
        <v>419</v>
      </c>
      <c r="L220" s="208"/>
      <c r="M220" s="765" t="s">
        <v>103</v>
      </c>
      <c r="N220" s="210">
        <v>150000</v>
      </c>
      <c r="O220" s="210">
        <v>135000</v>
      </c>
      <c r="P220" s="210">
        <v>15000</v>
      </c>
      <c r="Q220" s="210">
        <v>0</v>
      </c>
      <c r="R220" s="210">
        <v>0</v>
      </c>
      <c r="S220" s="210">
        <v>0</v>
      </c>
      <c r="T220" s="210">
        <v>15000</v>
      </c>
      <c r="U220" s="210">
        <v>15000</v>
      </c>
      <c r="V220" s="211">
        <v>15000</v>
      </c>
      <c r="W220" s="511">
        <f t="shared" si="22"/>
        <v>100</v>
      </c>
      <c r="X220" s="767"/>
    </row>
    <row r="221" spans="1:241" ht="30">
      <c r="A221" s="213">
        <v>7</v>
      </c>
      <c r="B221" s="278" t="s">
        <v>861</v>
      </c>
      <c r="C221" s="433"/>
      <c r="D221" s="434"/>
      <c r="E221" s="435"/>
      <c r="F221" s="435"/>
      <c r="G221" s="400" t="s">
        <v>9</v>
      </c>
      <c r="H221" s="214">
        <v>2017</v>
      </c>
      <c r="I221" s="214">
        <v>2017</v>
      </c>
      <c r="J221" s="214">
        <v>2018</v>
      </c>
      <c r="K221" s="437"/>
      <c r="L221" s="437"/>
      <c r="M221" s="438"/>
      <c r="N221" s="216">
        <v>128000</v>
      </c>
      <c r="O221" s="439"/>
      <c r="P221" s="439"/>
      <c r="Q221" s="439"/>
      <c r="R221" s="439"/>
      <c r="S221" s="439"/>
      <c r="T221" s="439">
        <v>10000</v>
      </c>
      <c r="U221" s="439">
        <v>10000</v>
      </c>
      <c r="V221" s="440">
        <v>10000</v>
      </c>
      <c r="W221" s="130">
        <f t="shared" si="22"/>
        <v>100</v>
      </c>
      <c r="X221" s="222"/>
    </row>
    <row r="222" spans="1:241">
      <c r="A222" s="213"/>
      <c r="B222" s="433"/>
      <c r="C222" s="441"/>
      <c r="D222" s="442"/>
      <c r="E222" s="435"/>
      <c r="F222" s="435"/>
      <c r="G222" s="400"/>
      <c r="H222" s="214"/>
      <c r="I222" s="436"/>
      <c r="J222" s="437"/>
      <c r="K222" s="437"/>
      <c r="L222" s="437"/>
      <c r="M222" s="438"/>
      <c r="N222" s="216"/>
      <c r="O222" s="439"/>
      <c r="P222" s="439"/>
      <c r="Q222" s="439"/>
      <c r="R222" s="439"/>
      <c r="S222" s="439"/>
      <c r="T222" s="439"/>
      <c r="U222" s="439"/>
      <c r="V222" s="440"/>
      <c r="W222" s="130"/>
      <c r="X222" s="222"/>
    </row>
    <row r="223" spans="1:241" s="111" customFormat="1">
      <c r="A223" s="83" t="s">
        <v>614</v>
      </c>
      <c r="B223" s="106" t="s">
        <v>613</v>
      </c>
      <c r="C223" s="351"/>
      <c r="D223" s="351"/>
      <c r="E223" s="83"/>
      <c r="F223" s="83"/>
      <c r="G223" s="83"/>
      <c r="H223" s="83"/>
      <c r="I223" s="83"/>
      <c r="J223" s="83"/>
      <c r="K223" s="83"/>
      <c r="L223" s="83"/>
      <c r="M223" s="83"/>
      <c r="N223" s="443">
        <f t="shared" ref="N223:U223" si="24">SUBTOTAL(109,N224:N275)</f>
        <v>826475</v>
      </c>
      <c r="O223" s="443">
        <f t="shared" si="24"/>
        <v>0</v>
      </c>
      <c r="P223" s="443">
        <f t="shared" si="24"/>
        <v>482947.7</v>
      </c>
      <c r="Q223" s="443">
        <f t="shared" si="24"/>
        <v>390223</v>
      </c>
      <c r="R223" s="443">
        <f t="shared" si="24"/>
        <v>0</v>
      </c>
      <c r="S223" s="443">
        <f t="shared" si="24"/>
        <v>287779</v>
      </c>
      <c r="T223" s="443">
        <f t="shared" si="24"/>
        <v>318028</v>
      </c>
      <c r="U223" s="443">
        <f t="shared" si="24"/>
        <v>174888</v>
      </c>
      <c r="V223" s="443">
        <f>SUBTOTAL(109,V224:V275)</f>
        <v>119626.5</v>
      </c>
      <c r="W223" s="130">
        <f t="shared" ref="W223:W254" si="25">V223/U223*100</f>
        <v>68.401777137367915</v>
      </c>
      <c r="X223" s="444">
        <v>82723</v>
      </c>
      <c r="Y223" s="298">
        <f>V223-X223</f>
        <v>36903.5</v>
      </c>
    </row>
    <row r="224" spans="1:241" ht="30">
      <c r="A224" s="1">
        <v>1</v>
      </c>
      <c r="B224" s="16" t="s">
        <v>119</v>
      </c>
      <c r="C224" s="16"/>
      <c r="D224" s="16"/>
      <c r="E224" s="2" t="s">
        <v>41</v>
      </c>
      <c r="F224" s="3" t="s">
        <v>406</v>
      </c>
      <c r="G224" s="2" t="s">
        <v>9</v>
      </c>
      <c r="H224" s="5">
        <v>2010</v>
      </c>
      <c r="I224" s="5"/>
      <c r="J224" s="81">
        <v>2014</v>
      </c>
      <c r="K224" s="5"/>
      <c r="L224" s="5"/>
      <c r="M224" s="11" t="s">
        <v>120</v>
      </c>
      <c r="N224" s="25">
        <v>22381</v>
      </c>
      <c r="O224" s="25">
        <v>0</v>
      </c>
      <c r="P224" s="25">
        <v>22381</v>
      </c>
      <c r="Q224" s="25">
        <v>14000</v>
      </c>
      <c r="R224" s="25">
        <v>0</v>
      </c>
      <c r="S224" s="25">
        <v>14000</v>
      </c>
      <c r="T224" s="25">
        <v>8701</v>
      </c>
      <c r="U224" s="25">
        <v>4701</v>
      </c>
      <c r="V224" s="77">
        <v>4701</v>
      </c>
      <c r="W224" s="130">
        <f t="shared" si="25"/>
        <v>100</v>
      </c>
      <c r="X224" s="445" t="s">
        <v>765</v>
      </c>
      <c r="Y224" s="93">
        <f>V224/U224</f>
        <v>1</v>
      </c>
    </row>
    <row r="225" spans="1:25" ht="45">
      <c r="A225" s="1">
        <v>2</v>
      </c>
      <c r="B225" s="19" t="s">
        <v>507</v>
      </c>
      <c r="C225" s="19"/>
      <c r="D225" s="20"/>
      <c r="E225" s="2" t="s">
        <v>42</v>
      </c>
      <c r="F225" s="3" t="s">
        <v>406</v>
      </c>
      <c r="G225" s="14" t="s">
        <v>47</v>
      </c>
      <c r="H225" s="5">
        <v>2012</v>
      </c>
      <c r="I225" s="5"/>
      <c r="J225" s="81">
        <v>2014</v>
      </c>
      <c r="K225" s="5"/>
      <c r="L225" s="5"/>
      <c r="M225" s="2" t="s">
        <v>508</v>
      </c>
      <c r="N225" s="25">
        <v>3109</v>
      </c>
      <c r="O225" s="25">
        <v>0</v>
      </c>
      <c r="P225" s="25">
        <v>3109</v>
      </c>
      <c r="Q225" s="25">
        <v>2722</v>
      </c>
      <c r="R225" s="25">
        <v>0</v>
      </c>
      <c r="S225" s="25">
        <v>2722</v>
      </c>
      <c r="T225" s="25">
        <v>887</v>
      </c>
      <c r="U225" s="25">
        <v>387</v>
      </c>
      <c r="V225" s="77">
        <v>387</v>
      </c>
      <c r="W225" s="130">
        <f t="shared" si="25"/>
        <v>100</v>
      </c>
      <c r="X225" s="446">
        <f>V225/U225</f>
        <v>1</v>
      </c>
      <c r="Y225" s="93">
        <f t="shared" ref="Y225:Y273" si="26">V225/U225</f>
        <v>1</v>
      </c>
    </row>
    <row r="226" spans="1:25" ht="30">
      <c r="A226" s="1">
        <v>3</v>
      </c>
      <c r="B226" s="52" t="s">
        <v>498</v>
      </c>
      <c r="C226" s="52"/>
      <c r="D226" s="53"/>
      <c r="E226" s="2" t="s">
        <v>40</v>
      </c>
      <c r="F226" s="3" t="s">
        <v>406</v>
      </c>
      <c r="G226" s="54" t="s">
        <v>9</v>
      </c>
      <c r="H226" s="5">
        <v>2013</v>
      </c>
      <c r="I226" s="5"/>
      <c r="J226" s="81">
        <v>2015</v>
      </c>
      <c r="K226" s="5"/>
      <c r="L226" s="5"/>
      <c r="M226" s="55" t="s">
        <v>500</v>
      </c>
      <c r="N226" s="25">
        <v>4902</v>
      </c>
      <c r="O226" s="25">
        <v>0</v>
      </c>
      <c r="P226" s="25">
        <v>3432</v>
      </c>
      <c r="Q226" s="25">
        <v>2500</v>
      </c>
      <c r="R226" s="25">
        <v>0</v>
      </c>
      <c r="S226" s="25">
        <v>2500</v>
      </c>
      <c r="T226" s="25">
        <v>1389</v>
      </c>
      <c r="U226" s="25">
        <v>589</v>
      </c>
      <c r="V226" s="77">
        <v>589</v>
      </c>
      <c r="W226" s="130">
        <f t="shared" si="25"/>
        <v>100</v>
      </c>
      <c r="X226" s="445"/>
      <c r="Y226" s="93">
        <f t="shared" si="26"/>
        <v>1</v>
      </c>
    </row>
    <row r="227" spans="1:25" s="476" customFormat="1" ht="60">
      <c r="A227" s="1">
        <v>4</v>
      </c>
      <c r="B227" s="16" t="s">
        <v>155</v>
      </c>
      <c r="C227" s="16"/>
      <c r="D227" s="26"/>
      <c r="E227" s="2" t="s">
        <v>40</v>
      </c>
      <c r="F227" s="3" t="s">
        <v>406</v>
      </c>
      <c r="G227" s="11" t="s">
        <v>10</v>
      </c>
      <c r="H227" s="5">
        <v>2013</v>
      </c>
      <c r="I227" s="5">
        <v>2014</v>
      </c>
      <c r="J227" s="81">
        <v>2015</v>
      </c>
      <c r="K227" s="5">
        <v>2015</v>
      </c>
      <c r="L227" s="5"/>
      <c r="M227" s="11" t="s">
        <v>156</v>
      </c>
      <c r="N227" s="25">
        <v>16648</v>
      </c>
      <c r="O227" s="25">
        <v>0</v>
      </c>
      <c r="P227" s="25">
        <v>0</v>
      </c>
      <c r="Q227" s="25">
        <v>10050</v>
      </c>
      <c r="R227" s="25">
        <v>0</v>
      </c>
      <c r="S227" s="25">
        <v>2000</v>
      </c>
      <c r="T227" s="25">
        <v>6933</v>
      </c>
      <c r="U227" s="25">
        <v>4933</v>
      </c>
      <c r="V227" s="77">
        <v>4933</v>
      </c>
      <c r="W227" s="511">
        <f t="shared" si="25"/>
        <v>100</v>
      </c>
      <c r="X227" s="446">
        <f>V227/U227</f>
        <v>1</v>
      </c>
      <c r="Y227" s="476">
        <f t="shared" si="26"/>
        <v>1</v>
      </c>
    </row>
    <row r="228" spans="1:25" ht="30">
      <c r="A228" s="1">
        <v>5</v>
      </c>
      <c r="B228" s="19" t="s">
        <v>115</v>
      </c>
      <c r="C228" s="19"/>
      <c r="D228" s="20"/>
      <c r="E228" s="2" t="s">
        <v>44</v>
      </c>
      <c r="F228" s="3" t="s">
        <v>406</v>
      </c>
      <c r="G228" s="31" t="s">
        <v>52</v>
      </c>
      <c r="H228" s="5">
        <v>2014</v>
      </c>
      <c r="I228" s="5">
        <v>2014</v>
      </c>
      <c r="J228" s="81">
        <v>2016</v>
      </c>
      <c r="K228" s="5" t="s">
        <v>419</v>
      </c>
      <c r="L228" s="5"/>
      <c r="M228" s="73" t="s">
        <v>116</v>
      </c>
      <c r="N228" s="25">
        <v>32732</v>
      </c>
      <c r="O228" s="25">
        <v>0</v>
      </c>
      <c r="P228" s="25">
        <v>27732</v>
      </c>
      <c r="Q228" s="25">
        <v>21550</v>
      </c>
      <c r="R228" s="25">
        <v>0</v>
      </c>
      <c r="S228" s="25">
        <v>15000</v>
      </c>
      <c r="T228" s="25">
        <v>10924</v>
      </c>
      <c r="U228" s="25">
        <v>2924</v>
      </c>
      <c r="V228" s="77">
        <f>U228</f>
        <v>2924</v>
      </c>
      <c r="W228" s="130">
        <f t="shared" si="25"/>
        <v>100</v>
      </c>
      <c r="X228" s="445" t="s">
        <v>598</v>
      </c>
      <c r="Y228" s="93">
        <f t="shared" si="26"/>
        <v>1</v>
      </c>
    </row>
    <row r="229" spans="1:25" s="111" customFormat="1" ht="49.5" customHeight="1">
      <c r="A229" s="82">
        <v>6</v>
      </c>
      <c r="B229" s="900" t="s">
        <v>109</v>
      </c>
      <c r="C229" s="900"/>
      <c r="D229" s="900"/>
      <c r="E229" s="901" t="s">
        <v>42</v>
      </c>
      <c r="F229" s="84" t="s">
        <v>406</v>
      </c>
      <c r="G229" s="83" t="s">
        <v>9</v>
      </c>
      <c r="H229" s="85">
        <v>2014</v>
      </c>
      <c r="I229" s="85">
        <v>2014</v>
      </c>
      <c r="J229" s="86">
        <v>2016</v>
      </c>
      <c r="K229" s="85" t="s">
        <v>419</v>
      </c>
      <c r="L229" s="85"/>
      <c r="M229" s="812" t="s">
        <v>110</v>
      </c>
      <c r="N229" s="87">
        <v>26135</v>
      </c>
      <c r="O229" s="87">
        <v>0</v>
      </c>
      <c r="P229" s="87">
        <v>16135</v>
      </c>
      <c r="Q229" s="87">
        <v>23800</v>
      </c>
      <c r="R229" s="87">
        <v>0</v>
      </c>
      <c r="S229" s="87">
        <v>13800</v>
      </c>
      <c r="T229" s="87">
        <v>12521</v>
      </c>
      <c r="U229" s="87">
        <v>721</v>
      </c>
      <c r="V229" s="801">
        <f>U229*0.4</f>
        <v>288.40000000000003</v>
      </c>
      <c r="W229" s="132">
        <f t="shared" si="25"/>
        <v>40</v>
      </c>
      <c r="X229" s="447" t="s">
        <v>823</v>
      </c>
      <c r="Y229" s="111">
        <f t="shared" si="26"/>
        <v>0.4</v>
      </c>
    </row>
    <row r="230" spans="1:25" ht="60">
      <c r="A230" s="1">
        <v>7</v>
      </c>
      <c r="B230" s="16" t="s">
        <v>151</v>
      </c>
      <c r="C230" s="16"/>
      <c r="D230" s="16"/>
      <c r="E230" s="32" t="s">
        <v>42</v>
      </c>
      <c r="F230" s="3" t="s">
        <v>406</v>
      </c>
      <c r="G230" s="2" t="s">
        <v>9</v>
      </c>
      <c r="H230" s="5">
        <v>2014</v>
      </c>
      <c r="I230" s="5">
        <v>2014</v>
      </c>
      <c r="J230" s="81">
        <v>2016</v>
      </c>
      <c r="K230" s="5" t="s">
        <v>419</v>
      </c>
      <c r="L230" s="5"/>
      <c r="M230" s="72" t="s">
        <v>152</v>
      </c>
      <c r="N230" s="25">
        <v>15239</v>
      </c>
      <c r="O230" s="25">
        <v>0</v>
      </c>
      <c r="P230" s="25">
        <v>15239</v>
      </c>
      <c r="Q230" s="25">
        <v>11500</v>
      </c>
      <c r="R230" s="25">
        <v>0</v>
      </c>
      <c r="S230" s="25">
        <v>11500</v>
      </c>
      <c r="T230" s="25">
        <v>3215</v>
      </c>
      <c r="U230" s="25">
        <v>2215</v>
      </c>
      <c r="V230" s="77">
        <f>U230</f>
        <v>2215</v>
      </c>
      <c r="W230" s="130">
        <f t="shared" si="25"/>
        <v>100</v>
      </c>
      <c r="X230" s="446"/>
      <c r="Y230" s="93">
        <f t="shared" si="26"/>
        <v>1</v>
      </c>
    </row>
    <row r="231" spans="1:25" ht="30">
      <c r="A231" s="1">
        <v>8</v>
      </c>
      <c r="B231" s="9" t="s">
        <v>111</v>
      </c>
      <c r="C231" s="9"/>
      <c r="D231" s="28"/>
      <c r="E231" s="2" t="s">
        <v>40</v>
      </c>
      <c r="F231" s="3" t="s">
        <v>406</v>
      </c>
      <c r="G231" s="2" t="s">
        <v>36</v>
      </c>
      <c r="H231" s="5">
        <v>2014</v>
      </c>
      <c r="I231" s="5">
        <v>2013</v>
      </c>
      <c r="J231" s="81">
        <v>2017</v>
      </c>
      <c r="K231" s="5">
        <v>2016</v>
      </c>
      <c r="L231" s="5"/>
      <c r="M231" s="69" t="s">
        <v>112</v>
      </c>
      <c r="N231" s="25">
        <v>29392</v>
      </c>
      <c r="O231" s="25">
        <v>0</v>
      </c>
      <c r="P231" s="25">
        <v>29392</v>
      </c>
      <c r="Q231" s="25">
        <v>21336</v>
      </c>
      <c r="R231" s="25">
        <v>0</v>
      </c>
      <c r="S231" s="25">
        <v>21336</v>
      </c>
      <c r="T231" s="25">
        <v>10989</v>
      </c>
      <c r="U231" s="25">
        <v>5117</v>
      </c>
      <c r="V231" s="77">
        <f>U231-N231*0.05</f>
        <v>3647.3999999999996</v>
      </c>
      <c r="W231" s="130">
        <f t="shared" si="25"/>
        <v>71.280046902481914</v>
      </c>
      <c r="X231" s="445"/>
      <c r="Y231" s="93">
        <f t="shared" si="26"/>
        <v>0.71280046902481919</v>
      </c>
    </row>
    <row r="232" spans="1:25" ht="45">
      <c r="A232" s="1">
        <v>9</v>
      </c>
      <c r="B232" s="7" t="s">
        <v>107</v>
      </c>
      <c r="C232" s="7"/>
      <c r="D232" s="27"/>
      <c r="E232" s="2" t="s">
        <v>40</v>
      </c>
      <c r="F232" s="3" t="s">
        <v>406</v>
      </c>
      <c r="G232" s="8" t="s">
        <v>52</v>
      </c>
      <c r="H232" s="5">
        <v>2015</v>
      </c>
      <c r="I232" s="5">
        <v>2015</v>
      </c>
      <c r="J232" s="81">
        <v>2017</v>
      </c>
      <c r="K232" s="5" t="s">
        <v>419</v>
      </c>
      <c r="L232" s="5"/>
      <c r="M232" s="8" t="s">
        <v>108</v>
      </c>
      <c r="N232" s="25">
        <v>23156</v>
      </c>
      <c r="O232" s="25">
        <v>0</v>
      </c>
      <c r="P232" s="25">
        <v>23156</v>
      </c>
      <c r="Q232" s="25">
        <v>13756</v>
      </c>
      <c r="R232" s="25">
        <v>0</v>
      </c>
      <c r="S232" s="25">
        <v>13756</v>
      </c>
      <c r="T232" s="25">
        <v>13840</v>
      </c>
      <c r="U232" s="25">
        <v>7084</v>
      </c>
      <c r="V232" s="77">
        <f>U232-N232*0.05</f>
        <v>5926.2</v>
      </c>
      <c r="W232" s="130">
        <f t="shared" si="25"/>
        <v>83.656126482213438</v>
      </c>
      <c r="X232" s="445"/>
      <c r="Y232" s="93">
        <f t="shared" si="26"/>
        <v>0.83656126482213433</v>
      </c>
    </row>
    <row r="233" spans="1:25" s="476" customFormat="1" ht="30">
      <c r="A233" s="1">
        <v>10</v>
      </c>
      <c r="B233" s="902" t="s">
        <v>129</v>
      </c>
      <c r="C233" s="902"/>
      <c r="D233" s="903"/>
      <c r="E233" s="2" t="s">
        <v>40</v>
      </c>
      <c r="F233" s="3" t="s">
        <v>406</v>
      </c>
      <c r="G233" s="15" t="s">
        <v>52</v>
      </c>
      <c r="H233" s="5">
        <v>2015</v>
      </c>
      <c r="I233" s="5">
        <v>2015</v>
      </c>
      <c r="J233" s="81">
        <v>2017</v>
      </c>
      <c r="K233" s="5" t="s">
        <v>419</v>
      </c>
      <c r="L233" s="5"/>
      <c r="M233" s="70" t="s">
        <v>130</v>
      </c>
      <c r="N233" s="25">
        <v>4957</v>
      </c>
      <c r="O233" s="25">
        <v>0</v>
      </c>
      <c r="P233" s="25">
        <v>4957</v>
      </c>
      <c r="Q233" s="25">
        <v>3856</v>
      </c>
      <c r="R233" s="25">
        <v>0</v>
      </c>
      <c r="S233" s="25">
        <v>3856</v>
      </c>
      <c r="T233" s="25">
        <v>2711</v>
      </c>
      <c r="U233" s="25">
        <v>483</v>
      </c>
      <c r="V233" s="77">
        <v>483</v>
      </c>
      <c r="W233" s="511">
        <f t="shared" si="25"/>
        <v>100</v>
      </c>
      <c r="X233" s="313" t="s">
        <v>758</v>
      </c>
      <c r="Y233" s="476">
        <f t="shared" si="26"/>
        <v>1</v>
      </c>
    </row>
    <row r="234" spans="1:25" s="476" customFormat="1" ht="30">
      <c r="A234" s="1">
        <v>11</v>
      </c>
      <c r="B234" s="7" t="s">
        <v>131</v>
      </c>
      <c r="C234" s="7"/>
      <c r="D234" s="27"/>
      <c r="E234" s="2" t="s">
        <v>40</v>
      </c>
      <c r="F234" s="3" t="s">
        <v>406</v>
      </c>
      <c r="G234" s="8" t="s">
        <v>47</v>
      </c>
      <c r="H234" s="5">
        <v>2015</v>
      </c>
      <c r="I234" s="5">
        <v>2015</v>
      </c>
      <c r="J234" s="81">
        <v>2017</v>
      </c>
      <c r="K234" s="5" t="s">
        <v>419</v>
      </c>
      <c r="L234" s="5"/>
      <c r="M234" s="8" t="s">
        <v>132</v>
      </c>
      <c r="N234" s="25">
        <v>4632</v>
      </c>
      <c r="O234" s="25">
        <v>0</v>
      </c>
      <c r="P234" s="25">
        <v>4632</v>
      </c>
      <c r="Q234" s="25">
        <v>2934</v>
      </c>
      <c r="R234" s="25">
        <v>0</v>
      </c>
      <c r="S234" s="25">
        <v>2934</v>
      </c>
      <c r="T234" s="25">
        <v>2469</v>
      </c>
      <c r="U234" s="25">
        <v>1235</v>
      </c>
      <c r="V234" s="77">
        <v>1235</v>
      </c>
      <c r="W234" s="511">
        <f t="shared" si="25"/>
        <v>100</v>
      </c>
      <c r="X234" s="445" t="s">
        <v>678</v>
      </c>
      <c r="Y234" s="476">
        <f t="shared" si="26"/>
        <v>1</v>
      </c>
    </row>
    <row r="235" spans="1:25" s="476" customFormat="1" ht="45">
      <c r="A235" s="1">
        <v>12</v>
      </c>
      <c r="B235" s="10" t="s">
        <v>133</v>
      </c>
      <c r="C235" s="10"/>
      <c r="D235" s="29"/>
      <c r="E235" s="2" t="s">
        <v>40</v>
      </c>
      <c r="F235" s="3" t="s">
        <v>406</v>
      </c>
      <c r="G235" s="11" t="s">
        <v>10</v>
      </c>
      <c r="H235" s="5">
        <v>2015</v>
      </c>
      <c r="I235" s="5">
        <v>2015</v>
      </c>
      <c r="J235" s="81">
        <v>2017</v>
      </c>
      <c r="K235" s="5" t="s">
        <v>419</v>
      </c>
      <c r="L235" s="5"/>
      <c r="M235" s="71" t="s">
        <v>677</v>
      </c>
      <c r="N235" s="25">
        <v>4636</v>
      </c>
      <c r="O235" s="25">
        <v>0</v>
      </c>
      <c r="P235" s="25">
        <v>4636</v>
      </c>
      <c r="Q235" s="25">
        <v>2636</v>
      </c>
      <c r="R235" s="25">
        <v>0</v>
      </c>
      <c r="S235" s="25">
        <v>2636</v>
      </c>
      <c r="T235" s="25">
        <v>3072</v>
      </c>
      <c r="U235" s="25">
        <v>1536</v>
      </c>
      <c r="V235" s="77">
        <v>1536</v>
      </c>
      <c r="W235" s="511">
        <f t="shared" si="25"/>
        <v>100</v>
      </c>
      <c r="X235" s="445" t="s">
        <v>678</v>
      </c>
      <c r="Y235" s="476">
        <f t="shared" si="26"/>
        <v>1</v>
      </c>
    </row>
    <row r="236" spans="1:25" s="476" customFormat="1" ht="45">
      <c r="A236" s="1">
        <v>13</v>
      </c>
      <c r="B236" s="917" t="s">
        <v>134</v>
      </c>
      <c r="C236" s="917"/>
      <c r="D236" s="918"/>
      <c r="E236" s="2" t="s">
        <v>40</v>
      </c>
      <c r="F236" s="3" t="s">
        <v>406</v>
      </c>
      <c r="G236" s="919" t="s">
        <v>52</v>
      </c>
      <c r="H236" s="5">
        <v>2015</v>
      </c>
      <c r="I236" s="5">
        <v>2015</v>
      </c>
      <c r="J236" s="81">
        <v>2017</v>
      </c>
      <c r="K236" s="5" t="s">
        <v>419</v>
      </c>
      <c r="L236" s="5"/>
      <c r="M236" s="72" t="s">
        <v>135</v>
      </c>
      <c r="N236" s="25">
        <v>6410</v>
      </c>
      <c r="O236" s="25">
        <v>0</v>
      </c>
      <c r="P236" s="25">
        <v>6410</v>
      </c>
      <c r="Q236" s="25">
        <v>4802</v>
      </c>
      <c r="R236" s="25">
        <v>0</v>
      </c>
      <c r="S236" s="25">
        <v>4802</v>
      </c>
      <c r="T236" s="25">
        <v>3703</v>
      </c>
      <c r="U236" s="25">
        <v>1472</v>
      </c>
      <c r="V236" s="77">
        <v>1472</v>
      </c>
      <c r="W236" s="511">
        <f t="shared" si="25"/>
        <v>100</v>
      </c>
      <c r="X236" s="445" t="s">
        <v>759</v>
      </c>
      <c r="Y236" s="476">
        <f t="shared" si="26"/>
        <v>1</v>
      </c>
    </row>
    <row r="237" spans="1:25" ht="45">
      <c r="A237" s="1">
        <v>14</v>
      </c>
      <c r="B237" s="16" t="s">
        <v>117</v>
      </c>
      <c r="C237" s="16"/>
      <c r="D237" s="26"/>
      <c r="E237" s="2" t="s">
        <v>50</v>
      </c>
      <c r="F237" s="3" t="s">
        <v>406</v>
      </c>
      <c r="G237" s="2" t="s">
        <v>36</v>
      </c>
      <c r="H237" s="5">
        <v>2015</v>
      </c>
      <c r="I237" s="5"/>
      <c r="J237" s="81">
        <v>2017</v>
      </c>
      <c r="K237" s="5"/>
      <c r="L237" s="5"/>
      <c r="M237" s="11" t="s">
        <v>118</v>
      </c>
      <c r="N237" s="25">
        <v>19000</v>
      </c>
      <c r="O237" s="25">
        <v>0</v>
      </c>
      <c r="P237" s="25">
        <v>8656</v>
      </c>
      <c r="Q237" s="25">
        <v>12844</v>
      </c>
      <c r="R237" s="25">
        <v>0</v>
      </c>
      <c r="S237" s="25">
        <v>4500</v>
      </c>
      <c r="T237" s="25">
        <v>8756</v>
      </c>
      <c r="U237" s="25">
        <v>4256</v>
      </c>
      <c r="V237" s="77">
        <v>4256</v>
      </c>
      <c r="W237" s="130">
        <f t="shared" si="25"/>
        <v>100</v>
      </c>
      <c r="X237" s="445"/>
      <c r="Y237" s="93">
        <f t="shared" si="26"/>
        <v>1</v>
      </c>
    </row>
    <row r="238" spans="1:25" ht="45">
      <c r="A238" s="1">
        <v>15</v>
      </c>
      <c r="B238" s="52" t="s">
        <v>499</v>
      </c>
      <c r="C238" s="52"/>
      <c r="D238" s="53"/>
      <c r="E238" s="2" t="s">
        <v>40</v>
      </c>
      <c r="F238" s="3" t="s">
        <v>406</v>
      </c>
      <c r="G238" s="54" t="s">
        <v>9</v>
      </c>
      <c r="H238" s="5">
        <v>2015</v>
      </c>
      <c r="I238" s="5"/>
      <c r="J238" s="81">
        <v>2017</v>
      </c>
      <c r="K238" s="5"/>
      <c r="L238" s="5"/>
      <c r="M238" s="55" t="s">
        <v>501</v>
      </c>
      <c r="N238" s="25">
        <v>4581</v>
      </c>
      <c r="O238" s="25">
        <v>0</v>
      </c>
      <c r="P238" s="25">
        <v>3206.7</v>
      </c>
      <c r="Q238" s="25">
        <v>2000</v>
      </c>
      <c r="R238" s="25">
        <v>0</v>
      </c>
      <c r="S238" s="25">
        <v>2000</v>
      </c>
      <c r="T238" s="25">
        <v>1686</v>
      </c>
      <c r="U238" s="25">
        <v>886</v>
      </c>
      <c r="V238" s="77">
        <v>886</v>
      </c>
      <c r="W238" s="130">
        <f t="shared" si="25"/>
        <v>100</v>
      </c>
      <c r="X238" s="445"/>
      <c r="Y238" s="93">
        <f t="shared" si="26"/>
        <v>1</v>
      </c>
    </row>
    <row r="239" spans="1:25" ht="30">
      <c r="A239" s="1">
        <v>16</v>
      </c>
      <c r="B239" s="17" t="s">
        <v>147</v>
      </c>
      <c r="C239" s="17"/>
      <c r="D239" s="33"/>
      <c r="E239" s="2" t="s">
        <v>40</v>
      </c>
      <c r="F239" s="3" t="s">
        <v>406</v>
      </c>
      <c r="G239" s="14" t="s">
        <v>52</v>
      </c>
      <c r="H239" s="5">
        <v>2015</v>
      </c>
      <c r="I239" s="5">
        <v>2015</v>
      </c>
      <c r="J239" s="81">
        <v>2017</v>
      </c>
      <c r="K239" s="5" t="s">
        <v>419</v>
      </c>
      <c r="L239" s="5"/>
      <c r="M239" s="74" t="s">
        <v>148</v>
      </c>
      <c r="N239" s="25">
        <v>10300</v>
      </c>
      <c r="O239" s="25">
        <v>0</v>
      </c>
      <c r="P239" s="25">
        <v>10300</v>
      </c>
      <c r="Q239" s="25">
        <v>7285</v>
      </c>
      <c r="R239" s="25">
        <v>0</v>
      </c>
      <c r="S239" s="25">
        <v>7285</v>
      </c>
      <c r="T239" s="25">
        <v>6770</v>
      </c>
      <c r="U239" s="25">
        <v>1985</v>
      </c>
      <c r="V239" s="77">
        <v>1985</v>
      </c>
      <c r="W239" s="130">
        <f t="shared" si="25"/>
        <v>100</v>
      </c>
      <c r="X239" s="446"/>
      <c r="Y239" s="93">
        <f t="shared" si="26"/>
        <v>1</v>
      </c>
    </row>
    <row r="240" spans="1:25" ht="45">
      <c r="A240" s="1">
        <v>18</v>
      </c>
      <c r="B240" s="12" t="s">
        <v>138</v>
      </c>
      <c r="C240" s="12"/>
      <c r="D240" s="30"/>
      <c r="E240" s="2" t="s">
        <v>40</v>
      </c>
      <c r="F240" s="3" t="s">
        <v>406</v>
      </c>
      <c r="G240" s="14" t="s">
        <v>18</v>
      </c>
      <c r="H240" s="5">
        <v>2016</v>
      </c>
      <c r="I240" s="5">
        <v>2016</v>
      </c>
      <c r="J240" s="81">
        <v>2018</v>
      </c>
      <c r="K240" s="5" t="s">
        <v>419</v>
      </c>
      <c r="L240" s="5"/>
      <c r="M240" s="70" t="s">
        <v>139</v>
      </c>
      <c r="N240" s="25">
        <v>4800</v>
      </c>
      <c r="O240" s="25">
        <v>0</v>
      </c>
      <c r="P240" s="25">
        <v>4800</v>
      </c>
      <c r="Q240" s="25">
        <v>1395</v>
      </c>
      <c r="R240" s="25">
        <v>0</v>
      </c>
      <c r="S240" s="25">
        <v>1395</v>
      </c>
      <c r="T240" s="25">
        <v>4270</v>
      </c>
      <c r="U240" s="25">
        <v>2925</v>
      </c>
      <c r="V240" s="77">
        <v>2925</v>
      </c>
      <c r="W240" s="130">
        <f t="shared" si="25"/>
        <v>100</v>
      </c>
      <c r="X240" s="445"/>
      <c r="Y240" s="93">
        <f t="shared" si="26"/>
        <v>1</v>
      </c>
    </row>
    <row r="241" spans="1:25" ht="60">
      <c r="A241" s="1">
        <v>19</v>
      </c>
      <c r="B241" s="7" t="s">
        <v>143</v>
      </c>
      <c r="C241" s="7"/>
      <c r="D241" s="27"/>
      <c r="E241" s="2" t="s">
        <v>40</v>
      </c>
      <c r="F241" s="3" t="s">
        <v>406</v>
      </c>
      <c r="G241" s="14" t="s">
        <v>18</v>
      </c>
      <c r="H241" s="5">
        <v>2014</v>
      </c>
      <c r="I241" s="5">
        <v>2014</v>
      </c>
      <c r="J241" s="81">
        <v>2018</v>
      </c>
      <c r="K241" s="5">
        <v>2016</v>
      </c>
      <c r="L241" s="5"/>
      <c r="M241" s="8" t="s">
        <v>144</v>
      </c>
      <c r="N241" s="25">
        <v>57371</v>
      </c>
      <c r="O241" s="25">
        <v>0</v>
      </c>
      <c r="P241" s="25">
        <v>17371</v>
      </c>
      <c r="Q241" s="25">
        <v>48000</v>
      </c>
      <c r="R241" s="25">
        <v>0</v>
      </c>
      <c r="S241" s="25">
        <v>8000</v>
      </c>
      <c r="T241" s="25">
        <v>11634</v>
      </c>
      <c r="U241" s="25">
        <v>3634</v>
      </c>
      <c r="V241" s="77">
        <v>3634</v>
      </c>
      <c r="W241" s="130">
        <f t="shared" si="25"/>
        <v>100</v>
      </c>
      <c r="X241" s="446"/>
      <c r="Y241" s="93">
        <f t="shared" si="26"/>
        <v>1</v>
      </c>
    </row>
    <row r="242" spans="1:25" ht="45">
      <c r="A242" s="1">
        <v>20</v>
      </c>
      <c r="B242" s="16" t="s">
        <v>488</v>
      </c>
      <c r="C242" s="16"/>
      <c r="D242" s="26"/>
      <c r="E242" s="32" t="s">
        <v>44</v>
      </c>
      <c r="F242" s="3" t="s">
        <v>406</v>
      </c>
      <c r="G242" s="11" t="s">
        <v>10</v>
      </c>
      <c r="H242" s="5">
        <v>2015</v>
      </c>
      <c r="I242" s="5">
        <v>2015</v>
      </c>
      <c r="J242" s="81">
        <v>2018</v>
      </c>
      <c r="K242" s="5" t="s">
        <v>419</v>
      </c>
      <c r="L242" s="5"/>
      <c r="M242" s="11" t="s">
        <v>493</v>
      </c>
      <c r="N242" s="25">
        <v>6734</v>
      </c>
      <c r="O242" s="25">
        <v>0</v>
      </c>
      <c r="P242" s="25">
        <v>6734</v>
      </c>
      <c r="Q242" s="25">
        <v>4140</v>
      </c>
      <c r="R242" s="25">
        <v>0</v>
      </c>
      <c r="S242" s="25">
        <v>4140</v>
      </c>
      <c r="T242" s="25">
        <v>3840</v>
      </c>
      <c r="U242" s="25">
        <v>1920</v>
      </c>
      <c r="V242" s="77">
        <v>1920</v>
      </c>
      <c r="W242" s="130">
        <f t="shared" si="25"/>
        <v>100</v>
      </c>
      <c r="X242" s="446"/>
      <c r="Y242" s="93">
        <f t="shared" si="26"/>
        <v>1</v>
      </c>
    </row>
    <row r="243" spans="1:25" ht="30">
      <c r="A243" s="1">
        <v>21</v>
      </c>
      <c r="B243" s="241" t="s">
        <v>168</v>
      </c>
      <c r="C243" s="241"/>
      <c r="D243" s="241"/>
      <c r="E243" s="241"/>
      <c r="F243" s="241"/>
      <c r="G243" s="139" t="s">
        <v>9</v>
      </c>
      <c r="H243" s="448">
        <v>2017</v>
      </c>
      <c r="I243" s="448"/>
      <c r="J243" s="449">
        <v>2018</v>
      </c>
      <c r="K243" s="448"/>
      <c r="L243" s="448"/>
      <c r="M243" s="450" t="s">
        <v>502</v>
      </c>
      <c r="N243" s="144">
        <v>3190</v>
      </c>
      <c r="O243" s="144"/>
      <c r="P243" s="144">
        <v>3190</v>
      </c>
      <c r="Q243" s="144">
        <v>2000</v>
      </c>
      <c r="R243" s="144"/>
      <c r="S243" s="144">
        <v>2000</v>
      </c>
      <c r="T243" s="144">
        <v>2871</v>
      </c>
      <c r="U243" s="144">
        <v>871</v>
      </c>
      <c r="V243" s="145">
        <v>871</v>
      </c>
      <c r="W243" s="130">
        <f t="shared" si="25"/>
        <v>100</v>
      </c>
      <c r="X243" s="243"/>
      <c r="Y243" s="93">
        <f t="shared" si="26"/>
        <v>1</v>
      </c>
    </row>
    <row r="244" spans="1:25" s="476" customFormat="1" ht="45">
      <c r="A244" s="1">
        <v>22</v>
      </c>
      <c r="B244" s="451" t="s">
        <v>547</v>
      </c>
      <c r="C244" s="451"/>
      <c r="D244" s="451"/>
      <c r="E244" s="451"/>
      <c r="F244" s="451"/>
      <c r="G244" s="452" t="s">
        <v>9</v>
      </c>
      <c r="H244" s="453">
        <v>2017</v>
      </c>
      <c r="I244" s="453"/>
      <c r="J244" s="454">
        <v>2018</v>
      </c>
      <c r="K244" s="455"/>
      <c r="L244" s="455"/>
      <c r="M244" s="452" t="s">
        <v>169</v>
      </c>
      <c r="N244" s="144">
        <v>4784</v>
      </c>
      <c r="O244" s="144"/>
      <c r="P244" s="144">
        <v>4784</v>
      </c>
      <c r="Q244" s="145">
        <v>2000</v>
      </c>
      <c r="R244" s="145"/>
      <c r="S244" s="145">
        <v>2000</v>
      </c>
      <c r="T244" s="145">
        <v>4306</v>
      </c>
      <c r="U244" s="145">
        <v>0</v>
      </c>
      <c r="V244" s="145">
        <v>0</v>
      </c>
      <c r="W244" s="511"/>
      <c r="X244" s="456" t="s">
        <v>555</v>
      </c>
      <c r="Y244" s="476" t="e">
        <f t="shared" si="26"/>
        <v>#DIV/0!</v>
      </c>
    </row>
    <row r="245" spans="1:25" ht="60">
      <c r="A245" s="1">
        <v>23</v>
      </c>
      <c r="B245" s="457" t="s">
        <v>517</v>
      </c>
      <c r="C245" s="457"/>
      <c r="D245" s="457"/>
      <c r="E245" s="457"/>
      <c r="F245" s="457"/>
      <c r="G245" s="458" t="s">
        <v>518</v>
      </c>
      <c r="H245" s="459">
        <v>2017</v>
      </c>
      <c r="I245" s="459"/>
      <c r="J245" s="449">
        <v>2018</v>
      </c>
      <c r="K245" s="448"/>
      <c r="L245" s="448"/>
      <c r="M245" s="452" t="s">
        <v>519</v>
      </c>
      <c r="N245" s="144">
        <v>3473</v>
      </c>
      <c r="O245" s="144"/>
      <c r="P245" s="144">
        <v>3473</v>
      </c>
      <c r="Q245" s="144">
        <v>2895</v>
      </c>
      <c r="R245" s="144"/>
      <c r="S245" s="144">
        <v>2895</v>
      </c>
      <c r="T245" s="144">
        <v>3125</v>
      </c>
      <c r="U245" s="144">
        <v>230</v>
      </c>
      <c r="V245" s="145">
        <v>230</v>
      </c>
      <c r="W245" s="130">
        <f t="shared" si="25"/>
        <v>100</v>
      </c>
      <c r="X245" s="456" t="s">
        <v>673</v>
      </c>
      <c r="Y245" s="93">
        <f t="shared" si="26"/>
        <v>1</v>
      </c>
    </row>
    <row r="246" spans="1:25" s="476" customFormat="1" ht="30">
      <c r="A246" s="1">
        <v>24</v>
      </c>
      <c r="B246" s="486" t="s">
        <v>158</v>
      </c>
      <c r="C246" s="486"/>
      <c r="D246" s="486"/>
      <c r="E246" s="486"/>
      <c r="F246" s="486"/>
      <c r="G246" s="462" t="s">
        <v>9</v>
      </c>
      <c r="H246" s="462">
        <v>2016</v>
      </c>
      <c r="I246" s="462"/>
      <c r="J246" s="81">
        <v>2018</v>
      </c>
      <c r="K246" s="463"/>
      <c r="L246" s="463"/>
      <c r="M246" s="783" t="s">
        <v>159</v>
      </c>
      <c r="N246" s="467">
        <v>20077</v>
      </c>
      <c r="O246" s="467"/>
      <c r="P246" s="467">
        <v>20077</v>
      </c>
      <c r="Q246" s="467">
        <v>13410</v>
      </c>
      <c r="R246" s="467"/>
      <c r="S246" s="467">
        <v>13410</v>
      </c>
      <c r="T246" s="467">
        <v>13410</v>
      </c>
      <c r="U246" s="467">
        <v>3667</v>
      </c>
      <c r="V246" s="467">
        <v>3667</v>
      </c>
      <c r="W246" s="511">
        <f t="shared" si="25"/>
        <v>100</v>
      </c>
      <c r="X246" s="466" t="s">
        <v>572</v>
      </c>
      <c r="Y246" s="476">
        <f t="shared" si="26"/>
        <v>1</v>
      </c>
    </row>
    <row r="247" spans="1:25" ht="30">
      <c r="A247" s="1">
        <v>25</v>
      </c>
      <c r="B247" s="460" t="s">
        <v>160</v>
      </c>
      <c r="C247" s="460"/>
      <c r="D247" s="460"/>
      <c r="E247" s="460"/>
      <c r="F247" s="460"/>
      <c r="G247" s="461" t="s">
        <v>49</v>
      </c>
      <c r="H247" s="462">
        <v>2016</v>
      </c>
      <c r="I247" s="462"/>
      <c r="J247" s="81">
        <v>2018</v>
      </c>
      <c r="K247" s="463"/>
      <c r="L247" s="463"/>
      <c r="M247" s="464" t="s">
        <v>161</v>
      </c>
      <c r="N247" s="465">
        <v>4358</v>
      </c>
      <c r="O247" s="465"/>
      <c r="P247" s="465">
        <v>4358</v>
      </c>
      <c r="Q247" s="465">
        <f>1860+500</f>
        <v>2360</v>
      </c>
      <c r="R247" s="465"/>
      <c r="S247" s="465">
        <f>Q247</f>
        <v>2360</v>
      </c>
      <c r="T247" s="465">
        <v>3922</v>
      </c>
      <c r="U247" s="465">
        <v>1562</v>
      </c>
      <c r="V247" s="77">
        <v>1562</v>
      </c>
      <c r="W247" s="130">
        <f t="shared" si="25"/>
        <v>100</v>
      </c>
      <c r="X247" s="466"/>
      <c r="Y247" s="93">
        <f t="shared" si="26"/>
        <v>1</v>
      </c>
    </row>
    <row r="248" spans="1:25" ht="45">
      <c r="A248" s="1">
        <v>26</v>
      </c>
      <c r="B248" s="460" t="s">
        <v>162</v>
      </c>
      <c r="C248" s="460"/>
      <c r="D248" s="460"/>
      <c r="E248" s="460"/>
      <c r="F248" s="460"/>
      <c r="G248" s="461" t="s">
        <v>9</v>
      </c>
      <c r="H248" s="462">
        <v>2016</v>
      </c>
      <c r="I248" s="462"/>
      <c r="J248" s="81">
        <v>2018</v>
      </c>
      <c r="K248" s="463"/>
      <c r="L248" s="463"/>
      <c r="M248" s="464" t="s">
        <v>163</v>
      </c>
      <c r="N248" s="465">
        <v>2107</v>
      </c>
      <c r="O248" s="465"/>
      <c r="P248" s="465">
        <v>2107</v>
      </c>
      <c r="Q248" s="465">
        <v>1340</v>
      </c>
      <c r="R248" s="465"/>
      <c r="S248" s="465">
        <f>Q248</f>
        <v>1340</v>
      </c>
      <c r="T248" s="465">
        <v>1896</v>
      </c>
      <c r="U248" s="465">
        <v>556</v>
      </c>
      <c r="V248" s="465">
        <v>556</v>
      </c>
      <c r="W248" s="130">
        <f t="shared" si="25"/>
        <v>100</v>
      </c>
      <c r="X248" s="466">
        <f>T250-Q250</f>
        <v>1357</v>
      </c>
      <c r="Y248" s="93">
        <f t="shared" si="26"/>
        <v>1</v>
      </c>
    </row>
    <row r="249" spans="1:25" s="476" customFormat="1" ht="68.25" customHeight="1">
      <c r="A249" s="1">
        <v>27</v>
      </c>
      <c r="B249" s="7" t="s">
        <v>145</v>
      </c>
      <c r="C249" s="7"/>
      <c r="D249" s="7"/>
      <c r="E249" s="7"/>
      <c r="F249" s="7"/>
      <c r="G249" s="8" t="s">
        <v>52</v>
      </c>
      <c r="H249" s="462">
        <v>2016</v>
      </c>
      <c r="I249" s="462"/>
      <c r="J249" s="81">
        <v>2018</v>
      </c>
      <c r="K249" s="463"/>
      <c r="L249" s="463"/>
      <c r="M249" s="8" t="s">
        <v>146</v>
      </c>
      <c r="N249" s="467">
        <v>8900</v>
      </c>
      <c r="O249" s="467"/>
      <c r="P249" s="467">
        <f>N249</f>
        <v>8900</v>
      </c>
      <c r="Q249" s="467">
        <v>7100</v>
      </c>
      <c r="R249" s="467"/>
      <c r="S249" s="467">
        <v>7100</v>
      </c>
      <c r="T249" s="467">
        <v>8010</v>
      </c>
      <c r="U249" s="467">
        <v>900</v>
      </c>
      <c r="V249" s="467">
        <v>900</v>
      </c>
      <c r="W249" s="511">
        <f t="shared" si="25"/>
        <v>100</v>
      </c>
      <c r="X249" s="914" t="s">
        <v>760</v>
      </c>
      <c r="Y249" s="476">
        <f t="shared" si="26"/>
        <v>1</v>
      </c>
    </row>
    <row r="250" spans="1:25" s="476" customFormat="1" ht="71.25" customHeight="1">
      <c r="A250" s="1">
        <v>28</v>
      </c>
      <c r="B250" s="7" t="s">
        <v>149</v>
      </c>
      <c r="C250" s="7"/>
      <c r="D250" s="7"/>
      <c r="E250" s="7"/>
      <c r="F250" s="7"/>
      <c r="G250" s="8" t="s">
        <v>52</v>
      </c>
      <c r="H250" s="462">
        <v>2016</v>
      </c>
      <c r="I250" s="462"/>
      <c r="J250" s="81">
        <v>2018</v>
      </c>
      <c r="K250" s="463"/>
      <c r="L250" s="463"/>
      <c r="M250" s="8" t="s">
        <v>150</v>
      </c>
      <c r="N250" s="467">
        <v>6508</v>
      </c>
      <c r="O250" s="467"/>
      <c r="P250" s="467">
        <f>N250</f>
        <v>6508</v>
      </c>
      <c r="Q250" s="467">
        <v>4500</v>
      </c>
      <c r="R250" s="467"/>
      <c r="S250" s="467">
        <v>4500</v>
      </c>
      <c r="T250" s="467">
        <v>5857</v>
      </c>
      <c r="U250" s="467">
        <v>1357</v>
      </c>
      <c r="V250" s="77">
        <v>1357</v>
      </c>
      <c r="W250" s="511">
        <f t="shared" si="25"/>
        <v>100</v>
      </c>
      <c r="X250" s="914" t="s">
        <v>761</v>
      </c>
      <c r="Y250" s="476">
        <f t="shared" si="26"/>
        <v>1</v>
      </c>
    </row>
    <row r="251" spans="1:25" s="476" customFormat="1" ht="71.25" customHeight="1">
      <c r="A251" s="1">
        <v>29</v>
      </c>
      <c r="B251" s="7" t="s">
        <v>153</v>
      </c>
      <c r="C251" s="7"/>
      <c r="D251" s="7"/>
      <c r="E251" s="7"/>
      <c r="F251" s="7"/>
      <c r="G251" s="14" t="s">
        <v>18</v>
      </c>
      <c r="H251" s="462">
        <v>2016</v>
      </c>
      <c r="I251" s="462"/>
      <c r="J251" s="81">
        <v>2018</v>
      </c>
      <c r="K251" s="463"/>
      <c r="L251" s="463"/>
      <c r="M251" s="8" t="s">
        <v>154</v>
      </c>
      <c r="N251" s="467">
        <v>2900</v>
      </c>
      <c r="O251" s="467"/>
      <c r="P251" s="467">
        <f>N251</f>
        <v>2900</v>
      </c>
      <c r="Q251" s="467">
        <v>2000</v>
      </c>
      <c r="R251" s="467"/>
      <c r="S251" s="467">
        <v>2000</v>
      </c>
      <c r="T251" s="467">
        <v>2610</v>
      </c>
      <c r="U251" s="467">
        <v>610</v>
      </c>
      <c r="V251" s="467">
        <v>610</v>
      </c>
      <c r="W251" s="511">
        <f t="shared" si="25"/>
        <v>100</v>
      </c>
      <c r="X251" s="914" t="s">
        <v>762</v>
      </c>
      <c r="Y251" s="475">
        <f t="shared" si="26"/>
        <v>1</v>
      </c>
    </row>
    <row r="252" spans="1:25" s="476" customFormat="1" ht="30">
      <c r="A252" s="1">
        <v>30</v>
      </c>
      <c r="B252" s="468" t="s">
        <v>476</v>
      </c>
      <c r="C252" s="468"/>
      <c r="D252" s="468"/>
      <c r="E252" s="468"/>
      <c r="F252" s="468"/>
      <c r="G252" s="471" t="s">
        <v>52</v>
      </c>
      <c r="H252" s="469">
        <v>2016</v>
      </c>
      <c r="I252" s="469"/>
      <c r="J252" s="81">
        <v>2018</v>
      </c>
      <c r="K252" s="470"/>
      <c r="L252" s="470"/>
      <c r="M252" s="473" t="s">
        <v>477</v>
      </c>
      <c r="N252" s="465">
        <v>9500</v>
      </c>
      <c r="O252" s="465"/>
      <c r="P252" s="465">
        <v>9500</v>
      </c>
      <c r="Q252" s="465">
        <v>3500</v>
      </c>
      <c r="R252" s="465"/>
      <c r="S252" s="465">
        <v>3500</v>
      </c>
      <c r="T252" s="465">
        <v>8550</v>
      </c>
      <c r="U252" s="465">
        <v>5050</v>
      </c>
      <c r="V252" s="465">
        <v>2500</v>
      </c>
      <c r="W252" s="130">
        <f t="shared" si="25"/>
        <v>49.504950495049506</v>
      </c>
      <c r="X252" s="474"/>
      <c r="Y252" s="475">
        <f t="shared" si="26"/>
        <v>0.49504950495049505</v>
      </c>
    </row>
    <row r="253" spans="1:25" ht="30">
      <c r="A253" s="1">
        <v>31</v>
      </c>
      <c r="B253" s="7" t="s">
        <v>113</v>
      </c>
      <c r="C253" s="7"/>
      <c r="D253" s="7"/>
      <c r="E253" s="2" t="s">
        <v>53</v>
      </c>
      <c r="F253" s="3" t="s">
        <v>406</v>
      </c>
      <c r="G253" s="2" t="s">
        <v>36</v>
      </c>
      <c r="H253" s="4">
        <v>2014</v>
      </c>
      <c r="I253" s="4">
        <v>2014</v>
      </c>
      <c r="J253" s="81">
        <v>2019</v>
      </c>
      <c r="K253" s="5" t="s">
        <v>419</v>
      </c>
      <c r="L253" s="5"/>
      <c r="M253" s="67" t="s">
        <v>114</v>
      </c>
      <c r="N253" s="25">
        <v>85119</v>
      </c>
      <c r="O253" s="25">
        <v>0</v>
      </c>
      <c r="P253" s="25">
        <v>11400</v>
      </c>
      <c r="Q253" s="25">
        <v>44500</v>
      </c>
      <c r="R253" s="25">
        <v>0</v>
      </c>
      <c r="S253" s="25">
        <v>44500</v>
      </c>
      <c r="T253" s="25">
        <v>11400</v>
      </c>
      <c r="U253" s="25">
        <v>5900</v>
      </c>
      <c r="V253" s="77">
        <f>U253*0.5</f>
        <v>2950</v>
      </c>
      <c r="W253" s="130">
        <f t="shared" si="25"/>
        <v>50</v>
      </c>
      <c r="X253" s="173"/>
      <c r="Y253" s="472">
        <f t="shared" si="26"/>
        <v>0.5</v>
      </c>
    </row>
    <row r="254" spans="1:25" ht="30">
      <c r="A254" s="1">
        <v>32</v>
      </c>
      <c r="B254" s="12" t="s">
        <v>136</v>
      </c>
      <c r="C254" s="12"/>
      <c r="D254" s="30"/>
      <c r="E254" s="2" t="s">
        <v>40</v>
      </c>
      <c r="F254" s="3" t="s">
        <v>406</v>
      </c>
      <c r="G254" s="15" t="s">
        <v>52</v>
      </c>
      <c r="H254" s="5">
        <v>2017</v>
      </c>
      <c r="I254" s="5">
        <v>2017</v>
      </c>
      <c r="J254" s="81">
        <v>2019</v>
      </c>
      <c r="K254" s="5" t="s">
        <v>419</v>
      </c>
      <c r="L254" s="5"/>
      <c r="M254" s="13" t="s">
        <v>137</v>
      </c>
      <c r="N254" s="25">
        <v>8675</v>
      </c>
      <c r="O254" s="25">
        <v>0</v>
      </c>
      <c r="P254" s="25">
        <v>8675</v>
      </c>
      <c r="Q254" s="25">
        <v>437</v>
      </c>
      <c r="R254" s="25">
        <v>0</v>
      </c>
      <c r="S254" s="25">
        <v>437</v>
      </c>
      <c r="T254" s="25">
        <v>7808</v>
      </c>
      <c r="U254" s="25">
        <v>7371</v>
      </c>
      <c r="V254" s="77">
        <f t="shared" ref="V254:V272" si="27">U254*0.5</f>
        <v>3685.5</v>
      </c>
      <c r="W254" s="130">
        <f t="shared" si="25"/>
        <v>50</v>
      </c>
      <c r="X254" s="445"/>
      <c r="Y254" s="472">
        <f t="shared" si="26"/>
        <v>0.5</v>
      </c>
    </row>
    <row r="255" spans="1:25" s="111" customFormat="1" ht="81.75" customHeight="1">
      <c r="A255" s="82">
        <v>33</v>
      </c>
      <c r="B255" s="915" t="s">
        <v>140</v>
      </c>
      <c r="C255" s="915"/>
      <c r="D255" s="916"/>
      <c r="E255" s="83" t="s">
        <v>40</v>
      </c>
      <c r="F255" s="84" t="s">
        <v>406</v>
      </c>
      <c r="G255" s="341" t="s">
        <v>18</v>
      </c>
      <c r="H255" s="85">
        <v>2017</v>
      </c>
      <c r="I255" s="85">
        <v>2017</v>
      </c>
      <c r="J255" s="86">
        <v>2018</v>
      </c>
      <c r="K255" s="85" t="s">
        <v>419</v>
      </c>
      <c r="L255" s="85"/>
      <c r="M255" s="800" t="s">
        <v>822</v>
      </c>
      <c r="N255" s="87">
        <v>6190</v>
      </c>
      <c r="O255" s="87">
        <v>0</v>
      </c>
      <c r="P255" s="87">
        <v>6190</v>
      </c>
      <c r="Q255" s="87">
        <v>3365</v>
      </c>
      <c r="R255" s="87">
        <v>0</v>
      </c>
      <c r="S255" s="87">
        <v>3365</v>
      </c>
      <c r="T255" s="87">
        <v>5521</v>
      </c>
      <c r="U255" s="87">
        <v>2521</v>
      </c>
      <c r="V255" s="801">
        <f t="shared" si="27"/>
        <v>1260.5</v>
      </c>
      <c r="W255" s="132">
        <f t="shared" ref="W255:W275" si="28">V255/U255*100</f>
        <v>50</v>
      </c>
      <c r="X255" s="447" t="s">
        <v>821</v>
      </c>
      <c r="Y255" s="762">
        <f t="shared" si="26"/>
        <v>0.5</v>
      </c>
    </row>
    <row r="256" spans="1:25" ht="30">
      <c r="A256" s="1">
        <v>34</v>
      </c>
      <c r="B256" s="12" t="s">
        <v>141</v>
      </c>
      <c r="C256" s="12"/>
      <c r="D256" s="30"/>
      <c r="E256" s="2" t="s">
        <v>40</v>
      </c>
      <c r="F256" s="3" t="s">
        <v>406</v>
      </c>
      <c r="G256" s="14" t="s">
        <v>18</v>
      </c>
      <c r="H256" s="5">
        <v>2017</v>
      </c>
      <c r="I256" s="5">
        <v>2017</v>
      </c>
      <c r="J256" s="81">
        <v>2019</v>
      </c>
      <c r="K256" s="5" t="s">
        <v>419</v>
      </c>
      <c r="L256" s="5"/>
      <c r="M256" s="70" t="s">
        <v>142</v>
      </c>
      <c r="N256" s="25">
        <v>5795</v>
      </c>
      <c r="O256" s="25">
        <v>0</v>
      </c>
      <c r="P256" s="25">
        <v>5795</v>
      </c>
      <c r="Q256" s="25">
        <v>305</v>
      </c>
      <c r="R256" s="25">
        <v>0</v>
      </c>
      <c r="S256" s="25">
        <v>305</v>
      </c>
      <c r="T256" s="25">
        <v>5116</v>
      </c>
      <c r="U256" s="25">
        <v>4911</v>
      </c>
      <c r="V256" s="77">
        <f>U256*0.5+1</f>
        <v>2456.5</v>
      </c>
      <c r="W256" s="130">
        <f t="shared" si="28"/>
        <v>50.02036245163918</v>
      </c>
      <c r="X256" s="445"/>
      <c r="Y256" s="93">
        <f t="shared" si="26"/>
        <v>0.50020362451639178</v>
      </c>
    </row>
    <row r="257" spans="1:25" ht="45">
      <c r="A257" s="1">
        <v>35</v>
      </c>
      <c r="B257" s="16" t="s">
        <v>597</v>
      </c>
      <c r="C257" s="16"/>
      <c r="D257" s="26"/>
      <c r="E257" s="32"/>
      <c r="F257" s="3"/>
      <c r="G257" s="11" t="s">
        <v>10</v>
      </c>
      <c r="H257" s="5">
        <v>2017</v>
      </c>
      <c r="I257" s="5"/>
      <c r="J257" s="81">
        <v>2019</v>
      </c>
      <c r="K257" s="5"/>
      <c r="L257" s="5"/>
      <c r="M257" s="11"/>
      <c r="N257" s="25">
        <v>4060</v>
      </c>
      <c r="O257" s="25"/>
      <c r="P257" s="25">
        <v>1198</v>
      </c>
      <c r="Q257" s="25">
        <v>0</v>
      </c>
      <c r="R257" s="25">
        <v>0</v>
      </c>
      <c r="S257" s="25">
        <v>0</v>
      </c>
      <c r="T257" s="25">
        <v>1198</v>
      </c>
      <c r="U257" s="25">
        <v>1198</v>
      </c>
      <c r="V257" s="77">
        <v>1198</v>
      </c>
      <c r="W257" s="130">
        <f t="shared" si="28"/>
        <v>100</v>
      </c>
      <c r="X257" s="445" t="s">
        <v>679</v>
      </c>
      <c r="Y257" s="93">
        <f t="shared" si="26"/>
        <v>1</v>
      </c>
    </row>
    <row r="258" spans="1:25" ht="30">
      <c r="A258" s="1">
        <v>36</v>
      </c>
      <c r="B258" s="451" t="s">
        <v>171</v>
      </c>
      <c r="C258" s="451"/>
      <c r="D258" s="451"/>
      <c r="E258" s="451"/>
      <c r="F258" s="451"/>
      <c r="G258" s="452" t="s">
        <v>52</v>
      </c>
      <c r="H258" s="453">
        <v>2017</v>
      </c>
      <c r="I258" s="453"/>
      <c r="J258" s="449">
        <v>2019</v>
      </c>
      <c r="K258" s="448"/>
      <c r="L258" s="448"/>
      <c r="M258" s="452" t="s">
        <v>516</v>
      </c>
      <c r="N258" s="144">
        <v>12177</v>
      </c>
      <c r="O258" s="144"/>
      <c r="P258" s="144">
        <v>10924</v>
      </c>
      <c r="Q258" s="145">
        <v>4000</v>
      </c>
      <c r="R258" s="145"/>
      <c r="S258" s="145">
        <v>4000</v>
      </c>
      <c r="T258" s="145">
        <v>7832</v>
      </c>
      <c r="U258" s="145">
        <v>5832</v>
      </c>
      <c r="V258" s="77">
        <f t="shared" si="27"/>
        <v>2916</v>
      </c>
      <c r="W258" s="130">
        <f t="shared" si="28"/>
        <v>50</v>
      </c>
      <c r="X258" s="456"/>
    </row>
    <row r="259" spans="1:25" s="476" customFormat="1" ht="75">
      <c r="A259" s="1">
        <v>37</v>
      </c>
      <c r="B259" s="451" t="s">
        <v>170</v>
      </c>
      <c r="C259" s="451"/>
      <c r="D259" s="451"/>
      <c r="E259" s="451"/>
      <c r="F259" s="451"/>
      <c r="G259" s="452" t="s">
        <v>9</v>
      </c>
      <c r="H259" s="453">
        <v>2017</v>
      </c>
      <c r="I259" s="453"/>
      <c r="J259" s="454">
        <v>2019</v>
      </c>
      <c r="K259" s="455"/>
      <c r="L259" s="455"/>
      <c r="M259" s="452" t="s">
        <v>477</v>
      </c>
      <c r="N259" s="144">
        <v>12203</v>
      </c>
      <c r="O259" s="144"/>
      <c r="P259" s="144">
        <v>12203</v>
      </c>
      <c r="Q259" s="145">
        <f>1764+1000</f>
        <v>2764</v>
      </c>
      <c r="R259" s="145"/>
      <c r="S259" s="145">
        <f>Q259</f>
        <v>2764</v>
      </c>
      <c r="T259" s="145">
        <v>11160</v>
      </c>
      <c r="U259" s="145">
        <f>10160-1764</f>
        <v>8396</v>
      </c>
      <c r="V259" s="145">
        <v>6500</v>
      </c>
      <c r="W259" s="511">
        <f t="shared" si="28"/>
        <v>77.417818008575509</v>
      </c>
      <c r="X259" s="912" t="s">
        <v>763</v>
      </c>
      <c r="Y259" s="913">
        <f t="shared" si="26"/>
        <v>0.77417818008575512</v>
      </c>
    </row>
    <row r="260" spans="1:25" ht="30">
      <c r="A260" s="1">
        <v>38</v>
      </c>
      <c r="B260" s="241" t="s">
        <v>520</v>
      </c>
      <c r="C260" s="241"/>
      <c r="D260" s="241"/>
      <c r="E260" s="241"/>
      <c r="F260" s="241"/>
      <c r="G260" s="139" t="s">
        <v>10</v>
      </c>
      <c r="H260" s="448">
        <v>2017</v>
      </c>
      <c r="I260" s="448"/>
      <c r="J260" s="449">
        <v>2019</v>
      </c>
      <c r="K260" s="448"/>
      <c r="L260" s="448"/>
      <c r="M260" s="452" t="s">
        <v>521</v>
      </c>
      <c r="N260" s="144">
        <v>6995</v>
      </c>
      <c r="O260" s="144"/>
      <c r="P260" s="144">
        <v>3000</v>
      </c>
      <c r="Q260" s="144">
        <v>500</v>
      </c>
      <c r="R260" s="144"/>
      <c r="S260" s="144">
        <v>500</v>
      </c>
      <c r="T260" s="144">
        <v>2700</v>
      </c>
      <c r="U260" s="144">
        <v>2200</v>
      </c>
      <c r="V260" s="77">
        <f t="shared" si="27"/>
        <v>1100</v>
      </c>
      <c r="W260" s="130">
        <f t="shared" si="28"/>
        <v>50</v>
      </c>
      <c r="X260" s="243"/>
      <c r="Y260" s="93">
        <f t="shared" si="26"/>
        <v>0.5</v>
      </c>
    </row>
    <row r="261" spans="1:25" ht="30">
      <c r="A261" s="1">
        <v>39</v>
      </c>
      <c r="B261" s="140" t="s">
        <v>522</v>
      </c>
      <c r="C261" s="140"/>
      <c r="D261" s="140"/>
      <c r="E261" s="140"/>
      <c r="F261" s="140"/>
      <c r="G261" s="11" t="s">
        <v>49</v>
      </c>
      <c r="H261" s="477">
        <v>2017</v>
      </c>
      <c r="I261" s="477"/>
      <c r="J261" s="478">
        <v>2019</v>
      </c>
      <c r="K261" s="477"/>
      <c r="L261" s="477"/>
      <c r="M261" s="479" t="s">
        <v>544</v>
      </c>
      <c r="N261" s="144">
        <v>3000</v>
      </c>
      <c r="O261" s="144"/>
      <c r="P261" s="145">
        <f>N261</f>
        <v>3000</v>
      </c>
      <c r="Q261" s="144">
        <v>500</v>
      </c>
      <c r="R261" s="144"/>
      <c r="S261" s="144">
        <v>500</v>
      </c>
      <c r="T261" s="144">
        <v>2700</v>
      </c>
      <c r="U261" s="144">
        <v>2200</v>
      </c>
      <c r="V261" s="77">
        <f t="shared" si="27"/>
        <v>1100</v>
      </c>
      <c r="W261" s="130">
        <f t="shared" si="28"/>
        <v>50</v>
      </c>
      <c r="X261" s="480"/>
      <c r="Y261" s="93">
        <f t="shared" si="26"/>
        <v>0.5</v>
      </c>
    </row>
    <row r="262" spans="1:25" ht="30">
      <c r="A262" s="1">
        <v>40</v>
      </c>
      <c r="B262" s="460" t="s">
        <v>164</v>
      </c>
      <c r="C262" s="460"/>
      <c r="D262" s="460"/>
      <c r="E262" s="460"/>
      <c r="F262" s="460"/>
      <c r="G262" s="461" t="s">
        <v>9</v>
      </c>
      <c r="H262" s="481">
        <v>2017</v>
      </c>
      <c r="I262" s="481"/>
      <c r="J262" s="482">
        <v>2019</v>
      </c>
      <c r="K262" s="483"/>
      <c r="L262" s="483"/>
      <c r="M262" s="484" t="s">
        <v>165</v>
      </c>
      <c r="N262" s="485">
        <v>3492</v>
      </c>
      <c r="O262" s="485"/>
      <c r="P262" s="485">
        <v>3492</v>
      </c>
      <c r="Q262" s="144">
        <v>500</v>
      </c>
      <c r="R262" s="144"/>
      <c r="S262" s="144">
        <v>500</v>
      </c>
      <c r="T262" s="144">
        <v>3143</v>
      </c>
      <c r="U262" s="144">
        <v>2643</v>
      </c>
      <c r="V262" s="77">
        <f t="shared" si="27"/>
        <v>1321.5</v>
      </c>
      <c r="W262" s="130">
        <f t="shared" si="28"/>
        <v>50</v>
      </c>
      <c r="X262" s="243"/>
      <c r="Y262" s="93">
        <f t="shared" si="26"/>
        <v>0.5</v>
      </c>
    </row>
    <row r="263" spans="1:25" ht="30">
      <c r="A263" s="1">
        <v>41</v>
      </c>
      <c r="B263" s="241" t="s">
        <v>523</v>
      </c>
      <c r="C263" s="241"/>
      <c r="D263" s="241"/>
      <c r="E263" s="241"/>
      <c r="F263" s="241"/>
      <c r="G263" s="139" t="s">
        <v>9</v>
      </c>
      <c r="H263" s="448">
        <v>2017</v>
      </c>
      <c r="I263" s="448"/>
      <c r="J263" s="449">
        <v>2019</v>
      </c>
      <c r="K263" s="448"/>
      <c r="L263" s="448"/>
      <c r="M263" s="450" t="s">
        <v>524</v>
      </c>
      <c r="N263" s="144">
        <v>3704</v>
      </c>
      <c r="O263" s="144"/>
      <c r="P263" s="144">
        <v>3704</v>
      </c>
      <c r="Q263" s="144">
        <v>500</v>
      </c>
      <c r="R263" s="144"/>
      <c r="S263" s="144">
        <v>500</v>
      </c>
      <c r="T263" s="144">
        <v>3333</v>
      </c>
      <c r="U263" s="144">
        <v>2833</v>
      </c>
      <c r="V263" s="77">
        <f t="shared" si="27"/>
        <v>1416.5</v>
      </c>
      <c r="W263" s="130">
        <f t="shared" si="28"/>
        <v>50</v>
      </c>
      <c r="X263" s="243"/>
      <c r="Y263" s="93">
        <f t="shared" si="26"/>
        <v>0.5</v>
      </c>
    </row>
    <row r="264" spans="1:25" ht="30">
      <c r="A264" s="1">
        <v>42</v>
      </c>
      <c r="B264" s="486" t="s">
        <v>166</v>
      </c>
      <c r="C264" s="486"/>
      <c r="D264" s="486"/>
      <c r="E264" s="486"/>
      <c r="F264" s="486"/>
      <c r="G264" s="11" t="s">
        <v>52</v>
      </c>
      <c r="H264" s="487">
        <v>2017</v>
      </c>
      <c r="I264" s="487"/>
      <c r="J264" s="488">
        <v>2019</v>
      </c>
      <c r="K264" s="489"/>
      <c r="L264" s="489"/>
      <c r="M264" s="68" t="s">
        <v>167</v>
      </c>
      <c r="N264" s="145">
        <v>4178</v>
      </c>
      <c r="O264" s="145"/>
      <c r="P264" s="145">
        <v>4178</v>
      </c>
      <c r="Q264" s="144">
        <v>500</v>
      </c>
      <c r="R264" s="144"/>
      <c r="S264" s="144">
        <v>500</v>
      </c>
      <c r="T264" s="144">
        <v>3760</v>
      </c>
      <c r="U264" s="144">
        <v>3260</v>
      </c>
      <c r="V264" s="77">
        <f t="shared" si="27"/>
        <v>1630</v>
      </c>
      <c r="W264" s="130">
        <f t="shared" si="28"/>
        <v>50</v>
      </c>
      <c r="X264" s="243"/>
      <c r="Y264" s="93">
        <f t="shared" si="26"/>
        <v>0.5</v>
      </c>
    </row>
    <row r="265" spans="1:25" ht="30">
      <c r="A265" s="1">
        <v>43</v>
      </c>
      <c r="B265" s="490" t="s">
        <v>525</v>
      </c>
      <c r="C265" s="490"/>
      <c r="D265" s="490"/>
      <c r="E265" s="490"/>
      <c r="F265" s="490"/>
      <c r="G265" s="11" t="s">
        <v>526</v>
      </c>
      <c r="H265" s="487">
        <v>2017</v>
      </c>
      <c r="I265" s="487"/>
      <c r="J265" s="491">
        <v>2019</v>
      </c>
      <c r="K265" s="492"/>
      <c r="L265" s="492"/>
      <c r="M265" s="452" t="s">
        <v>315</v>
      </c>
      <c r="N265" s="144">
        <v>4500</v>
      </c>
      <c r="O265" s="144"/>
      <c r="P265" s="144">
        <f>N265</f>
        <v>4500</v>
      </c>
      <c r="Q265" s="144">
        <v>500</v>
      </c>
      <c r="R265" s="144"/>
      <c r="S265" s="144">
        <v>500</v>
      </c>
      <c r="T265" s="144">
        <v>4050</v>
      </c>
      <c r="U265" s="144">
        <v>3550</v>
      </c>
      <c r="V265" s="77">
        <f t="shared" si="27"/>
        <v>1775</v>
      </c>
      <c r="W265" s="130">
        <f t="shared" si="28"/>
        <v>50</v>
      </c>
      <c r="X265" s="456"/>
      <c r="Y265" s="93">
        <f t="shared" si="26"/>
        <v>0.5</v>
      </c>
    </row>
    <row r="266" spans="1:25" ht="30">
      <c r="A266" s="1">
        <v>44</v>
      </c>
      <c r="B266" s="451" t="s">
        <v>527</v>
      </c>
      <c r="C266" s="451"/>
      <c r="D266" s="451"/>
      <c r="E266" s="451"/>
      <c r="F266" s="451"/>
      <c r="G266" s="493" t="s">
        <v>47</v>
      </c>
      <c r="H266" s="477">
        <v>2017</v>
      </c>
      <c r="I266" s="477"/>
      <c r="J266" s="478">
        <v>2019</v>
      </c>
      <c r="K266" s="477"/>
      <c r="L266" s="477"/>
      <c r="M266" s="139" t="s">
        <v>545</v>
      </c>
      <c r="N266" s="144">
        <v>6000</v>
      </c>
      <c r="O266" s="144"/>
      <c r="P266" s="144">
        <f>N266</f>
        <v>6000</v>
      </c>
      <c r="Q266" s="144">
        <v>500</v>
      </c>
      <c r="R266" s="144"/>
      <c r="S266" s="144">
        <v>500</v>
      </c>
      <c r="T266" s="144">
        <v>5400</v>
      </c>
      <c r="U266" s="144">
        <v>4900</v>
      </c>
      <c r="V266" s="77">
        <f t="shared" si="27"/>
        <v>2450</v>
      </c>
      <c r="W266" s="130">
        <f t="shared" si="28"/>
        <v>50</v>
      </c>
      <c r="X266" s="494"/>
      <c r="Y266" s="93">
        <f t="shared" si="26"/>
        <v>0.5</v>
      </c>
    </row>
    <row r="267" spans="1:25" ht="30">
      <c r="A267" s="1">
        <v>45</v>
      </c>
      <c r="B267" s="495" t="s">
        <v>528</v>
      </c>
      <c r="C267" s="495"/>
      <c r="D267" s="495"/>
      <c r="E267" s="495"/>
      <c r="F267" s="495"/>
      <c r="G267" s="496" t="s">
        <v>52</v>
      </c>
      <c r="H267" s="477">
        <v>2017</v>
      </c>
      <c r="I267" s="477"/>
      <c r="J267" s="478">
        <v>2019</v>
      </c>
      <c r="K267" s="477"/>
      <c r="L267" s="477"/>
      <c r="M267" s="139" t="s">
        <v>546</v>
      </c>
      <c r="N267" s="497">
        <v>6100</v>
      </c>
      <c r="O267" s="497"/>
      <c r="P267" s="145">
        <f>N267</f>
        <v>6100</v>
      </c>
      <c r="Q267" s="144">
        <v>500</v>
      </c>
      <c r="R267" s="144"/>
      <c r="S267" s="144">
        <v>500</v>
      </c>
      <c r="T267" s="144">
        <v>5490</v>
      </c>
      <c r="U267" s="144">
        <v>4990</v>
      </c>
      <c r="V267" s="77">
        <f t="shared" si="27"/>
        <v>2495</v>
      </c>
      <c r="W267" s="130">
        <f t="shared" si="28"/>
        <v>50</v>
      </c>
      <c r="X267" s="480"/>
      <c r="Y267" s="93">
        <f t="shared" si="26"/>
        <v>0.5</v>
      </c>
    </row>
    <row r="268" spans="1:25" ht="45">
      <c r="A268" s="1">
        <v>46</v>
      </c>
      <c r="B268" s="451" t="s">
        <v>529</v>
      </c>
      <c r="C268" s="451"/>
      <c r="D268" s="451"/>
      <c r="E268" s="451"/>
      <c r="F268" s="451"/>
      <c r="G268" s="498" t="s">
        <v>10</v>
      </c>
      <c r="H268" s="487">
        <v>2017</v>
      </c>
      <c r="I268" s="487"/>
      <c r="J268" s="499">
        <v>2019</v>
      </c>
      <c r="K268" s="487"/>
      <c r="L268" s="487"/>
      <c r="M268" s="452" t="s">
        <v>530</v>
      </c>
      <c r="N268" s="144">
        <v>12178</v>
      </c>
      <c r="O268" s="144"/>
      <c r="P268" s="144">
        <v>8873</v>
      </c>
      <c r="Q268" s="145">
        <v>1000</v>
      </c>
      <c r="R268" s="145"/>
      <c r="S268" s="145">
        <v>1000</v>
      </c>
      <c r="T268" s="145">
        <v>7986</v>
      </c>
      <c r="U268" s="145">
        <v>6986</v>
      </c>
      <c r="V268" s="77">
        <f t="shared" si="27"/>
        <v>3493</v>
      </c>
      <c r="W268" s="130">
        <f t="shared" si="28"/>
        <v>50</v>
      </c>
      <c r="X268" s="243"/>
      <c r="Y268" s="93">
        <f t="shared" si="26"/>
        <v>0.5</v>
      </c>
    </row>
    <row r="269" spans="1:25" ht="30">
      <c r="A269" s="1">
        <v>47</v>
      </c>
      <c r="B269" s="140" t="s">
        <v>531</v>
      </c>
      <c r="C269" s="140"/>
      <c r="D269" s="140"/>
      <c r="E269" s="140"/>
      <c r="F269" s="140"/>
      <c r="G269" s="11" t="s">
        <v>10</v>
      </c>
      <c r="H269" s="477">
        <v>2017</v>
      </c>
      <c r="I269" s="477"/>
      <c r="J269" s="478">
        <v>2019</v>
      </c>
      <c r="K269" s="477"/>
      <c r="L269" s="477"/>
      <c r="M269" s="452" t="s">
        <v>532</v>
      </c>
      <c r="N269" s="144">
        <v>8920</v>
      </c>
      <c r="O269" s="144"/>
      <c r="P269" s="145">
        <f>N269</f>
        <v>8920</v>
      </c>
      <c r="Q269" s="144">
        <v>1000</v>
      </c>
      <c r="R269" s="144"/>
      <c r="S269" s="144">
        <v>1000</v>
      </c>
      <c r="T269" s="144">
        <v>8028</v>
      </c>
      <c r="U269" s="144">
        <v>7028</v>
      </c>
      <c r="V269" s="77">
        <f t="shared" si="27"/>
        <v>3514</v>
      </c>
      <c r="W269" s="130">
        <f t="shared" si="28"/>
        <v>50</v>
      </c>
      <c r="X269" s="243"/>
      <c r="Y269" s="93">
        <f t="shared" si="26"/>
        <v>0.5</v>
      </c>
    </row>
    <row r="270" spans="1:25" ht="30">
      <c r="A270" s="1">
        <v>48</v>
      </c>
      <c r="B270" s="451" t="s">
        <v>533</v>
      </c>
      <c r="C270" s="451"/>
      <c r="D270" s="451"/>
      <c r="E270" s="451"/>
      <c r="F270" s="451"/>
      <c r="G270" s="452" t="s">
        <v>534</v>
      </c>
      <c r="H270" s="453">
        <v>2017</v>
      </c>
      <c r="I270" s="453"/>
      <c r="J270" s="454">
        <v>2019</v>
      </c>
      <c r="K270" s="455"/>
      <c r="L270" s="455"/>
      <c r="M270" s="452" t="s">
        <v>535</v>
      </c>
      <c r="N270" s="144">
        <v>14914</v>
      </c>
      <c r="O270" s="144"/>
      <c r="P270" s="144">
        <v>11380</v>
      </c>
      <c r="Q270" s="145">
        <v>1000</v>
      </c>
      <c r="R270" s="145"/>
      <c r="S270" s="145">
        <v>1000</v>
      </c>
      <c r="T270" s="145">
        <v>10242</v>
      </c>
      <c r="U270" s="145">
        <v>9242</v>
      </c>
      <c r="V270" s="77">
        <f t="shared" si="27"/>
        <v>4621</v>
      </c>
      <c r="W270" s="130">
        <f t="shared" si="28"/>
        <v>50</v>
      </c>
      <c r="X270" s="243"/>
      <c r="Y270" s="93">
        <f t="shared" si="26"/>
        <v>0.5</v>
      </c>
    </row>
    <row r="271" spans="1:25" s="476" customFormat="1" ht="45">
      <c r="A271" s="1">
        <v>49</v>
      </c>
      <c r="B271" s="451" t="s">
        <v>674</v>
      </c>
      <c r="C271" s="451"/>
      <c r="D271" s="451"/>
      <c r="E271" s="451"/>
      <c r="F271" s="451"/>
      <c r="G271" s="452" t="s">
        <v>47</v>
      </c>
      <c r="H271" s="453">
        <v>2017</v>
      </c>
      <c r="I271" s="453"/>
      <c r="J271" s="454">
        <v>2019</v>
      </c>
      <c r="K271" s="455"/>
      <c r="L271" s="455"/>
      <c r="M271" s="939" t="s">
        <v>832</v>
      </c>
      <c r="N271" s="144">
        <v>10000</v>
      </c>
      <c r="O271" s="144"/>
      <c r="P271" s="144">
        <v>3500</v>
      </c>
      <c r="Q271" s="145">
        <v>3500</v>
      </c>
      <c r="R271" s="145"/>
      <c r="S271" s="145">
        <v>0</v>
      </c>
      <c r="T271" s="145">
        <v>3500</v>
      </c>
      <c r="U271" s="145">
        <v>3500</v>
      </c>
      <c r="V271" s="145">
        <v>3500</v>
      </c>
      <c r="W271" s="511">
        <f t="shared" si="28"/>
        <v>100</v>
      </c>
      <c r="X271" s="447" t="s">
        <v>833</v>
      </c>
      <c r="Y271" s="476">
        <f t="shared" si="26"/>
        <v>1</v>
      </c>
    </row>
    <row r="272" spans="1:25" s="476" customFormat="1" ht="45">
      <c r="A272" s="1">
        <v>50</v>
      </c>
      <c r="B272" s="16" t="s">
        <v>121</v>
      </c>
      <c r="C272" s="16"/>
      <c r="D272" s="26"/>
      <c r="E272" s="2" t="s">
        <v>51</v>
      </c>
      <c r="F272" s="3" t="s">
        <v>406</v>
      </c>
      <c r="G272" s="2" t="s">
        <v>375</v>
      </c>
      <c r="H272" s="5">
        <v>2015</v>
      </c>
      <c r="I272" s="5">
        <v>2015</v>
      </c>
      <c r="J272" s="81">
        <v>2020</v>
      </c>
      <c r="K272" s="5" t="s">
        <v>419</v>
      </c>
      <c r="L272" s="5"/>
      <c r="M272" s="68" t="s">
        <v>122</v>
      </c>
      <c r="N272" s="25">
        <v>139630</v>
      </c>
      <c r="O272" s="25">
        <v>0</v>
      </c>
      <c r="P272" s="25">
        <v>17000</v>
      </c>
      <c r="Q272" s="25">
        <v>32454</v>
      </c>
      <c r="R272" s="25">
        <v>0</v>
      </c>
      <c r="S272" s="25">
        <v>12454</v>
      </c>
      <c r="T272" s="25">
        <v>7519</v>
      </c>
      <c r="U272" s="25">
        <v>2846</v>
      </c>
      <c r="V272" s="77">
        <f t="shared" si="27"/>
        <v>1423</v>
      </c>
      <c r="W272" s="511">
        <f t="shared" si="28"/>
        <v>50</v>
      </c>
      <c r="X272" s="445"/>
      <c r="Y272" s="476">
        <f t="shared" si="26"/>
        <v>0.5</v>
      </c>
    </row>
    <row r="273" spans="1:25" s="476" customFormat="1" ht="30">
      <c r="A273" s="1">
        <v>51</v>
      </c>
      <c r="B273" s="19" t="s">
        <v>698</v>
      </c>
      <c r="C273" s="19"/>
      <c r="D273" s="20"/>
      <c r="E273" s="2" t="s">
        <v>44</v>
      </c>
      <c r="F273" s="3" t="s">
        <v>406</v>
      </c>
      <c r="G273" s="2" t="s">
        <v>9</v>
      </c>
      <c r="H273" s="5">
        <v>2014</v>
      </c>
      <c r="I273" s="5">
        <v>2014</v>
      </c>
      <c r="J273" s="81">
        <v>2020</v>
      </c>
      <c r="K273" s="5" t="s">
        <v>419</v>
      </c>
      <c r="L273" s="5"/>
      <c r="M273" s="73" t="s">
        <v>106</v>
      </c>
      <c r="N273" s="25">
        <v>46489</v>
      </c>
      <c r="O273" s="25">
        <v>0</v>
      </c>
      <c r="P273" s="25">
        <v>46489</v>
      </c>
      <c r="Q273" s="25">
        <v>27187</v>
      </c>
      <c r="R273" s="25">
        <v>0</v>
      </c>
      <c r="S273" s="25">
        <v>27187</v>
      </c>
      <c r="T273" s="25">
        <v>16500</v>
      </c>
      <c r="U273" s="25">
        <v>14500</v>
      </c>
      <c r="V273" s="77">
        <v>7100</v>
      </c>
      <c r="W273" s="511">
        <f t="shared" si="28"/>
        <v>48.96551724137931</v>
      </c>
      <c r="X273" s="445" t="s">
        <v>571</v>
      </c>
      <c r="Y273" s="476">
        <f t="shared" si="26"/>
        <v>0.48965517241379308</v>
      </c>
    </row>
    <row r="274" spans="1:25" s="476" customFormat="1" ht="30">
      <c r="A274" s="1">
        <v>52</v>
      </c>
      <c r="B274" s="6" t="s">
        <v>123</v>
      </c>
      <c r="C274" s="6"/>
      <c r="D274" s="6"/>
      <c r="E274" s="32" t="s">
        <v>42</v>
      </c>
      <c r="F274" s="3" t="s">
        <v>406</v>
      </c>
      <c r="G274" s="14" t="s">
        <v>18</v>
      </c>
      <c r="H274" s="5">
        <v>2015</v>
      </c>
      <c r="I274" s="5">
        <v>2015</v>
      </c>
      <c r="J274" s="81">
        <v>2020</v>
      </c>
      <c r="K274" s="5" t="s">
        <v>419</v>
      </c>
      <c r="L274" s="5"/>
      <c r="M274" s="2" t="s">
        <v>124</v>
      </c>
      <c r="N274" s="25">
        <v>53939</v>
      </c>
      <c r="O274" s="25">
        <v>0</v>
      </c>
      <c r="P274" s="25">
        <v>13046</v>
      </c>
      <c r="Q274" s="25">
        <v>10500</v>
      </c>
      <c r="R274" s="25">
        <v>0</v>
      </c>
      <c r="S274" s="25">
        <v>4500</v>
      </c>
      <c r="T274" s="25">
        <v>6000</v>
      </c>
      <c r="U274" s="25">
        <v>1500</v>
      </c>
      <c r="V274" s="77">
        <f>U274*0.5</f>
        <v>750</v>
      </c>
      <c r="W274" s="511">
        <f t="shared" si="28"/>
        <v>50</v>
      </c>
      <c r="X274" s="445"/>
    </row>
    <row r="275" spans="1:25" s="503" customFormat="1" ht="30">
      <c r="A275" s="1">
        <v>53</v>
      </c>
      <c r="B275" s="486" t="s">
        <v>157</v>
      </c>
      <c r="C275" s="486"/>
      <c r="D275" s="486"/>
      <c r="E275" s="486"/>
      <c r="F275" s="486"/>
      <c r="G275" s="462" t="s">
        <v>9</v>
      </c>
      <c r="H275" s="462">
        <v>2016</v>
      </c>
      <c r="I275" s="462"/>
      <c r="J275" s="81">
        <v>2020</v>
      </c>
      <c r="K275" s="463"/>
      <c r="L275" s="463"/>
      <c r="M275" s="502"/>
      <c r="N275" s="465">
        <v>5305</v>
      </c>
      <c r="O275" s="465"/>
      <c r="P275" s="465">
        <v>5305</v>
      </c>
      <c r="Q275" s="465">
        <v>2000</v>
      </c>
      <c r="R275" s="465"/>
      <c r="S275" s="465">
        <v>2000</v>
      </c>
      <c r="T275" s="465">
        <v>4775</v>
      </c>
      <c r="U275" s="465">
        <v>2775</v>
      </c>
      <c r="V275" s="465">
        <v>2775</v>
      </c>
      <c r="W275" s="130">
        <f t="shared" si="28"/>
        <v>100</v>
      </c>
      <c r="X275" s="466" t="s">
        <v>676</v>
      </c>
    </row>
    <row r="276" spans="1:25" s="111" customFormat="1">
      <c r="A276" s="504" t="s">
        <v>612</v>
      </c>
      <c r="B276" s="505" t="s">
        <v>515</v>
      </c>
      <c r="C276" s="505"/>
      <c r="D276" s="505"/>
      <c r="E276" s="505"/>
      <c r="F276" s="505"/>
      <c r="G276" s="504"/>
      <c r="H276" s="504"/>
      <c r="I276" s="504"/>
      <c r="J276" s="504"/>
      <c r="K276" s="504"/>
      <c r="L276" s="504"/>
      <c r="M276" s="504"/>
      <c r="N276" s="506">
        <f t="shared" ref="N276:V276" si="29">SUBTOTAL(9, N278:N292)</f>
        <v>125645</v>
      </c>
      <c r="O276" s="506">
        <f t="shared" si="29"/>
        <v>0</v>
      </c>
      <c r="P276" s="506">
        <f t="shared" si="29"/>
        <v>109788</v>
      </c>
      <c r="Q276" s="506">
        <f t="shared" si="29"/>
        <v>360</v>
      </c>
      <c r="R276" s="506">
        <f t="shared" si="29"/>
        <v>0</v>
      </c>
      <c r="S276" s="506">
        <f t="shared" si="29"/>
        <v>360</v>
      </c>
      <c r="T276" s="506">
        <f t="shared" si="29"/>
        <v>103344.5</v>
      </c>
      <c r="U276" s="506">
        <f t="shared" si="29"/>
        <v>103164.5</v>
      </c>
      <c r="V276" s="506">
        <f t="shared" si="29"/>
        <v>17087</v>
      </c>
      <c r="W276" s="506"/>
      <c r="X276" s="507"/>
    </row>
    <row r="277" spans="1:25" s="476" customFormat="1" ht="28.5">
      <c r="A277" s="508"/>
      <c r="B277" s="509" t="s">
        <v>668</v>
      </c>
      <c r="C277" s="509"/>
      <c r="D277" s="509"/>
      <c r="E277" s="509"/>
      <c r="F277" s="509"/>
      <c r="G277" s="508"/>
      <c r="H277" s="508"/>
      <c r="I277" s="508"/>
      <c r="J277" s="508"/>
      <c r="K277" s="508"/>
      <c r="L277" s="508"/>
      <c r="M277" s="508"/>
      <c r="N277" s="510"/>
      <c r="O277" s="510"/>
      <c r="P277" s="510"/>
      <c r="Q277" s="510"/>
      <c r="R277" s="510"/>
      <c r="S277" s="510"/>
      <c r="T277" s="510"/>
      <c r="U277" s="510"/>
      <c r="V277" s="510"/>
      <c r="W277" s="511"/>
      <c r="X277" s="512"/>
      <c r="Y277" s="476">
        <v>21345</v>
      </c>
    </row>
    <row r="278" spans="1:25" ht="45">
      <c r="A278" s="139">
        <v>1</v>
      </c>
      <c r="B278" s="140" t="s">
        <v>536</v>
      </c>
      <c r="C278" s="140"/>
      <c r="D278" s="140"/>
      <c r="E278" s="140"/>
      <c r="F278" s="140"/>
      <c r="G278" s="11" t="s">
        <v>52</v>
      </c>
      <c r="H278" s="141">
        <v>2018</v>
      </c>
      <c r="I278" s="141"/>
      <c r="J278" s="142">
        <v>2020</v>
      </c>
      <c r="K278" s="142"/>
      <c r="L278" s="142"/>
      <c r="M278" s="450" t="s">
        <v>675</v>
      </c>
      <c r="N278" s="144">
        <v>11993</v>
      </c>
      <c r="O278" s="144"/>
      <c r="P278" s="145">
        <v>5899</v>
      </c>
      <c r="Q278" s="144">
        <v>60</v>
      </c>
      <c r="R278" s="144"/>
      <c r="S278" s="144">
        <v>60</v>
      </c>
      <c r="T278" s="144">
        <v>5309</v>
      </c>
      <c r="U278" s="144">
        <v>5309</v>
      </c>
      <c r="V278" s="144">
        <v>850</v>
      </c>
      <c r="W278" s="130">
        <f>V278/U278*100</f>
        <v>16.010548125824073</v>
      </c>
      <c r="X278" s="243"/>
      <c r="Y278" s="95">
        <f>V276-Y277</f>
        <v>-4258</v>
      </c>
    </row>
    <row r="279" spans="1:25" ht="60">
      <c r="A279" s="139">
        <v>2</v>
      </c>
      <c r="B279" s="140" t="s">
        <v>618</v>
      </c>
      <c r="C279" s="140"/>
      <c r="D279" s="140"/>
      <c r="E279" s="140"/>
      <c r="F279" s="140"/>
      <c r="G279" s="11" t="s">
        <v>52</v>
      </c>
      <c r="H279" s="141">
        <v>2018</v>
      </c>
      <c r="I279" s="141"/>
      <c r="J279" s="142">
        <v>2020</v>
      </c>
      <c r="K279" s="142"/>
      <c r="L279" s="142"/>
      <c r="M279" s="452" t="s">
        <v>619</v>
      </c>
      <c r="N279" s="144">
        <v>5000</v>
      </c>
      <c r="O279" s="144"/>
      <c r="P279" s="145">
        <v>3600</v>
      </c>
      <c r="Q279" s="144"/>
      <c r="R279" s="144"/>
      <c r="S279" s="144"/>
      <c r="T279" s="144">
        <v>3240</v>
      </c>
      <c r="U279" s="144">
        <v>3240</v>
      </c>
      <c r="V279" s="144">
        <v>550</v>
      </c>
      <c r="W279" s="130">
        <f>V279/U279*100</f>
        <v>16.97530864197531</v>
      </c>
      <c r="X279" s="243"/>
      <c r="Y279" s="95">
        <f>Y278-X277</f>
        <v>-4258</v>
      </c>
    </row>
    <row r="280" spans="1:25" ht="45">
      <c r="A280" s="139">
        <v>3</v>
      </c>
      <c r="B280" s="513" t="s">
        <v>556</v>
      </c>
      <c r="C280" s="513"/>
      <c r="D280" s="513"/>
      <c r="E280" s="513"/>
      <c r="F280" s="513"/>
      <c r="G280" s="514" t="s">
        <v>10</v>
      </c>
      <c r="H280" s="141">
        <v>2018</v>
      </c>
      <c r="I280" s="141"/>
      <c r="J280" s="142">
        <v>2020</v>
      </c>
      <c r="K280" s="142"/>
      <c r="L280" s="142"/>
      <c r="M280" s="940" t="s">
        <v>834</v>
      </c>
      <c r="N280" s="144">
        <v>5000</v>
      </c>
      <c r="O280" s="144"/>
      <c r="P280" s="144">
        <v>4137</v>
      </c>
      <c r="Q280" s="145"/>
      <c r="R280" s="145"/>
      <c r="S280" s="145"/>
      <c r="T280" s="145">
        <v>3723</v>
      </c>
      <c r="U280" s="145">
        <v>3723</v>
      </c>
      <c r="V280" s="144">
        <v>600</v>
      </c>
      <c r="W280" s="130">
        <f>V280/U280*100</f>
        <v>16.116035455278002</v>
      </c>
      <c r="X280" s="936" t="s">
        <v>833</v>
      </c>
    </row>
    <row r="281" spans="1:25" ht="30">
      <c r="A281" s="139">
        <v>4</v>
      </c>
      <c r="B281" s="490" t="s">
        <v>537</v>
      </c>
      <c r="C281" s="490"/>
      <c r="D281" s="490"/>
      <c r="E281" s="490"/>
      <c r="F281" s="490"/>
      <c r="G281" s="11" t="s">
        <v>49</v>
      </c>
      <c r="H281" s="141">
        <v>2018</v>
      </c>
      <c r="I281" s="141"/>
      <c r="J281" s="142">
        <v>2020</v>
      </c>
      <c r="K281" s="142"/>
      <c r="L281" s="142"/>
      <c r="M281" s="514" t="s">
        <v>830</v>
      </c>
      <c r="N281" s="144">
        <v>15000</v>
      </c>
      <c r="O281" s="144"/>
      <c r="P281" s="144">
        <v>7500</v>
      </c>
      <c r="Q281" s="144">
        <v>60</v>
      </c>
      <c r="R281" s="144"/>
      <c r="S281" s="144">
        <v>60</v>
      </c>
      <c r="T281" s="144">
        <v>6750</v>
      </c>
      <c r="U281" s="144">
        <v>6750</v>
      </c>
      <c r="V281" s="144">
        <v>1050</v>
      </c>
      <c r="W281" s="130">
        <f>V281/U281*100</f>
        <v>15.555555555555555</v>
      </c>
      <c r="X281" s="243"/>
    </row>
    <row r="282" spans="1:25" ht="30">
      <c r="A282" s="139">
        <v>5</v>
      </c>
      <c r="B282" s="140" t="s">
        <v>538</v>
      </c>
      <c r="C282" s="140"/>
      <c r="D282" s="140"/>
      <c r="E282" s="140"/>
      <c r="F282" s="140"/>
      <c r="G282" s="11" t="s">
        <v>18</v>
      </c>
      <c r="H282" s="141">
        <v>2018</v>
      </c>
      <c r="I282" s="141"/>
      <c r="J282" s="142">
        <v>2020</v>
      </c>
      <c r="K282" s="142"/>
      <c r="L282" s="142"/>
      <c r="M282" s="514"/>
      <c r="N282" s="144">
        <v>9500</v>
      </c>
      <c r="O282" s="144"/>
      <c r="P282" s="145">
        <v>9500</v>
      </c>
      <c r="Q282" s="144">
        <v>60</v>
      </c>
      <c r="R282" s="144"/>
      <c r="S282" s="144">
        <v>60</v>
      </c>
      <c r="T282" s="144">
        <v>8550</v>
      </c>
      <c r="U282" s="144">
        <v>8550</v>
      </c>
      <c r="V282" s="144">
        <v>1337</v>
      </c>
      <c r="W282" s="130">
        <f>V282/U282*100</f>
        <v>15.637426900584794</v>
      </c>
      <c r="X282" s="243"/>
    </row>
    <row r="283" spans="1:25" ht="28.5">
      <c r="A283" s="139"/>
      <c r="B283" s="509" t="s">
        <v>669</v>
      </c>
      <c r="C283" s="140"/>
      <c r="D283" s="140"/>
      <c r="E283" s="140"/>
      <c r="F283" s="140"/>
      <c r="G283" s="11"/>
      <c r="H283" s="141"/>
      <c r="I283" s="141"/>
      <c r="J283" s="142"/>
      <c r="K283" s="142"/>
      <c r="L283" s="142"/>
      <c r="M283" s="514"/>
      <c r="N283" s="144"/>
      <c r="O283" s="144"/>
      <c r="P283" s="145"/>
      <c r="Q283" s="144"/>
      <c r="R283" s="144"/>
      <c r="S283" s="144"/>
      <c r="T283" s="144"/>
      <c r="U283" s="144"/>
      <c r="V283" s="144">
        <f>U283*0.2</f>
        <v>0</v>
      </c>
      <c r="W283" s="130"/>
      <c r="X283" s="243"/>
    </row>
    <row r="284" spans="1:25" s="476" customFormat="1" ht="30">
      <c r="A284" s="139">
        <v>6</v>
      </c>
      <c r="B284" s="513" t="s">
        <v>539</v>
      </c>
      <c r="C284" s="513"/>
      <c r="D284" s="513"/>
      <c r="E284" s="513"/>
      <c r="F284" s="513"/>
      <c r="G284" s="780" t="s">
        <v>47</v>
      </c>
      <c r="H284" s="141">
        <v>2018</v>
      </c>
      <c r="I284" s="141"/>
      <c r="J284" s="142">
        <v>2020</v>
      </c>
      <c r="K284" s="142"/>
      <c r="L284" s="142"/>
      <c r="M284" s="139" t="s">
        <v>560</v>
      </c>
      <c r="N284" s="144">
        <v>9986</v>
      </c>
      <c r="O284" s="144"/>
      <c r="P284" s="144">
        <v>9986</v>
      </c>
      <c r="Q284" s="144">
        <v>60</v>
      </c>
      <c r="R284" s="144"/>
      <c r="S284" s="144">
        <v>60</v>
      </c>
      <c r="T284" s="144">
        <v>9986</v>
      </c>
      <c r="U284" s="938">
        <f>T284-Q284</f>
        <v>9926</v>
      </c>
      <c r="V284" s="144">
        <v>1500</v>
      </c>
      <c r="W284" s="511">
        <f>V284/U284*100</f>
        <v>15.111827523675197</v>
      </c>
      <c r="X284" s="962" t="s">
        <v>860</v>
      </c>
    </row>
    <row r="285" spans="1:25" s="476" customFormat="1" ht="30">
      <c r="A285" s="139">
        <v>7</v>
      </c>
      <c r="B285" s="140" t="s">
        <v>540</v>
      </c>
      <c r="C285" s="140"/>
      <c r="D285" s="140"/>
      <c r="E285" s="140"/>
      <c r="F285" s="140"/>
      <c r="G285" s="11" t="s">
        <v>47</v>
      </c>
      <c r="H285" s="141">
        <v>2018</v>
      </c>
      <c r="I285" s="141"/>
      <c r="J285" s="142">
        <v>2020</v>
      </c>
      <c r="K285" s="142"/>
      <c r="L285" s="142"/>
      <c r="M285" s="143" t="s">
        <v>756</v>
      </c>
      <c r="N285" s="144">
        <v>9000</v>
      </c>
      <c r="O285" s="144"/>
      <c r="P285" s="145">
        <v>9000</v>
      </c>
      <c r="Q285" s="144">
        <v>60</v>
      </c>
      <c r="R285" s="144"/>
      <c r="S285" s="144">
        <v>60</v>
      </c>
      <c r="T285" s="144">
        <v>9000</v>
      </c>
      <c r="U285" s="938">
        <f>T285-Q285</f>
        <v>8940</v>
      </c>
      <c r="V285" s="144">
        <v>1400</v>
      </c>
      <c r="W285" s="511">
        <f>V285/U285*100</f>
        <v>15.659955257270694</v>
      </c>
      <c r="X285" s="962" t="s">
        <v>860</v>
      </c>
    </row>
    <row r="286" spans="1:25" s="476" customFormat="1" ht="30">
      <c r="A286" s="139">
        <v>10</v>
      </c>
      <c r="B286" s="241" t="s">
        <v>541</v>
      </c>
      <c r="C286" s="241"/>
      <c r="D286" s="241"/>
      <c r="E286" s="241"/>
      <c r="F286" s="241"/>
      <c r="G286" s="139" t="s">
        <v>9</v>
      </c>
      <c r="H286" s="141">
        <v>2018</v>
      </c>
      <c r="I286" s="141"/>
      <c r="J286" s="142">
        <v>2019</v>
      </c>
      <c r="K286" s="142"/>
      <c r="L286" s="142"/>
      <c r="M286" s="941" t="s">
        <v>859</v>
      </c>
      <c r="N286" s="145">
        <v>3700</v>
      </c>
      <c r="O286" s="145"/>
      <c r="P286" s="145">
        <v>3700</v>
      </c>
      <c r="Q286" s="145"/>
      <c r="R286" s="145"/>
      <c r="S286" s="145"/>
      <c r="T286" s="145">
        <v>3700</v>
      </c>
      <c r="U286" s="145">
        <v>3700</v>
      </c>
      <c r="V286" s="144">
        <v>800</v>
      </c>
      <c r="W286" s="511">
        <f>V286/U286*100</f>
        <v>21.621621621621621</v>
      </c>
      <c r="X286" s="962" t="s">
        <v>817</v>
      </c>
    </row>
    <row r="287" spans="1:25" s="476" customFormat="1" ht="30">
      <c r="A287" s="139">
        <v>11</v>
      </c>
      <c r="B287" s="513" t="s">
        <v>543</v>
      </c>
      <c r="C287" s="513"/>
      <c r="D287" s="513"/>
      <c r="E287" s="513"/>
      <c r="F287" s="513"/>
      <c r="G287" s="780" t="s">
        <v>18</v>
      </c>
      <c r="H287" s="141">
        <v>2018</v>
      </c>
      <c r="I287" s="141"/>
      <c r="J287" s="142">
        <v>2020</v>
      </c>
      <c r="K287" s="142"/>
      <c r="L287" s="142"/>
      <c r="M287" s="508"/>
      <c r="N287" s="144">
        <v>6000</v>
      </c>
      <c r="O287" s="144"/>
      <c r="P287" s="144">
        <v>6000</v>
      </c>
      <c r="Q287" s="144"/>
      <c r="R287" s="144"/>
      <c r="S287" s="144"/>
      <c r="T287" s="144">
        <v>6000</v>
      </c>
      <c r="U287" s="144">
        <v>6000</v>
      </c>
      <c r="V287" s="144">
        <f>U287*0.15</f>
        <v>900</v>
      </c>
      <c r="W287" s="511">
        <f>V287/U287*100</f>
        <v>15</v>
      </c>
      <c r="X287" s="243"/>
    </row>
    <row r="288" spans="1:25" s="476" customFormat="1" ht="30">
      <c r="A288" s="139">
        <v>12</v>
      </c>
      <c r="B288" s="513" t="s">
        <v>558</v>
      </c>
      <c r="C288" s="513"/>
      <c r="D288" s="513"/>
      <c r="E288" s="513"/>
      <c r="F288" s="513"/>
      <c r="G288" s="780" t="s">
        <v>47</v>
      </c>
      <c r="H288" s="141">
        <v>2018</v>
      </c>
      <c r="I288" s="141"/>
      <c r="J288" s="142">
        <v>2020</v>
      </c>
      <c r="K288" s="142"/>
      <c r="L288" s="142"/>
      <c r="M288" s="139" t="s">
        <v>567</v>
      </c>
      <c r="N288" s="144">
        <v>9500</v>
      </c>
      <c r="O288" s="144"/>
      <c r="P288" s="144">
        <v>9500</v>
      </c>
      <c r="Q288" s="144">
        <v>60</v>
      </c>
      <c r="R288" s="144"/>
      <c r="S288" s="144">
        <v>60</v>
      </c>
      <c r="T288" s="144">
        <v>9500</v>
      </c>
      <c r="U288" s="938">
        <f>T288-Q288</f>
        <v>9440</v>
      </c>
      <c r="V288" s="144">
        <v>1450</v>
      </c>
      <c r="W288" s="511">
        <f>V288/U288*100</f>
        <v>15.360169491525424</v>
      </c>
      <c r="X288" s="962" t="s">
        <v>860</v>
      </c>
    </row>
    <row r="289" spans="1:25" s="527" customFormat="1" ht="28.5">
      <c r="A289" s="508"/>
      <c r="B289" s="521" t="s">
        <v>670</v>
      </c>
      <c r="C289" s="521"/>
      <c r="D289" s="521"/>
      <c r="E289" s="521"/>
      <c r="F289" s="521"/>
      <c r="G289" s="522"/>
      <c r="H289" s="523"/>
      <c r="I289" s="523"/>
      <c r="J289" s="524"/>
      <c r="K289" s="524"/>
      <c r="L289" s="524"/>
      <c r="M289" s="508"/>
      <c r="N289" s="510"/>
      <c r="O289" s="510"/>
      <c r="P289" s="510"/>
      <c r="Q289" s="510"/>
      <c r="R289" s="510"/>
      <c r="S289" s="510"/>
      <c r="T289" s="510"/>
      <c r="U289" s="510"/>
      <c r="V289" s="144">
        <f>U289*0.15</f>
        <v>0</v>
      </c>
      <c r="W289" s="525"/>
      <c r="X289" s="526"/>
    </row>
    <row r="290" spans="1:25" s="476" customFormat="1" ht="30">
      <c r="A290" s="139">
        <v>13</v>
      </c>
      <c r="B290" s="513" t="s">
        <v>566</v>
      </c>
      <c r="C290" s="513"/>
      <c r="D290" s="513"/>
      <c r="E290" s="513"/>
      <c r="F290" s="513"/>
      <c r="G290" s="780" t="s">
        <v>52</v>
      </c>
      <c r="H290" s="141">
        <v>2018</v>
      </c>
      <c r="I290" s="141"/>
      <c r="J290" s="142">
        <v>2019</v>
      </c>
      <c r="K290" s="142"/>
      <c r="L290" s="142"/>
      <c r="M290" s="139"/>
      <c r="N290" s="144">
        <v>3000</v>
      </c>
      <c r="O290" s="144"/>
      <c r="P290" s="144">
        <v>3000</v>
      </c>
      <c r="Q290" s="144"/>
      <c r="R290" s="144"/>
      <c r="S290" s="144"/>
      <c r="T290" s="144">
        <v>3000</v>
      </c>
      <c r="U290" s="144">
        <v>3000</v>
      </c>
      <c r="V290" s="144">
        <v>700</v>
      </c>
      <c r="W290" s="511">
        <f>V290/U290*100</f>
        <v>23.333333333333332</v>
      </c>
      <c r="X290" s="243" t="s">
        <v>684</v>
      </c>
    </row>
    <row r="291" spans="1:25" s="476" customFormat="1" ht="85.5" customHeight="1">
      <c r="A291" s="139">
        <v>14</v>
      </c>
      <c r="B291" s="781" t="s">
        <v>620</v>
      </c>
      <c r="C291" s="781"/>
      <c r="D291" s="781"/>
      <c r="E291" s="781"/>
      <c r="F291" s="781"/>
      <c r="G291" s="139" t="s">
        <v>577</v>
      </c>
      <c r="H291" s="141">
        <v>2018</v>
      </c>
      <c r="I291" s="141"/>
      <c r="J291" s="142">
        <v>2019</v>
      </c>
      <c r="K291" s="142"/>
      <c r="L291" s="142"/>
      <c r="M291" s="782"/>
      <c r="N291" s="145">
        <v>4171</v>
      </c>
      <c r="O291" s="145"/>
      <c r="P291" s="145">
        <f>N291</f>
        <v>4171</v>
      </c>
      <c r="Q291" s="145">
        <v>0</v>
      </c>
      <c r="R291" s="145"/>
      <c r="S291" s="145">
        <v>0</v>
      </c>
      <c r="T291" s="145">
        <v>4171</v>
      </c>
      <c r="U291" s="145">
        <v>4171</v>
      </c>
      <c r="V291" s="144">
        <v>950</v>
      </c>
      <c r="W291" s="511">
        <f>V291/U291*100</f>
        <v>22.776312634859746</v>
      </c>
      <c r="X291" s="242"/>
    </row>
    <row r="292" spans="1:25" s="476" customFormat="1" ht="60">
      <c r="A292" s="139">
        <v>15</v>
      </c>
      <c r="B292" s="513" t="s">
        <v>652</v>
      </c>
      <c r="C292" s="513"/>
      <c r="D292" s="513"/>
      <c r="E292" s="513"/>
      <c r="F292" s="513"/>
      <c r="G292" s="780" t="s">
        <v>10</v>
      </c>
      <c r="H292" s="141">
        <v>2018</v>
      </c>
      <c r="I292" s="141"/>
      <c r="J292" s="142">
        <v>2020</v>
      </c>
      <c r="K292" s="142"/>
      <c r="L292" s="142"/>
      <c r="M292" s="139"/>
      <c r="N292" s="144">
        <v>33795</v>
      </c>
      <c r="O292" s="144"/>
      <c r="P292" s="144">
        <v>33795</v>
      </c>
      <c r="Q292" s="144"/>
      <c r="R292" s="144"/>
      <c r="S292" s="144"/>
      <c r="T292" s="144">
        <v>30415.5</v>
      </c>
      <c r="U292" s="144">
        <f>P292*0.9</f>
        <v>30415.5</v>
      </c>
      <c r="V292" s="144">
        <v>5000</v>
      </c>
      <c r="W292" s="511">
        <f>V292/U292*100</f>
        <v>16.438986700859758</v>
      </c>
      <c r="X292" s="243" t="s">
        <v>767</v>
      </c>
    </row>
    <row r="293" spans="1:25" s="920" customFormat="1" ht="39.75" customHeight="1">
      <c r="A293" s="139">
        <v>16</v>
      </c>
      <c r="B293" s="513" t="s">
        <v>755</v>
      </c>
      <c r="G293" s="780" t="s">
        <v>18</v>
      </c>
      <c r="H293" s="782">
        <v>2018</v>
      </c>
      <c r="I293" s="782"/>
      <c r="J293" s="921">
        <v>2020</v>
      </c>
      <c r="M293" s="139"/>
      <c r="N293" s="144">
        <v>5000</v>
      </c>
      <c r="O293" s="144"/>
      <c r="P293" s="144">
        <v>5000</v>
      </c>
      <c r="Q293" s="144"/>
      <c r="R293" s="144"/>
      <c r="S293" s="144"/>
      <c r="T293" s="144">
        <v>5000</v>
      </c>
      <c r="U293" s="144">
        <v>5000</v>
      </c>
      <c r="V293" s="144"/>
      <c r="W293" s="511">
        <f t="shared" ref="W293" si="30">V293/U293*100</f>
        <v>0</v>
      </c>
      <c r="X293" s="922"/>
      <c r="Y293" s="920" t="s">
        <v>750</v>
      </c>
    </row>
    <row r="294" spans="1:25" s="920" customFormat="1" ht="75">
      <c r="A294" s="139">
        <v>17</v>
      </c>
      <c r="B294" s="513" t="s">
        <v>753</v>
      </c>
      <c r="G294" s="780" t="s">
        <v>10</v>
      </c>
      <c r="H294" s="782">
        <v>2018</v>
      </c>
      <c r="I294" s="782"/>
      <c r="J294" s="921">
        <v>2020</v>
      </c>
      <c r="M294" s="139" t="s">
        <v>749</v>
      </c>
      <c r="N294" s="144">
        <v>8710</v>
      </c>
      <c r="O294" s="144"/>
      <c r="P294" s="144">
        <v>8710</v>
      </c>
      <c r="Q294" s="144"/>
      <c r="R294" s="144"/>
      <c r="S294" s="144"/>
      <c r="T294" s="144">
        <v>8710</v>
      </c>
      <c r="U294" s="144">
        <v>8710</v>
      </c>
      <c r="V294" s="144"/>
      <c r="W294" s="511">
        <f>V294/U294*100</f>
        <v>0</v>
      </c>
      <c r="X294" s="922" t="s">
        <v>754</v>
      </c>
      <c r="Y294" s="920" t="s">
        <v>750</v>
      </c>
    </row>
    <row r="295" spans="1:25" s="476" customFormat="1" ht="45">
      <c r="A295" s="923">
        <v>18</v>
      </c>
      <c r="B295" s="924" t="s">
        <v>777</v>
      </c>
      <c r="G295" s="925" t="s">
        <v>9</v>
      </c>
      <c r="H295" s="926">
        <v>2018</v>
      </c>
      <c r="I295" s="926"/>
      <c r="J295" s="927">
        <v>2020</v>
      </c>
      <c r="M295" s="923"/>
      <c r="N295" s="928">
        <v>5500</v>
      </c>
      <c r="O295" s="928"/>
      <c r="P295" s="928">
        <v>3500</v>
      </c>
      <c r="Q295" s="928"/>
      <c r="R295" s="928"/>
      <c r="S295" s="928"/>
      <c r="T295" s="928">
        <v>3500</v>
      </c>
      <c r="U295" s="928">
        <v>3500</v>
      </c>
      <c r="V295" s="928"/>
      <c r="W295" s="928"/>
      <c r="X295" s="929" t="s">
        <v>778</v>
      </c>
    </row>
    <row r="296" spans="1:25" s="111" customFormat="1" ht="45">
      <c r="A296" s="930">
        <v>19</v>
      </c>
      <c r="B296" s="932" t="s">
        <v>824</v>
      </c>
      <c r="C296" s="930"/>
      <c r="D296" s="930"/>
      <c r="E296" s="930"/>
      <c r="F296" s="930"/>
      <c r="G296" s="930" t="s">
        <v>36</v>
      </c>
      <c r="H296" s="930">
        <v>2015</v>
      </c>
      <c r="I296" s="930"/>
      <c r="J296" s="930">
        <v>2018</v>
      </c>
      <c r="K296" s="930"/>
      <c r="L296" s="930"/>
      <c r="M296" s="933" t="s">
        <v>825</v>
      </c>
      <c r="N296" s="930">
        <v>5210</v>
      </c>
      <c r="O296" s="930"/>
      <c r="P296" s="930">
        <v>2000</v>
      </c>
      <c r="Q296" s="930">
        <v>3210</v>
      </c>
      <c r="R296" s="930"/>
      <c r="S296" s="930">
        <v>0</v>
      </c>
      <c r="T296" s="930">
        <v>2000</v>
      </c>
      <c r="U296" s="930">
        <v>2000</v>
      </c>
      <c r="V296" s="931"/>
      <c r="W296" s="931"/>
      <c r="X296" s="930" t="s">
        <v>826</v>
      </c>
    </row>
  </sheetData>
  <mergeCells count="27">
    <mergeCell ref="R4:S5"/>
    <mergeCell ref="A2:A5"/>
    <mergeCell ref="B2:B5"/>
    <mergeCell ref="C2:D2"/>
    <mergeCell ref="E2:E5"/>
    <mergeCell ref="F2:F5"/>
    <mergeCell ref="X2:X5"/>
    <mergeCell ref="C3:C5"/>
    <mergeCell ref="D3:D5"/>
    <mergeCell ref="L3:L5"/>
    <mergeCell ref="M3:M5"/>
    <mergeCell ref="N3:P3"/>
    <mergeCell ref="N4:N5"/>
    <mergeCell ref="G2:G5"/>
    <mergeCell ref="H2:H5"/>
    <mergeCell ref="I2:I5"/>
    <mergeCell ref="J2:J5"/>
    <mergeCell ref="K2:K5"/>
    <mergeCell ref="L2:P2"/>
    <mergeCell ref="Q4:Q5"/>
    <mergeCell ref="Q2:S3"/>
    <mergeCell ref="O4:P5"/>
    <mergeCell ref="T2:U3"/>
    <mergeCell ref="U4:U5"/>
    <mergeCell ref="T4:T5"/>
    <mergeCell ref="W2:W5"/>
    <mergeCell ref="V2:V5"/>
  </mergeCells>
  <pageMargins left="0.70866141732283505" right="0.70866141732283505" top="0.74803149606299202" bottom="0.74803149606299202" header="0.31496062992126" footer="0.31496062992126"/>
  <pageSetup paperSize="9" scale="70"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O15"/>
  <sheetViews>
    <sheetView zoomScale="70" zoomScaleNormal="70" zoomScalePageLayoutView="70" workbookViewId="0">
      <selection activeCell="G19" sqref="G19"/>
    </sheetView>
  </sheetViews>
  <sheetFormatPr defaultColWidth="9" defaultRowHeight="15.75"/>
  <cols>
    <col min="1" max="1" width="5.625" style="563" customWidth="1"/>
    <col min="2" max="2" width="55.625" style="564" customWidth="1"/>
    <col min="3" max="3" width="12.625" style="564" customWidth="1"/>
    <col min="4" max="4" width="8.625" style="565" customWidth="1"/>
    <col min="5" max="5" width="8.625" style="566" customWidth="1"/>
    <col min="6" max="6" width="16.625" style="564" customWidth="1"/>
    <col min="7" max="13" width="10.625" style="563" customWidth="1"/>
    <col min="14" max="14" width="5.625" style="563" customWidth="1"/>
    <col min="15" max="15" width="16.625" style="563" customWidth="1"/>
    <col min="16" max="16384" width="9" style="563"/>
  </cols>
  <sheetData>
    <row r="1" spans="1:15" s="557" customFormat="1">
      <c r="A1" s="557" t="s">
        <v>739</v>
      </c>
      <c r="B1" s="558"/>
      <c r="C1" s="558"/>
      <c r="D1" s="559"/>
      <c r="E1" s="560"/>
      <c r="F1" s="558"/>
    </row>
    <row r="2" spans="1:15" s="570" customFormat="1">
      <c r="A2" s="570" t="s">
        <v>699</v>
      </c>
      <c r="B2" s="571"/>
      <c r="C2" s="607"/>
      <c r="D2" s="572"/>
      <c r="E2" s="573"/>
      <c r="F2" s="607"/>
      <c r="M2" s="571"/>
      <c r="N2" s="608"/>
    </row>
    <row r="3" spans="1:15" s="627" customFormat="1">
      <c r="B3" s="628"/>
      <c r="C3" s="629"/>
      <c r="D3" s="630"/>
      <c r="E3" s="631"/>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41" customFormat="1">
      <c r="A8" s="605"/>
      <c r="B8" s="625" t="s">
        <v>490</v>
      </c>
      <c r="C8" s="634"/>
      <c r="D8" s="635"/>
      <c r="E8" s="636"/>
      <c r="F8" s="625"/>
      <c r="G8" s="637">
        <f t="shared" ref="G8:L8" si="0">SUBTOTAL(109,G9:G200)</f>
        <v>631296</v>
      </c>
      <c r="H8" s="637">
        <f t="shared" si="0"/>
        <v>241401</v>
      </c>
      <c r="I8" s="637">
        <f t="shared" si="0"/>
        <v>169488</v>
      </c>
      <c r="J8" s="637">
        <f t="shared" si="0"/>
        <v>24737</v>
      </c>
      <c r="K8" s="637">
        <f t="shared" si="0"/>
        <v>104854</v>
      </c>
      <c r="L8" s="637">
        <f t="shared" si="0"/>
        <v>80500</v>
      </c>
      <c r="M8" s="637">
        <f>SUBTOTAL(109,M9:M200)</f>
        <v>20000</v>
      </c>
      <c r="N8" s="638"/>
      <c r="O8" s="639"/>
    </row>
    <row r="9" spans="1:15" ht="31.5">
      <c r="A9" s="43">
        <v>1</v>
      </c>
      <c r="B9" s="561" t="s">
        <v>34</v>
      </c>
      <c r="C9" s="22" t="str">
        <f>VLOOKUP(B9,DATA!$B$14:$V$292,6,0)</f>
        <v>Minh Hóa</v>
      </c>
      <c r="D9" s="22">
        <f>VLOOKUP(B9,DATA!$B$14:$V$292,7,0)</f>
        <v>2015</v>
      </c>
      <c r="E9" s="23">
        <f>VLOOKUP(B9,DATA!$B$14:$V$292,9,0)</f>
        <v>2020</v>
      </c>
      <c r="F9" s="44" t="str">
        <f>VLOOKUP(B9,DATA!$B$13:$V$292,12,0)</f>
        <v>3064/QĐ-UBND ngày 29/10/2014</v>
      </c>
      <c r="G9" s="543">
        <f>VLOOKUP(B9,DATA!$B$13:$V$292,13,0)</f>
        <v>391564</v>
      </c>
      <c r="H9" s="543">
        <f>VLOOKUP(B9,DATA!$B$14:$V$292,15,0)</f>
        <v>156626</v>
      </c>
      <c r="I9" s="543">
        <f>VLOOKUP(B9,DATA!$B$14:$V$292,16,0)</f>
        <v>104943</v>
      </c>
      <c r="J9" s="543">
        <f>VLOOKUP(B9,DATA!$B$14:$V$292,18,0)</f>
        <v>4750</v>
      </c>
      <c r="K9" s="543">
        <f>VLOOKUP(B9,DATA!$B$14:$V$292,19,0)</f>
        <v>61034</v>
      </c>
      <c r="L9" s="543">
        <f>VLOOKUP(B9,DATA!$B$14:$V$292,20,0)</f>
        <v>56284</v>
      </c>
      <c r="M9" s="543">
        <v>7500</v>
      </c>
      <c r="N9" s="835"/>
      <c r="O9" s="44"/>
    </row>
    <row r="10" spans="1:15" ht="31.5">
      <c r="A10" s="43">
        <v>2</v>
      </c>
      <c r="B10" s="561" t="s">
        <v>30</v>
      </c>
      <c r="C10" s="22" t="str">
        <f>VLOOKUP(B10,DATA!$B$14:$V$292,6,0)</f>
        <v>Minh Hóa</v>
      </c>
      <c r="D10" s="22">
        <f>VLOOKUP(B10,DATA!$B$14:$V$292,7,0)</f>
        <v>2016</v>
      </c>
      <c r="E10" s="23">
        <f>VLOOKUP(B10,DATA!$B$14:$V$292,9,0)</f>
        <v>2018</v>
      </c>
      <c r="F10" s="44" t="str">
        <f>VLOOKUP(B10,DATA!$B$13:$V$292,12,0)</f>
        <v>1515/QĐ-UBND ngày 01/7/2013</v>
      </c>
      <c r="G10" s="543">
        <f>VLOOKUP(B10,DATA!$B$13:$V$292,13,0)</f>
        <v>167137</v>
      </c>
      <c r="H10" s="543">
        <f>VLOOKUP(B10,DATA!$B$14:$V$292,15,0)</f>
        <v>66855</v>
      </c>
      <c r="I10" s="543">
        <f>VLOOKUP(B10,DATA!$B$14:$V$292,16,0)</f>
        <v>45084</v>
      </c>
      <c r="J10" s="543">
        <f>VLOOKUP(B10,DATA!$B$14:$V$292,18,0)</f>
        <v>10000</v>
      </c>
      <c r="K10" s="543">
        <f>VLOOKUP(B10,DATA!$B$14:$V$292,19,0)</f>
        <v>25900</v>
      </c>
      <c r="L10" s="543">
        <f>VLOOKUP(B10,DATA!$B$14:$V$292,20,0)</f>
        <v>15900</v>
      </c>
      <c r="M10" s="543">
        <v>4184</v>
      </c>
      <c r="N10" s="543"/>
      <c r="O10" s="44"/>
    </row>
    <row r="11" spans="1:15" ht="31.5">
      <c r="A11" s="43">
        <v>3</v>
      </c>
      <c r="B11" s="561" t="s">
        <v>32</v>
      </c>
      <c r="C11" s="22" t="str">
        <f>VLOOKUP(B11,DATA!$B$14:$V$292,6,0)</f>
        <v>Minh Hóa</v>
      </c>
      <c r="D11" s="22">
        <f>VLOOKUP(B11,DATA!$B$14:$V$292,7,0)</f>
        <v>2016</v>
      </c>
      <c r="E11" s="23">
        <f>VLOOKUP(B11,DATA!$B$14:$V$292,9,0)</f>
        <v>2018</v>
      </c>
      <c r="F11" s="44" t="str">
        <f>VLOOKUP(B11,DATA!$B$13:$V$292,12,0)</f>
        <v>2564/QĐ-CT ngày 22/10/2012</v>
      </c>
      <c r="G11" s="543">
        <f>VLOOKUP(B11,DATA!$B$13:$V$292,13,0)</f>
        <v>72595</v>
      </c>
      <c r="H11" s="543">
        <f>VLOOKUP(B11,DATA!$B$14:$V$292,15,0)</f>
        <v>17920</v>
      </c>
      <c r="I11" s="543">
        <f>VLOOKUP(B11,DATA!$B$14:$V$292,16,0)</f>
        <v>19461</v>
      </c>
      <c r="J11" s="543">
        <f>VLOOKUP(B11,DATA!$B$14:$V$292,18,0)</f>
        <v>9987</v>
      </c>
      <c r="K11" s="543">
        <f>VLOOKUP(B11,DATA!$B$14:$V$292,19,0)</f>
        <v>17920</v>
      </c>
      <c r="L11" s="543">
        <f>VLOOKUP(B11,DATA!$B$14:$V$292,20,0)</f>
        <v>8316</v>
      </c>
      <c r="M11" s="543">
        <f>L11</f>
        <v>8316</v>
      </c>
      <c r="N11" s="543"/>
      <c r="O11" s="44"/>
    </row>
    <row r="15" spans="1:15">
      <c r="L15" s="567"/>
    </row>
  </sheetData>
  <mergeCells count="19">
    <mergeCell ref="K6:K7"/>
    <mergeCell ref="L6:L7"/>
    <mergeCell ref="N4:N7"/>
    <mergeCell ref="O4:O7"/>
    <mergeCell ref="M4:M7"/>
    <mergeCell ref="K4:L5"/>
    <mergeCell ref="C4:C7"/>
    <mergeCell ref="D4:D7"/>
    <mergeCell ref="A4:A7"/>
    <mergeCell ref="B4:B7"/>
    <mergeCell ref="I6:I7"/>
    <mergeCell ref="E4:E7"/>
    <mergeCell ref="F4:H4"/>
    <mergeCell ref="I4:J5"/>
    <mergeCell ref="F5:F7"/>
    <mergeCell ref="G5:H5"/>
    <mergeCell ref="G6:G7"/>
    <mergeCell ref="J6:J7"/>
    <mergeCell ref="H6:H7"/>
  </mergeCells>
  <printOptions horizontalCentered="1"/>
  <pageMargins left="0.5" right="0.5" top="0.5" bottom="0.5" header="0" footer="0.25"/>
  <pageSetup paperSize="9" scale="62" fitToHeight="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O20"/>
  <sheetViews>
    <sheetView zoomScale="70" zoomScaleNormal="70" zoomScalePageLayoutView="70" workbookViewId="0">
      <selection activeCell="N13" sqref="N13"/>
    </sheetView>
  </sheetViews>
  <sheetFormatPr defaultColWidth="9" defaultRowHeight="15.75"/>
  <cols>
    <col min="1" max="1" width="5.625" style="570" customWidth="1"/>
    <col min="2" max="2" width="55.625" style="571" customWidth="1"/>
    <col min="3" max="3" width="12.625" style="571" customWidth="1"/>
    <col min="4" max="4" width="8.625" style="572" customWidth="1"/>
    <col min="5" max="5" width="8.625" style="573" customWidth="1"/>
    <col min="6" max="6" width="16.625" style="571" customWidth="1"/>
    <col min="7" max="13" width="10.625" style="570" customWidth="1"/>
    <col min="14" max="14" width="5.625" style="570" customWidth="1"/>
    <col min="15" max="15" width="16.625" style="571" customWidth="1"/>
    <col min="16" max="16" width="18.875" style="570" customWidth="1"/>
    <col min="17" max="17" width="10.25" style="570" customWidth="1"/>
    <col min="18" max="16384" width="9" style="570"/>
  </cols>
  <sheetData>
    <row r="1" spans="1:15">
      <c r="A1" s="583" t="s">
        <v>738</v>
      </c>
      <c r="B1" s="583"/>
      <c r="C1" s="583"/>
      <c r="D1" s="583"/>
      <c r="E1" s="583"/>
      <c r="F1" s="583"/>
      <c r="G1" s="583"/>
      <c r="H1" s="583"/>
      <c r="I1" s="583"/>
      <c r="J1" s="583"/>
      <c r="K1" s="583"/>
      <c r="L1" s="583"/>
      <c r="M1" s="583"/>
      <c r="N1" s="583"/>
      <c r="O1" s="583"/>
    </row>
    <row r="2" spans="1:15">
      <c r="A2" s="570" t="s">
        <v>699</v>
      </c>
      <c r="C2" s="607"/>
      <c r="F2" s="607"/>
      <c r="M2" s="571"/>
      <c r="N2" s="608"/>
      <c r="O2" s="570"/>
    </row>
    <row r="3" spans="1:15" s="627" customFormat="1">
      <c r="B3" s="628"/>
      <c r="C3" s="629"/>
      <c r="D3" s="630"/>
      <c r="E3" s="631"/>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41" customFormat="1">
      <c r="A8" s="604"/>
      <c r="B8" s="625" t="s">
        <v>490</v>
      </c>
      <c r="C8" s="605"/>
      <c r="D8" s="606"/>
      <c r="E8" s="606"/>
      <c r="F8" s="675"/>
      <c r="G8" s="677">
        <f t="shared" ref="G8:L8" si="0">SUBTOTAL(109,G10:G200)</f>
        <v>27750</v>
      </c>
      <c r="H8" s="677">
        <f t="shared" si="0"/>
        <v>27750</v>
      </c>
      <c r="I8" s="677">
        <f t="shared" si="0"/>
        <v>2615</v>
      </c>
      <c r="J8" s="677">
        <f t="shared" si="0"/>
        <v>2615</v>
      </c>
      <c r="K8" s="677">
        <f t="shared" si="0"/>
        <v>24975</v>
      </c>
      <c r="L8" s="677">
        <f t="shared" si="0"/>
        <v>22500</v>
      </c>
      <c r="M8" s="677">
        <f>SUBTOTAL(109,M10:M200)</f>
        <v>7635.8</v>
      </c>
      <c r="N8" s="638"/>
      <c r="O8" s="676"/>
    </row>
    <row r="9" spans="1:15" s="41" customFormat="1">
      <c r="A9" s="56" t="s">
        <v>491</v>
      </c>
      <c r="B9" s="574" t="s">
        <v>552</v>
      </c>
      <c r="C9" s="568"/>
      <c r="D9" s="58"/>
      <c r="E9" s="58"/>
      <c r="F9" s="575"/>
      <c r="G9" s="549"/>
      <c r="H9" s="549"/>
      <c r="I9" s="549"/>
      <c r="J9" s="549"/>
      <c r="K9" s="549"/>
      <c r="L9" s="549"/>
      <c r="M9" s="549"/>
      <c r="N9" s="562"/>
      <c r="O9" s="574"/>
    </row>
    <row r="10" spans="1:15" ht="31.5">
      <c r="A10" s="43">
        <v>1</v>
      </c>
      <c r="B10" s="576" t="s">
        <v>413</v>
      </c>
      <c r="C10" s="22" t="str">
        <f>VLOOKUP(B10,DATA!$B$14:$V$292,6,0)</f>
        <v>Bố Trạch</v>
      </c>
      <c r="D10" s="22">
        <f>VLOOKUP(B10,DATA!$B$14:$V$292,7,0)</f>
        <v>2017</v>
      </c>
      <c r="E10" s="23" t="str">
        <f>VLOOKUP(B10,DATA!$B$14:$V$292,9,0)</f>
        <v>2019</v>
      </c>
      <c r="F10" s="44" t="str">
        <f>VLOOKUP(B10,DATA!$B$13:$V$292,12,0)</f>
        <v>3525/QĐ-UBND ngày 31/10/2016</v>
      </c>
      <c r="G10" s="545">
        <f>VLOOKUP(B10,DATA!$B$13:$V$292,13,0)</f>
        <v>7671</v>
      </c>
      <c r="H10" s="545">
        <f>VLOOKUP(B10,DATA!$B$14:$V$292,15,0)</f>
        <v>7671</v>
      </c>
      <c r="I10" s="545">
        <f>VLOOKUP(B10,DATA!$B$14:$V$292,16,0)</f>
        <v>2615</v>
      </c>
      <c r="J10" s="545">
        <f>VLOOKUP(B10,DATA!$B$14:$V$292,18,0)</f>
        <v>2615</v>
      </c>
      <c r="K10" s="545">
        <f>VLOOKUP(B10,DATA!$B$14:$V$292,19,0)</f>
        <v>6904</v>
      </c>
      <c r="L10" s="545">
        <f>VLOOKUP(B10,DATA!$B$14:$V$292,20,0)</f>
        <v>4429</v>
      </c>
      <c r="M10" s="545">
        <f>L10*N10/100</f>
        <v>2214.5</v>
      </c>
      <c r="N10" s="543">
        <v>50</v>
      </c>
      <c r="O10" s="44"/>
    </row>
    <row r="11" spans="1:15">
      <c r="A11" s="56" t="s">
        <v>492</v>
      </c>
      <c r="B11" s="574" t="s">
        <v>570</v>
      </c>
      <c r="C11" s="577"/>
      <c r="D11" s="23"/>
      <c r="E11" s="577"/>
      <c r="F11" s="60"/>
      <c r="G11" s="44"/>
      <c r="H11" s="547"/>
      <c r="I11" s="545"/>
      <c r="J11" s="545"/>
      <c r="K11" s="545"/>
      <c r="L11" s="545">
        <f>VLOOKUP(B11,DATA!$B$14:$V$292,20,0)</f>
        <v>0</v>
      </c>
      <c r="M11" s="545"/>
      <c r="N11" s="543"/>
      <c r="O11" s="579"/>
    </row>
    <row r="12" spans="1:15">
      <c r="A12" s="43">
        <v>1</v>
      </c>
      <c r="B12" s="580" t="s">
        <v>416</v>
      </c>
      <c r="C12" s="22" t="str">
        <f>VLOOKUP(B12,DATA!$B$14:$V$292,6,0)</f>
        <v>Bố Trạch</v>
      </c>
      <c r="D12" s="22">
        <f>VLOOKUP(B12,DATA!$B$14:$V$292,7,0)</f>
        <v>2018</v>
      </c>
      <c r="E12" s="23" t="str">
        <f>VLOOKUP(B12,DATA!$B$14:$V$292,9,0)</f>
        <v>2020</v>
      </c>
      <c r="F12" s="44">
        <f>VLOOKUP(B12,DATA!$B$13:$V$292,12,0)</f>
        <v>0</v>
      </c>
      <c r="G12" s="545">
        <f>VLOOKUP(B12,DATA!$B$13:$V$292,13,0)</f>
        <v>9079</v>
      </c>
      <c r="H12" s="545">
        <f>VLOOKUP(B12,DATA!$B$14:$V$292,15,0)</f>
        <v>9079</v>
      </c>
      <c r="I12" s="545">
        <f>VLOOKUP(B12,DATA!$B$14:$V$292,16,0)</f>
        <v>0</v>
      </c>
      <c r="J12" s="545">
        <f>VLOOKUP(B12,DATA!$B$14:$V$292,18,0)</f>
        <v>0</v>
      </c>
      <c r="K12" s="545">
        <f>VLOOKUP(B12,DATA!$B$14:$V$292,19,0)</f>
        <v>8171</v>
      </c>
      <c r="L12" s="545">
        <f>VLOOKUP(B12,DATA!$B$14:$V$292,20,0)</f>
        <v>8171</v>
      </c>
      <c r="M12" s="545">
        <f t="shared" ref="M12:M13" si="1">L12*N12/100</f>
        <v>2451.3000000000002</v>
      </c>
      <c r="N12" s="543">
        <v>30</v>
      </c>
      <c r="O12" s="44"/>
    </row>
    <row r="13" spans="1:15">
      <c r="A13" s="43">
        <v>2</v>
      </c>
      <c r="B13" s="580" t="s">
        <v>417</v>
      </c>
      <c r="C13" s="22" t="str">
        <f>VLOOKUP(B13,DATA!$B$14:$V$292,6,0)</f>
        <v>Bố Trạch</v>
      </c>
      <c r="D13" s="22">
        <f>VLOOKUP(B13,DATA!$B$14:$V$292,7,0)</f>
        <v>2018</v>
      </c>
      <c r="E13" s="23" t="str">
        <f>VLOOKUP(B13,DATA!$B$14:$V$292,9,0)</f>
        <v>2020</v>
      </c>
      <c r="F13" s="44">
        <f>VLOOKUP(B13,DATA!$B$13:$V$292,12,0)</f>
        <v>0</v>
      </c>
      <c r="G13" s="545">
        <f>VLOOKUP(B13,DATA!$B$13:$V$292,13,0)</f>
        <v>11000</v>
      </c>
      <c r="H13" s="545">
        <f>VLOOKUP(B13,DATA!$B$14:$V$292,15,0)</f>
        <v>11000</v>
      </c>
      <c r="I13" s="545">
        <f>VLOOKUP(B13,DATA!$B$14:$V$292,16,0)</f>
        <v>0</v>
      </c>
      <c r="J13" s="545">
        <f>VLOOKUP(B13,DATA!$B$14:$V$292,18,0)</f>
        <v>0</v>
      </c>
      <c r="K13" s="545">
        <f>VLOOKUP(B13,DATA!$B$14:$V$292,19,0)</f>
        <v>9900</v>
      </c>
      <c r="L13" s="545">
        <f>VLOOKUP(B13,DATA!$B$14:$V$292,20,0)</f>
        <v>9900</v>
      </c>
      <c r="M13" s="545">
        <f t="shared" si="1"/>
        <v>2970</v>
      </c>
      <c r="N13" s="543">
        <v>30</v>
      </c>
      <c r="O13" s="44"/>
    </row>
    <row r="15" spans="1:15">
      <c r="O15" s="581"/>
    </row>
    <row r="16" spans="1:15">
      <c r="O16" s="581"/>
    </row>
    <row r="17" spans="10:15">
      <c r="O17" s="581"/>
    </row>
    <row r="20" spans="10:15">
      <c r="J20" s="582"/>
      <c r="K20" s="582"/>
    </row>
  </sheetData>
  <mergeCells count="19">
    <mergeCell ref="A4:A7"/>
    <mergeCell ref="B4:B7"/>
    <mergeCell ref="C4:C7"/>
    <mergeCell ref="D4:D7"/>
    <mergeCell ref="O4:O7"/>
    <mergeCell ref="M4:M7"/>
    <mergeCell ref="H6:H7"/>
    <mergeCell ref="J6:J7"/>
    <mergeCell ref="E4:E7"/>
    <mergeCell ref="F4:H4"/>
    <mergeCell ref="I4:J5"/>
    <mergeCell ref="F5:F7"/>
    <mergeCell ref="G5:H5"/>
    <mergeCell ref="G6:G7"/>
    <mergeCell ref="K4:L5"/>
    <mergeCell ref="K6:K7"/>
    <mergeCell ref="L6:L7"/>
    <mergeCell ref="N4:N7"/>
    <mergeCell ref="I6:I7"/>
  </mergeCells>
  <printOptions horizontalCentered="1"/>
  <pageMargins left="0.5" right="0.5" top="0.5" bottom="0.5" header="0" footer="0.25"/>
  <pageSetup paperSize="9" scale="62"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O10"/>
  <sheetViews>
    <sheetView zoomScale="70" zoomScaleNormal="70" zoomScalePageLayoutView="60" workbookViewId="0">
      <selection activeCell="G17" sqref="G17"/>
    </sheetView>
  </sheetViews>
  <sheetFormatPr defaultColWidth="9" defaultRowHeight="15.75"/>
  <cols>
    <col min="1" max="1" width="5.625" style="570" customWidth="1"/>
    <col min="2" max="2" width="55.625" style="571" customWidth="1"/>
    <col min="3" max="3" width="12.625" style="571" customWidth="1"/>
    <col min="4" max="4" width="8.625" style="572" customWidth="1"/>
    <col min="5" max="5" width="8.625" style="573" customWidth="1"/>
    <col min="6" max="6" width="16.625" style="571" customWidth="1"/>
    <col min="7" max="13" width="10.625" style="570" customWidth="1"/>
    <col min="14" max="14" width="5.625" style="570" customWidth="1"/>
    <col min="15" max="15" width="16.625" style="570" customWidth="1"/>
    <col min="16" max="16384" width="9" style="570"/>
  </cols>
  <sheetData>
    <row r="1" spans="1:15" s="90" customFormat="1">
      <c r="A1" s="90" t="s">
        <v>737</v>
      </c>
      <c r="B1" s="620"/>
      <c r="C1" s="620"/>
      <c r="D1" s="622"/>
      <c r="E1" s="623"/>
      <c r="F1" s="620"/>
    </row>
    <row r="2" spans="1:15">
      <c r="A2" s="570" t="s">
        <v>699</v>
      </c>
      <c r="C2" s="607"/>
      <c r="D2" s="640"/>
      <c r="E2" s="641"/>
      <c r="F2" s="607"/>
      <c r="M2" s="571"/>
      <c r="N2" s="608"/>
    </row>
    <row r="3" spans="1:15" s="627" customFormat="1">
      <c r="B3" s="628"/>
      <c r="C3" s="629"/>
      <c r="D3" s="642"/>
      <c r="E3" s="643"/>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41" customFormat="1">
      <c r="A8" s="686"/>
      <c r="B8" s="679" t="s">
        <v>496</v>
      </c>
      <c r="C8" s="686"/>
      <c r="D8" s="686"/>
      <c r="E8" s="686"/>
      <c r="F8" s="686"/>
      <c r="G8" s="684">
        <f t="shared" ref="G8:L8" si="0">SUBTOTAL(9,G9:G200)</f>
        <v>41430</v>
      </c>
      <c r="H8" s="684">
        <f t="shared" si="0"/>
        <v>26430</v>
      </c>
      <c r="I8" s="684">
        <f t="shared" si="0"/>
        <v>9902</v>
      </c>
      <c r="J8" s="684">
        <f t="shared" si="0"/>
        <v>1702</v>
      </c>
      <c r="K8" s="684">
        <f t="shared" si="0"/>
        <v>23787</v>
      </c>
      <c r="L8" s="684">
        <f t="shared" si="0"/>
        <v>17948</v>
      </c>
      <c r="M8" s="684">
        <f>SUBTOTAL(9,M9:M200)</f>
        <v>10948.2</v>
      </c>
      <c r="N8" s="688"/>
      <c r="O8" s="605"/>
    </row>
    <row r="9" spans="1:15" ht="47.25">
      <c r="A9" s="40">
        <v>1</v>
      </c>
      <c r="B9" s="689" t="s">
        <v>104</v>
      </c>
      <c r="C9" s="22" t="str">
        <f>VLOOKUP(B9,DATA!$B$14:$V$292,6,0)</f>
        <v>Minh Hóa</v>
      </c>
      <c r="D9" s="22">
        <f>VLOOKUP(B9,DATA!$B$14:$V$292,7,0)</f>
        <v>2015</v>
      </c>
      <c r="E9" s="23">
        <f>VLOOKUP(B9,DATA!$B$14:$V$292,9,0)</f>
        <v>2017</v>
      </c>
      <c r="F9" s="44" t="str">
        <f>VLOOKUP(B9,DATA!$B$13:$V$292,12,0)</f>
        <v>Số 3153/QĐ-UBND ngày 31/10/2014</v>
      </c>
      <c r="G9" s="543">
        <f>VLOOKUP(B9,DATA!$B$13:$V$292,13,0)</f>
        <v>23728</v>
      </c>
      <c r="H9" s="543">
        <f>VLOOKUP(B9,DATA!$B$14:$V$292,15,0)</f>
        <v>8728</v>
      </c>
      <c r="I9" s="543">
        <f>VLOOKUP(B9,DATA!$B$14:$V$292,16,0)</f>
        <v>8200</v>
      </c>
      <c r="J9" s="543">
        <f>VLOOKUP(B9,DATA!$B$14:$V$292,18,0)</f>
        <v>0</v>
      </c>
      <c r="K9" s="543">
        <f>VLOOKUP(B9,DATA!$B$13:$V$292,19,0)</f>
        <v>7855</v>
      </c>
      <c r="L9" s="543">
        <f>VLOOKUP(B9,DATA!$B$13:$V$292,20,0)</f>
        <v>3718</v>
      </c>
      <c r="M9" s="543">
        <f>VLOOKUP(B9,DATA!$B$13:$V$292,21,0)</f>
        <v>3718.2</v>
      </c>
      <c r="N9" s="543">
        <f>M9/L9*100</f>
        <v>100.00537923614847</v>
      </c>
      <c r="O9" s="44"/>
    </row>
    <row r="10" spans="1:15">
      <c r="A10" s="40">
        <v>2</v>
      </c>
      <c r="B10" s="690" t="s">
        <v>694</v>
      </c>
      <c r="C10" s="22" t="str">
        <f>VLOOKUP(B10,DATA!$B$14:$V$292,6,0)</f>
        <v>Quảng Bình</v>
      </c>
      <c r="D10" s="22" t="str">
        <f>VLOOKUP(B10,DATA!$B$14:$V$292,7,0)</f>
        <v/>
      </c>
      <c r="E10" s="23" t="str">
        <f>VLOOKUP(B10,DATA!$B$14:$V$292,9,0)</f>
        <v/>
      </c>
      <c r="F10" s="44">
        <f>VLOOKUP(B10,DATA!$B$13:$V$292,12,0)</f>
        <v>0</v>
      </c>
      <c r="G10" s="543">
        <f>VLOOKUP(B10,DATA!$B$13:$V$292,13,0)</f>
        <v>17702</v>
      </c>
      <c r="H10" s="543">
        <f>VLOOKUP(B10,DATA!$B$14:$V$292,15,0)</f>
        <v>17702</v>
      </c>
      <c r="I10" s="543">
        <f>VLOOKUP(B10,DATA!$B$14:$V$292,16,0)</f>
        <v>1702</v>
      </c>
      <c r="J10" s="543">
        <f>VLOOKUP(B10,DATA!$B$14:$V$292,18,0)</f>
        <v>1702</v>
      </c>
      <c r="K10" s="543">
        <f>VLOOKUP(B10,DATA!$B$13:$V$292,19,0)</f>
        <v>15932</v>
      </c>
      <c r="L10" s="543">
        <f>VLOOKUP(B10,DATA!$B$13:$V$292,20,0)</f>
        <v>14230</v>
      </c>
      <c r="M10" s="543">
        <f>VLOOKUP(B10,DATA!$B$13:$V$292,21,0)</f>
        <v>7230</v>
      </c>
      <c r="N10" s="543">
        <f>M10/L10*100</f>
        <v>50.808151791988756</v>
      </c>
      <c r="O10" s="44"/>
    </row>
  </sheetData>
  <mergeCells count="19">
    <mergeCell ref="F4:H4"/>
    <mergeCell ref="I4:J5"/>
    <mergeCell ref="F5:F7"/>
    <mergeCell ref="G5:H5"/>
    <mergeCell ref="G6:G7"/>
    <mergeCell ref="J6:J7"/>
    <mergeCell ref="O4:O7"/>
    <mergeCell ref="A4:A7"/>
    <mergeCell ref="B4:B7"/>
    <mergeCell ref="C4:C7"/>
    <mergeCell ref="D4:D7"/>
    <mergeCell ref="M4:M7"/>
    <mergeCell ref="I6:I7"/>
    <mergeCell ref="E4:E7"/>
    <mergeCell ref="H6:H7"/>
    <mergeCell ref="K4:L5"/>
    <mergeCell ref="K6:K7"/>
    <mergeCell ref="L6:L7"/>
    <mergeCell ref="N4:N7"/>
  </mergeCells>
  <printOptions horizontalCentered="1"/>
  <pageMargins left="0.5" right="0.5" top="0.5" bottom="0.5" header="0" footer="0.25"/>
  <pageSetup paperSize="9" scale="6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
  <sheetViews>
    <sheetView topLeftCell="A4" zoomScale="70" zoomScaleNormal="70" zoomScalePageLayoutView="70" workbookViewId="0">
      <selection activeCell="B13" sqref="B13"/>
    </sheetView>
  </sheetViews>
  <sheetFormatPr defaultColWidth="9" defaultRowHeight="15.75"/>
  <cols>
    <col min="1" max="1" width="5.625" style="570" customWidth="1"/>
    <col min="2" max="2" width="55.625" style="571" customWidth="1"/>
    <col min="3" max="3" width="12.625" style="571" customWidth="1"/>
    <col min="4" max="4" width="8.625" style="572" customWidth="1"/>
    <col min="5" max="5" width="8.625" style="573" customWidth="1"/>
    <col min="6" max="6" width="16.625" style="571" customWidth="1"/>
    <col min="7" max="7" width="11.375" style="570" customWidth="1"/>
    <col min="8" max="13" width="10.625" style="570" customWidth="1"/>
    <col min="14" max="14" width="5.625" style="570" customWidth="1"/>
    <col min="15" max="15" width="16.625" style="570" customWidth="1"/>
    <col min="16" max="16384" width="9" style="570"/>
  </cols>
  <sheetData>
    <row r="1" spans="1:15" s="90" customFormat="1">
      <c r="A1" s="90" t="s">
        <v>736</v>
      </c>
      <c r="B1" s="620"/>
      <c r="C1" s="620"/>
      <c r="D1" s="622"/>
      <c r="E1" s="623"/>
      <c r="F1" s="620"/>
    </row>
    <row r="2" spans="1:15">
      <c r="A2" s="570" t="s">
        <v>699</v>
      </c>
      <c r="C2" s="607"/>
      <c r="D2" s="640"/>
      <c r="E2" s="641"/>
      <c r="F2" s="607"/>
      <c r="M2" s="571"/>
      <c r="N2" s="608"/>
    </row>
    <row r="3" spans="1:15" s="627" customFormat="1">
      <c r="B3" s="628"/>
      <c r="C3" s="629"/>
      <c r="D3" s="642"/>
      <c r="E3" s="643"/>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41" customFormat="1">
      <c r="A8" s="605"/>
      <c r="B8" s="625" t="s">
        <v>490</v>
      </c>
      <c r="C8" s="634"/>
      <c r="D8" s="635"/>
      <c r="E8" s="636"/>
      <c r="F8" s="625"/>
      <c r="G8" s="684">
        <f t="shared" ref="G8:L8" si="0">SUBTOTAL(9,G9:G200)</f>
        <v>1179268</v>
      </c>
      <c r="H8" s="684">
        <f t="shared" si="0"/>
        <v>329364</v>
      </c>
      <c r="I8" s="684">
        <f t="shared" si="0"/>
        <v>375858</v>
      </c>
      <c r="J8" s="684">
        <f t="shared" si="0"/>
        <v>86510</v>
      </c>
      <c r="K8" s="684">
        <f t="shared" si="0"/>
        <v>273518</v>
      </c>
      <c r="L8" s="684">
        <f t="shared" si="0"/>
        <v>222918</v>
      </c>
      <c r="M8" s="684">
        <f>SUBTOTAL(9,M9:M200)</f>
        <v>110000</v>
      </c>
      <c r="N8" s="688"/>
      <c r="O8" s="639"/>
    </row>
    <row r="9" spans="1:15" ht="94.5">
      <c r="A9" s="43">
        <v>1</v>
      </c>
      <c r="B9" s="590" t="s">
        <v>94</v>
      </c>
      <c r="C9" s="22" t="str">
        <f>VLOOKUP(B9,DATA!$B$14:$V$292,6,0)</f>
        <v>Đồng Hới</v>
      </c>
      <c r="D9" s="22">
        <f>VLOOKUP(B9,DATA!$B$14:$V$292,7,0)</f>
        <v>2013</v>
      </c>
      <c r="E9" s="23">
        <f>VLOOKUP(B9,DATA!$B$14:$V$292,9,0)</f>
        <v>2018</v>
      </c>
      <c r="F9" s="44" t="str">
        <f>VLOOKUP(B9,DATA!$B$13:$V$292,12,0)</f>
        <v>2429/QĐ-UBND ngày 04/10/2013; 3419/QĐ-UBND 26/11/2014; 3490/QĐ-UBND 04/12/2015</v>
      </c>
      <c r="G9" s="543">
        <f>VLOOKUP(B9,DATA!$B$13:$V$292,13,0)</f>
        <v>391940</v>
      </c>
      <c r="H9" s="543">
        <f>VLOOKUP(B9,DATA!$B$14:$V$292,15,0)</f>
        <v>126940</v>
      </c>
      <c r="I9" s="543">
        <f>VLOOKUP(B9,DATA!$B$14:$V$292,16,0)</f>
        <v>206858</v>
      </c>
      <c r="J9" s="543">
        <f>VLOOKUP(B9,DATA!$B$14:$V$292,18,0)</f>
        <v>71510</v>
      </c>
      <c r="K9" s="543">
        <f>VLOOKUP(B9,DATA!$B$13:$V$292,19,0)</f>
        <v>78336</v>
      </c>
      <c r="L9" s="543">
        <f>VLOOKUP(B9,DATA!$B$13:$V$292,20,0)</f>
        <v>42736</v>
      </c>
      <c r="M9" s="543">
        <v>20000</v>
      </c>
      <c r="N9" s="543"/>
      <c r="O9" s="44"/>
    </row>
    <row r="10" spans="1:15" ht="31.5">
      <c r="A10" s="43">
        <v>2</v>
      </c>
      <c r="B10" s="590" t="s">
        <v>92</v>
      </c>
      <c r="C10" s="22" t="str">
        <f>VLOOKUP(B10,DATA!$B$14:$V$292,6,0)</f>
        <v>Đồng Hới</v>
      </c>
      <c r="D10" s="22">
        <f>VLOOKUP(B10,DATA!$B$14:$V$292,7,0)</f>
        <v>2015</v>
      </c>
      <c r="E10" s="23">
        <f>VLOOKUP(B10,DATA!$B$14:$V$292,9,0)</f>
        <v>2019</v>
      </c>
      <c r="F10" s="44" t="str">
        <f>VLOOKUP(B10,DATA!$B$13:$V$292,12,0)</f>
        <v>3120/QĐ-UBND ngày 31/10/2014</v>
      </c>
      <c r="G10" s="543">
        <f>VLOOKUP(B10,DATA!$B$13:$V$292,13,0)</f>
        <v>220272</v>
      </c>
      <c r="H10" s="543">
        <f>VLOOKUP(B10,DATA!$B$14:$V$292,15,0)</f>
        <v>100272</v>
      </c>
      <c r="I10" s="543">
        <f>VLOOKUP(B10,DATA!$B$14:$V$292,16,0)</f>
        <v>70000</v>
      </c>
      <c r="J10" s="543">
        <f>VLOOKUP(B10,DATA!$B$14:$V$292,18,0)</f>
        <v>15000</v>
      </c>
      <c r="K10" s="543">
        <f>VLOOKUP(B10,DATA!$B$13:$V$292,19,0)</f>
        <v>90245</v>
      </c>
      <c r="L10" s="543">
        <f>VLOOKUP(B10,DATA!$B$13:$V$292,20,0)</f>
        <v>75245</v>
      </c>
      <c r="M10" s="543">
        <v>20000</v>
      </c>
      <c r="N10" s="543"/>
      <c r="O10" s="44"/>
    </row>
    <row r="11" spans="1:15" ht="63">
      <c r="A11" s="43">
        <v>3</v>
      </c>
      <c r="B11" s="576" t="s">
        <v>96</v>
      </c>
      <c r="C11" s="22" t="str">
        <f>VLOOKUP(B11,DATA!$B$14:$V$292,6,0)</f>
        <v>Quảng Trạch</v>
      </c>
      <c r="D11" s="22">
        <f>VLOOKUP(B11,DATA!$B$14:$V$292,7,0)</f>
        <v>2015</v>
      </c>
      <c r="E11" s="23">
        <f>VLOOKUP(B11,DATA!$B$14:$V$292,9,0)</f>
        <v>2019</v>
      </c>
      <c r="F11" s="44" t="str">
        <f>VLOOKUP(B11,DATA!$B$13:$V$292,12,0)</f>
        <v>3044/QĐ-UBND
ngày 28/10/2014; 3400/QĐ-UBND ngày 25/11/2014</v>
      </c>
      <c r="G11" s="543">
        <f>VLOOKUP(B11,DATA!$B$13:$V$292,13,0)</f>
        <v>80874</v>
      </c>
      <c r="H11" s="543">
        <f>VLOOKUP(B11,DATA!$B$14:$V$292,15,0)</f>
        <v>30874</v>
      </c>
      <c r="I11" s="543">
        <f>VLOOKUP(B11,DATA!$B$14:$V$292,16,0)</f>
        <v>45000</v>
      </c>
      <c r="J11" s="543">
        <f>VLOOKUP(B11,DATA!$B$14:$V$292,18,0)</f>
        <v>0</v>
      </c>
      <c r="K11" s="543">
        <f>VLOOKUP(B11,DATA!$B$13:$V$292,19,0)</f>
        <v>27787</v>
      </c>
      <c r="L11" s="543">
        <f>VLOOKUP(B11,DATA!$B$13:$V$292,20,0)</f>
        <v>27787</v>
      </c>
      <c r="M11" s="543">
        <f>VLOOKUP(B11,DATA!$B$13:$V$292,21,0)</f>
        <v>15000</v>
      </c>
      <c r="N11" s="543"/>
      <c r="O11" s="44"/>
    </row>
    <row r="12" spans="1:15" ht="63">
      <c r="A12" s="43">
        <v>4</v>
      </c>
      <c r="B12" s="576" t="s">
        <v>98</v>
      </c>
      <c r="C12" s="22" t="str">
        <f>VLOOKUP(B12,DATA!$B$14:$V$292,6,0)</f>
        <v>Quảng Trạch</v>
      </c>
      <c r="D12" s="22">
        <f>VLOOKUP(B12,DATA!$B$14:$V$292,7,0)</f>
        <v>2015</v>
      </c>
      <c r="E12" s="23">
        <f>VLOOKUP(B12,DATA!$B$14:$V$292,9,0)</f>
        <v>2019</v>
      </c>
      <c r="F12" s="44" t="str">
        <f>VLOOKUP(B12,DATA!$B$13:$V$292,12,0)</f>
        <v>3043/QĐ-UBND
ngày 24/10/2014; 3401/QĐ-UBND ngày 25/11/2014</v>
      </c>
      <c r="G12" s="543">
        <f>VLOOKUP(B12,DATA!$B$13:$V$292,13,0)</f>
        <v>101278</v>
      </c>
      <c r="H12" s="543">
        <f>VLOOKUP(B12,DATA!$B$14:$V$292,15,0)</f>
        <v>41278</v>
      </c>
      <c r="I12" s="543">
        <f>VLOOKUP(B12,DATA!$B$14:$V$292,16,0)</f>
        <v>54000</v>
      </c>
      <c r="J12" s="543">
        <f>VLOOKUP(B12,DATA!$B$14:$V$292,18,0)</f>
        <v>0</v>
      </c>
      <c r="K12" s="543">
        <f>VLOOKUP(B12,DATA!$B$13:$V$292,19,0)</f>
        <v>37150</v>
      </c>
      <c r="L12" s="543">
        <f>VLOOKUP(B12,DATA!$B$13:$V$292,20,0)</f>
        <v>37150</v>
      </c>
      <c r="M12" s="543">
        <v>15000</v>
      </c>
      <c r="N12" s="543"/>
      <c r="O12" s="44"/>
    </row>
    <row r="13" spans="1:15" ht="31.5">
      <c r="A13" s="43">
        <v>5</v>
      </c>
      <c r="B13" s="576" t="s">
        <v>100</v>
      </c>
      <c r="C13" s="22" t="str">
        <f>VLOOKUP(B13,DATA!$B$14:$V$292,6,0)</f>
        <v>Đồng Hới</v>
      </c>
      <c r="D13" s="22">
        <f>VLOOKUP(B13,DATA!$B$14:$V$292,7,0)</f>
        <v>2016</v>
      </c>
      <c r="E13" s="23">
        <f>VLOOKUP(B13,DATA!$B$14:$V$292,9,0)</f>
        <v>2018</v>
      </c>
      <c r="F13" s="44" t="str">
        <f>VLOOKUP(B13,DATA!$B$13:$V$292,12,0)</f>
        <v>3463/QĐ-UBND ngày 28/10/2016</v>
      </c>
      <c r="G13" s="543">
        <f>VLOOKUP(B13,DATA!$B$13:$V$292,13,0)</f>
        <v>106904</v>
      </c>
      <c r="H13" s="543">
        <f>VLOOKUP(B13,DATA!$B$14:$V$292,15,0)</f>
        <v>15000</v>
      </c>
      <c r="I13" s="543">
        <f>VLOOKUP(B13,DATA!$B$14:$V$292,16,0)</f>
        <v>0</v>
      </c>
      <c r="J13" s="543">
        <f>VLOOKUP(B13,DATA!$B$14:$V$292,18,0)</f>
        <v>0</v>
      </c>
      <c r="K13" s="543">
        <f>VLOOKUP(B13,DATA!$B$13:$V$292,19,0)</f>
        <v>15000</v>
      </c>
      <c r="L13" s="543">
        <f>VLOOKUP(B13,DATA!$B$13:$V$292,20,0)</f>
        <v>15000</v>
      </c>
      <c r="M13" s="543">
        <f>VLOOKUP(B13,DATA!$B$13:$V$292,21,0)</f>
        <v>15000</v>
      </c>
      <c r="N13" s="543"/>
      <c r="O13" s="44"/>
    </row>
    <row r="14" spans="1:15" ht="31.5">
      <c r="A14" s="43">
        <v>6</v>
      </c>
      <c r="B14" s="576" t="s">
        <v>102</v>
      </c>
      <c r="C14" s="22" t="str">
        <f>VLOOKUP(B14,DATA!$B$14:$V$292,6,0)</f>
        <v>Đồng Hới</v>
      </c>
      <c r="D14" s="22">
        <f>VLOOKUP(B14,DATA!$B$14:$V$292,7,0)</f>
        <v>2016</v>
      </c>
      <c r="E14" s="23">
        <f>VLOOKUP(B14,DATA!$B$14:$V$292,9,0)</f>
        <v>2018</v>
      </c>
      <c r="F14" s="44" t="str">
        <f>VLOOKUP(B14,DATA!$B$13:$V$292,12,0)</f>
        <v>3464/QĐ-UBND ngày 28/10/2016</v>
      </c>
      <c r="G14" s="543">
        <f>VLOOKUP(B14,DATA!$B$13:$V$292,13,0)</f>
        <v>150000</v>
      </c>
      <c r="H14" s="543">
        <f>VLOOKUP(B14,DATA!$B$14:$V$292,15,0)</f>
        <v>15000</v>
      </c>
      <c r="I14" s="543">
        <f>VLOOKUP(B14,DATA!$B$14:$V$292,16,0)</f>
        <v>0</v>
      </c>
      <c r="J14" s="543">
        <f>VLOOKUP(B14,DATA!$B$14:$V$292,18,0)</f>
        <v>0</v>
      </c>
      <c r="K14" s="543">
        <f>VLOOKUP(B14,DATA!$B$13:$V$292,19,0)</f>
        <v>15000</v>
      </c>
      <c r="L14" s="543">
        <f>VLOOKUP(B14,DATA!$B$13:$V$292,20,0)</f>
        <v>15000</v>
      </c>
      <c r="M14" s="543">
        <f>VLOOKUP(B14,DATA!$B$13:$V$292,21,0)</f>
        <v>15000</v>
      </c>
      <c r="N14" s="543"/>
      <c r="O14" s="44"/>
    </row>
    <row r="15" spans="1:15" ht="18.75" customHeight="1">
      <c r="A15" s="43">
        <v>7</v>
      </c>
      <c r="B15" s="278" t="s">
        <v>861</v>
      </c>
      <c r="C15" s="22" t="str">
        <f>VLOOKUP(B15,DATA!$B$14:$V$292,6,0)</f>
        <v>Đồng Hới</v>
      </c>
      <c r="D15" s="22">
        <f>VLOOKUP(B15,DATA!$B$14:$V$292,7,0)</f>
        <v>2017</v>
      </c>
      <c r="E15" s="23">
        <f>VLOOKUP(B15,DATA!$B$14:$V$292,9,0)</f>
        <v>2018</v>
      </c>
      <c r="F15" s="44">
        <f>VLOOKUP(B15,DATA!$B$13:$V$292,12,0)</f>
        <v>0</v>
      </c>
      <c r="G15" s="543">
        <f>VLOOKUP(B15,DATA!$B$13:$V$292,13,0)</f>
        <v>128000</v>
      </c>
      <c r="H15" s="543">
        <f>VLOOKUP(B15,DATA!$B$14:$V$292,15,0)</f>
        <v>0</v>
      </c>
      <c r="I15" s="543">
        <f>VLOOKUP(B15,DATA!$B$14:$V$292,16,0)</f>
        <v>0</v>
      </c>
      <c r="J15" s="543">
        <f>VLOOKUP(B15,DATA!$B$14:$V$292,18,0)</f>
        <v>0</v>
      </c>
      <c r="K15" s="543">
        <f>VLOOKUP(B15,DATA!$B$13:$V$292,19,0)</f>
        <v>10000</v>
      </c>
      <c r="L15" s="543">
        <f>VLOOKUP(B15,DATA!$B$13:$V$292,20,0)</f>
        <v>10000</v>
      </c>
      <c r="M15" s="543">
        <f>VLOOKUP(B15,DATA!$B$13:$V$292,21,0)</f>
        <v>10000</v>
      </c>
      <c r="N15" s="543"/>
      <c r="O15" s="44"/>
    </row>
  </sheetData>
  <mergeCells count="19">
    <mergeCell ref="A4:A7"/>
    <mergeCell ref="B4:B7"/>
    <mergeCell ref="F5:F7"/>
    <mergeCell ref="G5:H5"/>
    <mergeCell ref="G6:G7"/>
    <mergeCell ref="C4:C7"/>
    <mergeCell ref="D4:D7"/>
    <mergeCell ref="E4:E7"/>
    <mergeCell ref="F4:H4"/>
    <mergeCell ref="H6:H7"/>
    <mergeCell ref="J6:J7"/>
    <mergeCell ref="I4:J5"/>
    <mergeCell ref="M4:M7"/>
    <mergeCell ref="O4:O7"/>
    <mergeCell ref="I6:I7"/>
    <mergeCell ref="K4:L5"/>
    <mergeCell ref="K6:K7"/>
    <mergeCell ref="L6:L7"/>
    <mergeCell ref="N4:N7"/>
  </mergeCells>
  <printOptions horizontalCentered="1"/>
  <pageMargins left="0.5" right="0.5" top="0.5" bottom="0.5" header="0" footer="0.25"/>
  <pageSetup paperSize="9" scale="62" fitToHeight="0" orientation="landscape"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8"/>
  <sheetViews>
    <sheetView zoomScale="70" zoomScaleNormal="70" zoomScalePageLayoutView="80" workbookViewId="0">
      <pane xSplit="1" ySplit="8" topLeftCell="B56" activePane="bottomRight" state="frozen"/>
      <selection pane="topRight" activeCell="B1" sqref="B1"/>
      <selection pane="bottomLeft" activeCell="A9" sqref="A9"/>
      <selection pane="bottomRight" activeCell="B65" sqref="B65"/>
    </sheetView>
  </sheetViews>
  <sheetFormatPr defaultColWidth="9" defaultRowHeight="15.75"/>
  <cols>
    <col min="1" max="1" width="5.625" style="570" customWidth="1"/>
    <col min="2" max="2" width="53.625" style="571" customWidth="1"/>
    <col min="3" max="3" width="12.625" style="571" customWidth="1"/>
    <col min="4" max="4" width="8.625" style="572" customWidth="1"/>
    <col min="5" max="5" width="8.625" style="573" customWidth="1"/>
    <col min="6" max="6" width="16.625" style="571" customWidth="1"/>
    <col min="7" max="13" width="10.625" style="570" customWidth="1"/>
    <col min="14" max="14" width="5.625" style="594" customWidth="1"/>
    <col min="15" max="15" width="16.375" style="570" customWidth="1"/>
    <col min="16" max="16384" width="9" style="570"/>
  </cols>
  <sheetData>
    <row r="1" spans="1:15">
      <c r="A1" s="90" t="s">
        <v>735</v>
      </c>
    </row>
    <row r="2" spans="1:15">
      <c r="A2" s="570" t="s">
        <v>699</v>
      </c>
      <c r="C2" s="607"/>
      <c r="D2" s="640"/>
      <c r="E2" s="641"/>
      <c r="F2" s="607"/>
      <c r="M2" s="571"/>
      <c r="N2" s="608"/>
    </row>
    <row r="3" spans="1:15" s="627" customFormat="1">
      <c r="B3" s="628"/>
      <c r="C3" s="629"/>
      <c r="D3" s="642"/>
      <c r="E3" s="643"/>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41" customFormat="1">
      <c r="A8" s="692"/>
      <c r="B8" s="693" t="s">
        <v>490</v>
      </c>
      <c r="C8" s="692"/>
      <c r="D8" s="692"/>
      <c r="E8" s="692"/>
      <c r="F8" s="692"/>
      <c r="G8" s="687">
        <f t="shared" ref="G8:M8" si="0">SUBTOTAL(109,G9:G201)</f>
        <v>841341</v>
      </c>
      <c r="H8" s="687">
        <f t="shared" si="0"/>
        <v>494603.7</v>
      </c>
      <c r="I8" s="687">
        <f t="shared" si="0"/>
        <v>400875</v>
      </c>
      <c r="J8" s="687">
        <f t="shared" si="0"/>
        <v>295221</v>
      </c>
      <c r="K8" s="687">
        <f t="shared" si="0"/>
        <v>322765</v>
      </c>
      <c r="L8" s="687">
        <f t="shared" si="0"/>
        <v>180109</v>
      </c>
      <c r="M8" s="687">
        <f t="shared" si="0"/>
        <v>129377.5</v>
      </c>
      <c r="N8" s="694"/>
      <c r="O8" s="834"/>
    </row>
    <row r="9" spans="1:15" s="41" customFormat="1">
      <c r="A9" s="569" t="s">
        <v>491</v>
      </c>
      <c r="B9" s="703" t="s">
        <v>718</v>
      </c>
      <c r="C9" s="22"/>
      <c r="D9" s="22"/>
      <c r="E9" s="22"/>
      <c r="F9" s="22"/>
      <c r="G9" s="42"/>
      <c r="H9" s="42"/>
      <c r="I9" s="42"/>
      <c r="J9" s="42"/>
      <c r="K9" s="42"/>
      <c r="L9" s="42"/>
      <c r="M9" s="42"/>
      <c r="N9" s="589"/>
      <c r="O9" s="852"/>
    </row>
    <row r="10" spans="1:15" ht="63">
      <c r="A10" s="43">
        <v>1</v>
      </c>
      <c r="B10" s="21" t="s">
        <v>507</v>
      </c>
      <c r="C10" s="22" t="str">
        <f>VLOOKUP(B10,DATA!$B$14:$V$292,6,0)</f>
        <v>Tuyên Hóa</v>
      </c>
      <c r="D10" s="22">
        <f>VLOOKUP(B10,DATA!$B$14:$V$292,7,0)</f>
        <v>2012</v>
      </c>
      <c r="E10" s="23">
        <f>VLOOKUP(B10,DATA!$B$14:$V$292,9,0)</f>
        <v>2014</v>
      </c>
      <c r="F10" s="44" t="str">
        <f>VLOOKUP(B10,DATA!$B$13:$V$292,12,0)</f>
        <v>2778/QĐ-UBND ngày 25/10/2011; 1949/QĐ-CT ngày 21/8/2012</v>
      </c>
      <c r="G10" s="543">
        <f>VLOOKUP(B10,DATA!$B$13:$V$292,13,0)</f>
        <v>3109</v>
      </c>
      <c r="H10" s="543">
        <f>VLOOKUP(B10,DATA!$B$14:$V$292,15,0)</f>
        <v>3109</v>
      </c>
      <c r="I10" s="543">
        <f>VLOOKUP(B10,DATA!$B$14:$V$292,16,0)</f>
        <v>2722</v>
      </c>
      <c r="J10" s="543">
        <f>VLOOKUP(B10,DATA!$B$14:$V$292,18,0)</f>
        <v>2722</v>
      </c>
      <c r="K10" s="543">
        <f>VLOOKUP(B10,DATA!$B$13:$V$292,19,0)</f>
        <v>887</v>
      </c>
      <c r="L10" s="543">
        <f>VLOOKUP(B10,DATA!$B$13:$V$292,20,0)</f>
        <v>387</v>
      </c>
      <c r="M10" s="543">
        <f t="shared" ref="M10:M27" si="1">L10*N10/100</f>
        <v>387</v>
      </c>
      <c r="N10" s="543">
        <v>100</v>
      </c>
      <c r="O10" s="848"/>
    </row>
    <row r="11" spans="1:15" ht="31.5">
      <c r="A11" s="43">
        <v>2</v>
      </c>
      <c r="B11" s="590" t="s">
        <v>119</v>
      </c>
      <c r="C11" s="22" t="str">
        <f>VLOOKUP(B11,DATA!$B$14:$V$292,6,0)</f>
        <v>Đồng Hới</v>
      </c>
      <c r="D11" s="22">
        <f>VLOOKUP(B11,DATA!$B$14:$V$292,7,0)</f>
        <v>2010</v>
      </c>
      <c r="E11" s="23">
        <f>VLOOKUP(B11,DATA!$B$14:$V$292,9,0)</f>
        <v>2014</v>
      </c>
      <c r="F11" s="44" t="str">
        <f>VLOOKUP(B11,DATA!$B$13:$V$292,12,0)</f>
        <v>1284/QĐ-UBND ngày 4/6/2013</v>
      </c>
      <c r="G11" s="543">
        <f>VLOOKUP(B11,DATA!$B$13:$V$292,13,0)</f>
        <v>22381</v>
      </c>
      <c r="H11" s="543">
        <f>VLOOKUP(B11,DATA!$B$14:$V$292,15,0)</f>
        <v>22381</v>
      </c>
      <c r="I11" s="543">
        <f>VLOOKUP(B11,DATA!$B$14:$V$292,16,0)</f>
        <v>14000</v>
      </c>
      <c r="J11" s="543">
        <f>VLOOKUP(B11,DATA!$B$14:$V$292,18,0)</f>
        <v>14000</v>
      </c>
      <c r="K11" s="543">
        <f>VLOOKUP(B11,DATA!$B$13:$V$292,19,0)</f>
        <v>8701</v>
      </c>
      <c r="L11" s="543">
        <f>VLOOKUP(B11,DATA!$B$13:$V$292,20,0)</f>
        <v>4701</v>
      </c>
      <c r="M11" s="543">
        <f t="shared" si="1"/>
        <v>4701</v>
      </c>
      <c r="N11" s="543">
        <v>100</v>
      </c>
      <c r="O11" s="848"/>
    </row>
    <row r="12" spans="1:15" ht="31.5">
      <c r="A12" s="43">
        <v>3</v>
      </c>
      <c r="B12" s="579" t="s">
        <v>498</v>
      </c>
      <c r="C12" s="22" t="str">
        <f>VLOOKUP(B12,DATA!$B$14:$V$292,6,0)</f>
        <v>Đồng Hới</v>
      </c>
      <c r="D12" s="22">
        <f>VLOOKUP(B12,DATA!$B$14:$V$292,7,0)</f>
        <v>2013</v>
      </c>
      <c r="E12" s="23">
        <f>VLOOKUP(B12,DATA!$B$14:$V$292,9,0)</f>
        <v>2015</v>
      </c>
      <c r="F12" s="44" t="str">
        <f>VLOOKUP(B12,DATA!$B$13:$V$292,12,0)</f>
        <v>2161/QĐ--UBND ngày 25/6/2015</v>
      </c>
      <c r="G12" s="543">
        <f>VLOOKUP(B12,DATA!$B$13:$V$292,13,0)</f>
        <v>4902</v>
      </c>
      <c r="H12" s="543">
        <f>VLOOKUP(B12,DATA!$B$14:$V$292,15,0)</f>
        <v>3432</v>
      </c>
      <c r="I12" s="543">
        <f>VLOOKUP(B12,DATA!$B$14:$V$292,16,0)</f>
        <v>2500</v>
      </c>
      <c r="J12" s="543">
        <f>VLOOKUP(B12,DATA!$B$14:$V$292,18,0)</f>
        <v>2500</v>
      </c>
      <c r="K12" s="543">
        <f>VLOOKUP(B12,DATA!$B$13:$V$292,19,0)</f>
        <v>1389</v>
      </c>
      <c r="L12" s="543">
        <f>VLOOKUP(B12,DATA!$B$13:$V$292,20,0)</f>
        <v>589</v>
      </c>
      <c r="M12" s="543">
        <f t="shared" si="1"/>
        <v>589</v>
      </c>
      <c r="N12" s="543">
        <v>100</v>
      </c>
      <c r="O12" s="848"/>
    </row>
    <row r="13" spans="1:15" ht="63">
      <c r="A13" s="43">
        <v>4</v>
      </c>
      <c r="B13" s="590" t="s">
        <v>155</v>
      </c>
      <c r="C13" s="22" t="str">
        <f>VLOOKUP(B13,DATA!$B$14:$V$292,6,0)</f>
        <v>Quảng Ninh</v>
      </c>
      <c r="D13" s="22">
        <f>VLOOKUP(B13,DATA!$B$14:$V$292,7,0)</f>
        <v>2013</v>
      </c>
      <c r="E13" s="23">
        <f>VLOOKUP(B13,DATA!$B$14:$V$292,9,0)</f>
        <v>2015</v>
      </c>
      <c r="F13" s="44" t="str">
        <f>VLOOKUP(B13,DATA!$B$13:$V$292,12,0)</f>
        <v>2379/QĐ-UBND
ngày 09/10/2012; 1338/QĐ-UBND ngày 26/5/2014</v>
      </c>
      <c r="G13" s="543">
        <f>VLOOKUP(B13,DATA!$B$13:$V$292,13,0)</f>
        <v>16648</v>
      </c>
      <c r="H13" s="543">
        <f>VLOOKUP(B13,DATA!$B$14:$V$292,15,0)</f>
        <v>0</v>
      </c>
      <c r="I13" s="543">
        <f>VLOOKUP(B13,DATA!$B$14:$V$292,16,0)</f>
        <v>10050</v>
      </c>
      <c r="J13" s="543">
        <f>VLOOKUP(B13,DATA!$B$14:$V$292,18,0)</f>
        <v>2000</v>
      </c>
      <c r="K13" s="543">
        <f>VLOOKUP(B13,DATA!$B$13:$V$292,19,0)</f>
        <v>6933</v>
      </c>
      <c r="L13" s="543">
        <f>VLOOKUP(B13,DATA!$B$13:$V$292,20,0)</f>
        <v>4933</v>
      </c>
      <c r="M13" s="543">
        <f t="shared" si="1"/>
        <v>4933</v>
      </c>
      <c r="N13" s="543">
        <v>100</v>
      </c>
      <c r="O13" s="848"/>
    </row>
    <row r="14" spans="1:15" ht="31.5">
      <c r="A14" s="43">
        <v>5</v>
      </c>
      <c r="B14" s="46" t="s">
        <v>125</v>
      </c>
      <c r="C14" s="22" t="str">
        <f>VLOOKUP(B14,DATA!$B$14:$V$292,6,0)</f>
        <v>Tuyên Hóa</v>
      </c>
      <c r="D14" s="22">
        <f>VLOOKUP(B14,DATA!$B$14:$V$292,7,0)</f>
        <v>2014</v>
      </c>
      <c r="E14" s="23">
        <f>VLOOKUP(B14,DATA!$B$14:$V$292,9,0)</f>
        <v>2016</v>
      </c>
      <c r="F14" s="44" t="str">
        <f>VLOOKUP(B14,DATA!$B$13:$V$292,12,0)</f>
        <v>2957/QĐ-UBND ngày 22/10/2014</v>
      </c>
      <c r="G14" s="543">
        <f>VLOOKUP(B14,DATA!$B$13:$V$292,13,0)</f>
        <v>7933</v>
      </c>
      <c r="H14" s="543">
        <f>VLOOKUP(B14,DATA!$B$14:$V$292,15,0)</f>
        <v>7933</v>
      </c>
      <c r="I14" s="543">
        <f>VLOOKUP(B14,DATA!$B$14:$V$292,16,0)</f>
        <v>4948</v>
      </c>
      <c r="J14" s="543">
        <f>VLOOKUP(B14,DATA!$B$14:$V$292,18,0)</f>
        <v>4948</v>
      </c>
      <c r="K14" s="543">
        <f>VLOOKUP(B14,DATA!$B$13:$V$292,19,0)</f>
        <v>3096</v>
      </c>
      <c r="L14" s="543">
        <f>VLOOKUP(B14,DATA!$B$13:$V$292,20,0)</f>
        <v>1548</v>
      </c>
      <c r="M14" s="543">
        <f t="shared" si="1"/>
        <v>1548</v>
      </c>
      <c r="N14" s="543">
        <v>100</v>
      </c>
      <c r="O14" s="848"/>
    </row>
    <row r="15" spans="1:15" ht="47.25">
      <c r="A15" s="43">
        <v>6</v>
      </c>
      <c r="B15" s="590" t="s">
        <v>151</v>
      </c>
      <c r="C15" s="22" t="str">
        <f>VLOOKUP(B15,DATA!$B$14:$V$292,6,0)</f>
        <v>Đồng Hới</v>
      </c>
      <c r="D15" s="22">
        <f>VLOOKUP(B15,DATA!$B$14:$V$292,7,0)</f>
        <v>2014</v>
      </c>
      <c r="E15" s="23">
        <f>VLOOKUP(B15,DATA!$B$14:$V$292,9,0)</f>
        <v>2016</v>
      </c>
      <c r="F15" s="44" t="str">
        <f>VLOOKUP(B15,DATA!$B$13:$V$292,12,0)</f>
        <v>1469/QĐ-UBND ngày 18/10/2013</v>
      </c>
      <c r="G15" s="543">
        <f>VLOOKUP(B15,DATA!$B$13:$V$292,13,0)</f>
        <v>15239</v>
      </c>
      <c r="H15" s="543">
        <f>VLOOKUP(B15,DATA!$B$14:$V$292,15,0)</f>
        <v>15239</v>
      </c>
      <c r="I15" s="543">
        <f>VLOOKUP(B15,DATA!$B$14:$V$292,16,0)</f>
        <v>11500</v>
      </c>
      <c r="J15" s="543">
        <f>VLOOKUP(B15,DATA!$B$14:$V$292,18,0)</f>
        <v>11500</v>
      </c>
      <c r="K15" s="543">
        <f>VLOOKUP(B15,DATA!$B$13:$V$292,19,0)</f>
        <v>3215</v>
      </c>
      <c r="L15" s="543">
        <f>VLOOKUP(B15,DATA!$B$13:$V$292,20,0)</f>
        <v>2215</v>
      </c>
      <c r="M15" s="543">
        <f t="shared" si="1"/>
        <v>2215</v>
      </c>
      <c r="N15" s="543">
        <v>100</v>
      </c>
      <c r="O15" s="848"/>
    </row>
    <row r="16" spans="1:15" ht="31.5">
      <c r="A16" s="43">
        <v>7</v>
      </c>
      <c r="B16" s="591" t="s">
        <v>109</v>
      </c>
      <c r="C16" s="22" t="str">
        <f>VLOOKUP(B16,DATA!$B$14:$V$292,6,0)</f>
        <v>Đồng Hới</v>
      </c>
      <c r="D16" s="22">
        <f>VLOOKUP(B16,DATA!$B$14:$V$292,7,0)</f>
        <v>2014</v>
      </c>
      <c r="E16" s="23">
        <f>VLOOKUP(B16,DATA!$B$14:$V$292,9,0)</f>
        <v>2016</v>
      </c>
      <c r="F16" s="44" t="str">
        <f>VLOOKUP(B16,DATA!$B$13:$V$292,12,0)</f>
        <v>2226/QĐ-UBND ngày 13/9/2013</v>
      </c>
      <c r="G16" s="543">
        <f>VLOOKUP(B16,DATA!$B$13:$V$292,13,0)</f>
        <v>26135</v>
      </c>
      <c r="H16" s="543">
        <f>VLOOKUP(B16,DATA!$B$14:$V$292,15,0)</f>
        <v>16135</v>
      </c>
      <c r="I16" s="543">
        <f>VLOOKUP(B16,DATA!$B$14:$V$292,16,0)</f>
        <v>23800</v>
      </c>
      <c r="J16" s="543">
        <f>VLOOKUP(B16,DATA!$B$14:$V$292,18,0)</f>
        <v>13800</v>
      </c>
      <c r="K16" s="543">
        <f>VLOOKUP(B16,DATA!$B$13:$V$292,19,0)</f>
        <v>12521</v>
      </c>
      <c r="L16" s="543">
        <f>VLOOKUP(B16,DATA!$B$13:$V$292,20,0)</f>
        <v>721</v>
      </c>
      <c r="M16" s="543">
        <f t="shared" si="1"/>
        <v>721</v>
      </c>
      <c r="N16" s="543">
        <v>100</v>
      </c>
      <c r="O16" s="848"/>
    </row>
    <row r="17" spans="1:15" ht="31.5">
      <c r="A17" s="43">
        <v>8</v>
      </c>
      <c r="B17" s="21" t="s">
        <v>115</v>
      </c>
      <c r="C17" s="22" t="str">
        <f>VLOOKUP(B17,DATA!$B$14:$V$292,6,0)</f>
        <v>Ba Đồn</v>
      </c>
      <c r="D17" s="22">
        <f>VLOOKUP(B17,DATA!$B$14:$V$292,7,0)</f>
        <v>2014</v>
      </c>
      <c r="E17" s="23">
        <f>VLOOKUP(B17,DATA!$B$14:$V$292,9,0)</f>
        <v>2016</v>
      </c>
      <c r="F17" s="44" t="str">
        <f>VLOOKUP(B17,DATA!$B$13:$V$292,12,0)</f>
        <v>3047/QĐ-UBND ngày 05/12/2013</v>
      </c>
      <c r="G17" s="543">
        <f>VLOOKUP(B17,DATA!$B$13:$V$292,13,0)</f>
        <v>32732</v>
      </c>
      <c r="H17" s="543">
        <f>VLOOKUP(B17,DATA!$B$14:$V$292,15,0)</f>
        <v>27732</v>
      </c>
      <c r="I17" s="543">
        <f>VLOOKUP(B17,DATA!$B$14:$V$292,16,0)</f>
        <v>21550</v>
      </c>
      <c r="J17" s="543">
        <f>VLOOKUP(B17,DATA!$B$14:$V$292,18,0)</f>
        <v>15000</v>
      </c>
      <c r="K17" s="543">
        <f>VLOOKUP(B17,DATA!$B$13:$V$292,19,0)</f>
        <v>10924</v>
      </c>
      <c r="L17" s="543">
        <f>VLOOKUP(B17,DATA!$B$13:$V$292,20,0)</f>
        <v>2924</v>
      </c>
      <c r="M17" s="543">
        <f t="shared" si="1"/>
        <v>2924</v>
      </c>
      <c r="N17" s="543">
        <v>100</v>
      </c>
      <c r="O17" s="848"/>
    </row>
    <row r="18" spans="1:15" ht="31.5">
      <c r="A18" s="43">
        <v>9</v>
      </c>
      <c r="B18" s="773" t="s">
        <v>129</v>
      </c>
      <c r="C18" s="22" t="str">
        <f>VLOOKUP(B18,DATA!$B$14:$V$292,6,0)</f>
        <v>Ba Đồn</v>
      </c>
      <c r="D18" s="22">
        <f>VLOOKUP(B18,DATA!$B$14:$V$292,7,0)</f>
        <v>2015</v>
      </c>
      <c r="E18" s="23">
        <f>VLOOKUP(B18,DATA!$B$14:$V$292,9,0)</f>
        <v>2017</v>
      </c>
      <c r="F18" s="44" t="str">
        <f>VLOOKUP(B18,DATA!$B$13:$V$292,12,0)</f>
        <v>1672/QĐ-UBND ngày 19/6/2015</v>
      </c>
      <c r="G18" s="543">
        <f>VLOOKUP(B18,DATA!$B$13:$V$292,13,0)</f>
        <v>4957</v>
      </c>
      <c r="H18" s="543">
        <f>VLOOKUP(B18,DATA!$B$14:$V$292,15,0)</f>
        <v>4957</v>
      </c>
      <c r="I18" s="543">
        <f>VLOOKUP(B18,DATA!$B$14:$V$292,16,0)</f>
        <v>3856</v>
      </c>
      <c r="J18" s="543">
        <f>VLOOKUP(B18,DATA!$B$14:$V$292,18,0)</f>
        <v>3856</v>
      </c>
      <c r="K18" s="543">
        <f>VLOOKUP(B18,DATA!$B$13:$V$292,19,0)</f>
        <v>2711</v>
      </c>
      <c r="L18" s="543">
        <f>VLOOKUP(B18,DATA!$B$13:$V$292,20,0)</f>
        <v>483</v>
      </c>
      <c r="M18" s="543">
        <f t="shared" si="1"/>
        <v>483</v>
      </c>
      <c r="N18" s="543">
        <v>100</v>
      </c>
      <c r="O18" s="848"/>
    </row>
    <row r="19" spans="1:15" ht="31.5">
      <c r="A19" s="43">
        <v>10</v>
      </c>
      <c r="B19" s="579" t="s">
        <v>499</v>
      </c>
      <c r="C19" s="22" t="str">
        <f>VLOOKUP(B19,DATA!$B$14:$V$292,6,0)</f>
        <v>Đồng Hới</v>
      </c>
      <c r="D19" s="22">
        <f>VLOOKUP(B19,DATA!$B$14:$V$292,7,0)</f>
        <v>2015</v>
      </c>
      <c r="E19" s="23">
        <f>VLOOKUP(B19,DATA!$B$14:$V$292,9,0)</f>
        <v>2017</v>
      </c>
      <c r="F19" s="44" t="str">
        <f>VLOOKUP(B19,DATA!$B$13:$V$292,12,0)</f>
        <v>320/QĐ--UBND ngày 03/2/2015</v>
      </c>
      <c r="G19" s="543">
        <f>VLOOKUP(B19,DATA!$B$13:$V$292,13,0)</f>
        <v>4581</v>
      </c>
      <c r="H19" s="543">
        <f>VLOOKUP(B19,DATA!$B$14:$V$292,15,0)</f>
        <v>3206.7</v>
      </c>
      <c r="I19" s="543">
        <f>VLOOKUP(B19,DATA!$B$14:$V$292,16,0)</f>
        <v>2000</v>
      </c>
      <c r="J19" s="543">
        <f>VLOOKUP(B19,DATA!$B$14:$V$292,18,0)</f>
        <v>2000</v>
      </c>
      <c r="K19" s="543">
        <f>VLOOKUP(B19,DATA!$B$13:$V$292,19,0)</f>
        <v>1686</v>
      </c>
      <c r="L19" s="543">
        <f>VLOOKUP(B19,DATA!$B$13:$V$292,20,0)</f>
        <v>886</v>
      </c>
      <c r="M19" s="543">
        <f t="shared" si="1"/>
        <v>886</v>
      </c>
      <c r="N19" s="543">
        <v>100</v>
      </c>
      <c r="O19" s="848"/>
    </row>
    <row r="20" spans="1:15" ht="31.5">
      <c r="A20" s="43">
        <v>11</v>
      </c>
      <c r="B20" s="46" t="s">
        <v>131</v>
      </c>
      <c r="C20" s="22" t="str">
        <f>VLOOKUP(B20,DATA!$B$14:$V$292,6,0)</f>
        <v>Tuyên Hóa</v>
      </c>
      <c r="D20" s="22">
        <f>VLOOKUP(B20,DATA!$B$14:$V$292,7,0)</f>
        <v>2015</v>
      </c>
      <c r="E20" s="23">
        <f>VLOOKUP(B20,DATA!$B$14:$V$292,9,0)</f>
        <v>2017</v>
      </c>
      <c r="F20" s="44" t="str">
        <f>VLOOKUP(B20,DATA!$B$13:$V$292,12,0)</f>
        <v>1011/QĐ-UBND ngày 16/4/2015</v>
      </c>
      <c r="G20" s="543">
        <f>VLOOKUP(B20,DATA!$B$13:$V$292,13,0)</f>
        <v>4632</v>
      </c>
      <c r="H20" s="543">
        <f>VLOOKUP(B20,DATA!$B$14:$V$292,15,0)</f>
        <v>4632</v>
      </c>
      <c r="I20" s="543">
        <f>VLOOKUP(B20,DATA!$B$14:$V$292,16,0)</f>
        <v>2934</v>
      </c>
      <c r="J20" s="543">
        <f>VLOOKUP(B20,DATA!$B$14:$V$292,18,0)</f>
        <v>2934</v>
      </c>
      <c r="K20" s="543">
        <f>VLOOKUP(B20,DATA!$B$13:$V$292,19,0)</f>
        <v>2469</v>
      </c>
      <c r="L20" s="543">
        <f>VLOOKUP(B20,DATA!$B$13:$V$292,20,0)</f>
        <v>1235</v>
      </c>
      <c r="M20" s="543">
        <f t="shared" si="1"/>
        <v>1235</v>
      </c>
      <c r="N20" s="543">
        <v>100</v>
      </c>
      <c r="O20" s="848"/>
    </row>
    <row r="21" spans="1:15" ht="63">
      <c r="A21" s="43">
        <v>12</v>
      </c>
      <c r="B21" s="774" t="s">
        <v>133</v>
      </c>
      <c r="C21" s="22" t="str">
        <f>VLOOKUP(B21,DATA!$B$14:$V$292,6,0)</f>
        <v>Quảng Ninh</v>
      </c>
      <c r="D21" s="22">
        <f>VLOOKUP(B21,DATA!$B$14:$V$292,7,0)</f>
        <v>2015</v>
      </c>
      <c r="E21" s="23">
        <f>VLOOKUP(B21,DATA!$B$14:$V$292,9,0)</f>
        <v>2017</v>
      </c>
      <c r="F21" s="44" t="str">
        <f>VLOOKUP(B21,DATA!$B$13:$V$292,12,0)</f>
        <v>2508/QĐ-CT ngày 18/10/2012; 1105/QĐ-UBND ngày 25/4/2015</v>
      </c>
      <c r="G21" s="543">
        <f>VLOOKUP(B21,DATA!$B$13:$V$292,13,0)</f>
        <v>4636</v>
      </c>
      <c r="H21" s="543">
        <f>VLOOKUP(B21,DATA!$B$14:$V$292,15,0)</f>
        <v>4636</v>
      </c>
      <c r="I21" s="543">
        <f>VLOOKUP(B21,DATA!$B$14:$V$292,16,0)</f>
        <v>2636</v>
      </c>
      <c r="J21" s="543">
        <f>VLOOKUP(B21,DATA!$B$14:$V$292,18,0)</f>
        <v>2636</v>
      </c>
      <c r="K21" s="543">
        <f>VLOOKUP(B21,DATA!$B$13:$V$292,19,0)</f>
        <v>3072</v>
      </c>
      <c r="L21" s="543">
        <f>VLOOKUP(B21,DATA!$B$13:$V$292,20,0)</f>
        <v>1536</v>
      </c>
      <c r="M21" s="543">
        <f t="shared" si="1"/>
        <v>1536</v>
      </c>
      <c r="N21" s="543">
        <v>100</v>
      </c>
      <c r="O21" s="848"/>
    </row>
    <row r="22" spans="1:15" ht="63">
      <c r="A22" s="43">
        <v>13</v>
      </c>
      <c r="B22" s="775" t="s">
        <v>134</v>
      </c>
      <c r="C22" s="22" t="str">
        <f>VLOOKUP(B22,DATA!$B$14:$V$292,6,0)</f>
        <v>Ba Đồn</v>
      </c>
      <c r="D22" s="22">
        <f>VLOOKUP(B22,DATA!$B$14:$V$292,7,0)</f>
        <v>2015</v>
      </c>
      <c r="E22" s="23">
        <f>VLOOKUP(B22,DATA!$B$14:$V$292,9,0)</f>
        <v>2017</v>
      </c>
      <c r="F22" s="44" t="str">
        <f>VLOOKUP(B22,DATA!$B$13:$V$292,12,0)</f>
        <v>3705/QĐ-UBND ngày 31/12/2010; 1884/QĐ-UBND ngày 10/7/2015</v>
      </c>
      <c r="G22" s="543">
        <f>VLOOKUP(B22,DATA!$B$13:$V$292,13,0)</f>
        <v>6410</v>
      </c>
      <c r="H22" s="543">
        <f>VLOOKUP(B22,DATA!$B$14:$V$292,15,0)</f>
        <v>6410</v>
      </c>
      <c r="I22" s="543">
        <f>VLOOKUP(B22,DATA!$B$14:$V$292,16,0)</f>
        <v>4802</v>
      </c>
      <c r="J22" s="543">
        <f>VLOOKUP(B22,DATA!$B$14:$V$292,18,0)</f>
        <v>4802</v>
      </c>
      <c r="K22" s="543">
        <f>VLOOKUP(B22,DATA!$B$13:$V$292,19,0)</f>
        <v>3703</v>
      </c>
      <c r="L22" s="543">
        <f>VLOOKUP(B22,DATA!$B$13:$V$292,20,0)</f>
        <v>1472</v>
      </c>
      <c r="M22" s="543">
        <f t="shared" si="1"/>
        <v>1472</v>
      </c>
      <c r="N22" s="543">
        <v>100</v>
      </c>
      <c r="O22" s="848"/>
    </row>
    <row r="23" spans="1:15" ht="31.5">
      <c r="A23" s="43">
        <v>14</v>
      </c>
      <c r="B23" s="46" t="s">
        <v>127</v>
      </c>
      <c r="C23" s="22" t="str">
        <f>VLOOKUP(B23,DATA!$B$14:$V$292,6,0)</f>
        <v>Quảng Trạch</v>
      </c>
      <c r="D23" s="22">
        <f>VLOOKUP(B23,DATA!$B$14:$V$292,7,0)</f>
        <v>2015</v>
      </c>
      <c r="E23" s="23">
        <f>VLOOKUP(B23,DATA!$B$14:$V$292,9,0)</f>
        <v>2017</v>
      </c>
      <c r="F23" s="44" t="str">
        <f>VLOOKUP(B23,DATA!$B$13:$V$292,12,0)</f>
        <v>2698/QĐ-UBND ngày 01/10/2014</v>
      </c>
      <c r="G23" s="543">
        <f>VLOOKUP(B23,DATA!$B$13:$V$292,13,0)</f>
        <v>6507</v>
      </c>
      <c r="H23" s="543">
        <f>VLOOKUP(B23,DATA!$B$14:$V$292,15,0)</f>
        <v>6507</v>
      </c>
      <c r="I23" s="543">
        <f>VLOOKUP(B23,DATA!$B$14:$V$292,16,0)</f>
        <v>4474</v>
      </c>
      <c r="J23" s="543">
        <f>VLOOKUP(B23,DATA!$B$14:$V$292,18,0)</f>
        <v>4474</v>
      </c>
      <c r="K23" s="543">
        <f>VLOOKUP(B23,DATA!$B$13:$V$292,19,0)</f>
        <v>3947</v>
      </c>
      <c r="L23" s="543">
        <f>VLOOKUP(B23,DATA!$B$13:$V$292,20,0)</f>
        <v>1673</v>
      </c>
      <c r="M23" s="543">
        <f t="shared" si="1"/>
        <v>1673</v>
      </c>
      <c r="N23" s="543">
        <v>100</v>
      </c>
      <c r="O23" s="848"/>
    </row>
    <row r="24" spans="1:15" ht="31.5">
      <c r="A24" s="43">
        <v>15</v>
      </c>
      <c r="B24" s="592" t="s">
        <v>147</v>
      </c>
      <c r="C24" s="22" t="str">
        <f>VLOOKUP(B24,DATA!$B$14:$V$292,6,0)</f>
        <v>Ba Đồn</v>
      </c>
      <c r="D24" s="22">
        <f>VLOOKUP(B24,DATA!$B$14:$V$292,7,0)</f>
        <v>2015</v>
      </c>
      <c r="E24" s="23">
        <f>VLOOKUP(B24,DATA!$B$14:$V$292,9,0)</f>
        <v>2017</v>
      </c>
      <c r="F24" s="44" t="str">
        <f>VLOOKUP(B24,DATA!$B$13:$V$292,12,0)</f>
        <v>3006/QĐ-UBND ngày 25/10/2014</v>
      </c>
      <c r="G24" s="543">
        <f>VLOOKUP(B24,DATA!$B$13:$V$292,13,0)</f>
        <v>10300</v>
      </c>
      <c r="H24" s="543">
        <f>VLOOKUP(B24,DATA!$B$14:$V$292,15,0)</f>
        <v>10300</v>
      </c>
      <c r="I24" s="543">
        <f>VLOOKUP(B24,DATA!$B$14:$V$292,16,0)</f>
        <v>7285</v>
      </c>
      <c r="J24" s="543">
        <f>VLOOKUP(B24,DATA!$B$14:$V$292,18,0)</f>
        <v>7285</v>
      </c>
      <c r="K24" s="543">
        <f>VLOOKUP(B24,DATA!$B$13:$V$292,19,0)</f>
        <v>6770</v>
      </c>
      <c r="L24" s="543">
        <f>VLOOKUP(B24,DATA!$B$13:$V$292,20,0)</f>
        <v>1985</v>
      </c>
      <c r="M24" s="543">
        <f t="shared" si="1"/>
        <v>1985</v>
      </c>
      <c r="N24" s="543">
        <v>100</v>
      </c>
      <c r="O24" s="848"/>
    </row>
    <row r="25" spans="1:15" ht="31.5">
      <c r="A25" s="43">
        <v>16</v>
      </c>
      <c r="B25" s="590" t="s">
        <v>117</v>
      </c>
      <c r="C25" s="22" t="str">
        <f>VLOOKUP(B25,DATA!$B$14:$V$292,6,0)</f>
        <v>Bố Trạch</v>
      </c>
      <c r="D25" s="22">
        <f>VLOOKUP(B25,DATA!$B$14:$V$292,7,0)</f>
        <v>2015</v>
      </c>
      <c r="E25" s="23">
        <f>VLOOKUP(B25,DATA!$B$14:$V$292,9,0)</f>
        <v>2017</v>
      </c>
      <c r="F25" s="44" t="str">
        <f>VLOOKUP(B25,DATA!$B$13:$V$292,12,0)</f>
        <v>3052/QĐ-UBND ngày 29/10/2014</v>
      </c>
      <c r="G25" s="543">
        <f>VLOOKUP(B25,DATA!$B$13:$V$292,13,0)</f>
        <v>19000</v>
      </c>
      <c r="H25" s="543">
        <f>VLOOKUP(B25,DATA!$B$14:$V$292,15,0)</f>
        <v>8656</v>
      </c>
      <c r="I25" s="543">
        <f>VLOOKUP(B25,DATA!$B$14:$V$292,16,0)</f>
        <v>12844</v>
      </c>
      <c r="J25" s="543">
        <f>VLOOKUP(B25,DATA!$B$14:$V$292,18,0)</f>
        <v>4500</v>
      </c>
      <c r="K25" s="543">
        <f>VLOOKUP(B25,DATA!$B$13:$V$292,19,0)</f>
        <v>8756</v>
      </c>
      <c r="L25" s="543">
        <f>VLOOKUP(B25,DATA!$B$13:$V$292,20,0)</f>
        <v>4256</v>
      </c>
      <c r="M25" s="543">
        <f t="shared" si="1"/>
        <v>4256</v>
      </c>
      <c r="N25" s="543">
        <v>100</v>
      </c>
      <c r="O25" s="848"/>
    </row>
    <row r="26" spans="1:15" ht="47.25">
      <c r="A26" s="43">
        <v>17</v>
      </c>
      <c r="B26" s="776" t="s">
        <v>111</v>
      </c>
      <c r="C26" s="22" t="str">
        <f>VLOOKUP(B26,DATA!$B$14:$V$292,6,0)</f>
        <v>Bố Trạch</v>
      </c>
      <c r="D26" s="22">
        <f>VLOOKUP(B26,DATA!$B$14:$V$292,7,0)</f>
        <v>2014</v>
      </c>
      <c r="E26" s="23">
        <f>VLOOKUP(B26,DATA!$B$14:$V$292,9,0)</f>
        <v>2017</v>
      </c>
      <c r="F26" s="44" t="str">
        <f>VLOOKUP(B26,DATA!$B$13:$V$292,12,0)</f>
        <v>Số 2670/QĐ-UBND ngày 28/10/2013</v>
      </c>
      <c r="G26" s="543">
        <f>VLOOKUP(B26,DATA!$B$13:$V$292,13,0)</f>
        <v>29392</v>
      </c>
      <c r="H26" s="543">
        <f>VLOOKUP(B26,DATA!$B$14:$V$292,15,0)</f>
        <v>29392</v>
      </c>
      <c r="I26" s="543">
        <f>VLOOKUP(B26,DATA!$B$14:$V$292,16,0)</f>
        <v>21336</v>
      </c>
      <c r="J26" s="543">
        <f>VLOOKUP(B26,DATA!$B$14:$V$292,18,0)</f>
        <v>21336</v>
      </c>
      <c r="K26" s="543">
        <f>VLOOKUP(B26,DATA!$B$13:$V$292,19,0)</f>
        <v>10989</v>
      </c>
      <c r="L26" s="543">
        <f>VLOOKUP(B26,DATA!$B$13:$V$292,20,0)</f>
        <v>5117</v>
      </c>
      <c r="M26" s="543">
        <f t="shared" si="1"/>
        <v>5117</v>
      </c>
      <c r="N26" s="543">
        <v>100</v>
      </c>
      <c r="O26" s="848"/>
    </row>
    <row r="27" spans="1:15" ht="31.5">
      <c r="A27" s="43">
        <v>18</v>
      </c>
      <c r="B27" s="46" t="s">
        <v>107</v>
      </c>
      <c r="C27" s="22" t="str">
        <f>VLOOKUP(B27,DATA!$B$14:$V$292,6,0)</f>
        <v>Ba Đồn</v>
      </c>
      <c r="D27" s="22">
        <f>VLOOKUP(B27,DATA!$B$14:$V$292,7,0)</f>
        <v>2015</v>
      </c>
      <c r="E27" s="23">
        <f>VLOOKUP(B27,DATA!$B$14:$V$292,9,0)</f>
        <v>2017</v>
      </c>
      <c r="F27" s="44" t="str">
        <f>VLOOKUP(B27,DATA!$B$13:$V$292,12,0)</f>
        <v>2412/QĐ-UBND ngày 3/9/2014</v>
      </c>
      <c r="G27" s="543">
        <f>VLOOKUP(B27,DATA!$B$13:$V$292,13,0)</f>
        <v>23156</v>
      </c>
      <c r="H27" s="543">
        <f>VLOOKUP(B27,DATA!$B$14:$V$292,15,0)</f>
        <v>23156</v>
      </c>
      <c r="I27" s="543">
        <f>VLOOKUP(B27,DATA!$B$14:$V$292,16,0)</f>
        <v>13756</v>
      </c>
      <c r="J27" s="543">
        <f>VLOOKUP(B27,DATA!$B$14:$V$292,18,0)</f>
        <v>13756</v>
      </c>
      <c r="K27" s="543">
        <f>VLOOKUP(B27,DATA!$B$13:$V$292,19,0)</f>
        <v>13840</v>
      </c>
      <c r="L27" s="543">
        <f>VLOOKUP(B27,DATA!$B$13:$V$292,20,0)</f>
        <v>7084</v>
      </c>
      <c r="M27" s="543">
        <f t="shared" si="1"/>
        <v>7084</v>
      </c>
      <c r="N27" s="543">
        <v>100</v>
      </c>
      <c r="O27" s="848"/>
    </row>
    <row r="28" spans="1:15" s="41" customFormat="1">
      <c r="A28" s="820" t="s">
        <v>492</v>
      </c>
      <c r="B28" s="821" t="s">
        <v>551</v>
      </c>
      <c r="C28" s="22"/>
      <c r="D28" s="22"/>
      <c r="E28" s="22"/>
      <c r="F28" s="22"/>
      <c r="G28" s="42"/>
      <c r="H28" s="42"/>
      <c r="I28" s="42"/>
      <c r="J28" s="42"/>
      <c r="K28" s="42"/>
      <c r="L28" s="42"/>
      <c r="M28" s="42"/>
      <c r="N28" s="589"/>
      <c r="O28" s="852"/>
    </row>
    <row r="29" spans="1:15" ht="47.25">
      <c r="A29" s="43">
        <v>19</v>
      </c>
      <c r="B29" s="819" t="s">
        <v>517</v>
      </c>
      <c r="C29" s="22" t="str">
        <f>VLOOKUP(B29,DATA!$B$14:$V$292,6,0)</f>
        <v>Cộng hòa Dân chủ nhân dân Lào</v>
      </c>
      <c r="D29" s="22">
        <f>VLOOKUP(B29,DATA!$B$14:$V$292,7,0)</f>
        <v>2017</v>
      </c>
      <c r="E29" s="23">
        <f>VLOOKUP(B29,DATA!$B$14:$V$292,9,0)</f>
        <v>2018</v>
      </c>
      <c r="F29" s="44" t="str">
        <f>VLOOKUP(B29,DATA!$B$13:$V$292,12,0)</f>
        <v>3521/QĐ-UBND ngày 31/10/2016</v>
      </c>
      <c r="G29" s="543">
        <f>VLOOKUP(B29,DATA!$B$13:$V$292,13,0)</f>
        <v>3473</v>
      </c>
      <c r="H29" s="543">
        <f>VLOOKUP(B29,DATA!$B$14:$V$292,15,0)</f>
        <v>3473</v>
      </c>
      <c r="I29" s="543">
        <f>VLOOKUP(B29,DATA!$B$14:$V$292,16,0)</f>
        <v>2895</v>
      </c>
      <c r="J29" s="543">
        <f>VLOOKUP(B29,DATA!$B$14:$V$292,18,0)</f>
        <v>2895</v>
      </c>
      <c r="K29" s="543">
        <f>VLOOKUP(B29,DATA!$B$13:$V$292,19,0)</f>
        <v>3125</v>
      </c>
      <c r="L29" s="543">
        <f>VLOOKUP(B29,DATA!$B$13:$V$292,20,0)</f>
        <v>230</v>
      </c>
      <c r="M29" s="543">
        <f t="shared" ref="M29:M42" si="2">L29*N29/100</f>
        <v>230</v>
      </c>
      <c r="N29" s="543">
        <v>100</v>
      </c>
      <c r="O29" s="853" t="s">
        <v>746</v>
      </c>
    </row>
    <row r="30" spans="1:15" ht="31.5">
      <c r="A30" s="43">
        <v>20</v>
      </c>
      <c r="B30" s="60" t="s">
        <v>162</v>
      </c>
      <c r="C30" s="22" t="str">
        <f>VLOOKUP(B30,DATA!$B$14:$V$292,6,0)</f>
        <v>Đồng Hới</v>
      </c>
      <c r="D30" s="22">
        <f>VLOOKUP(B30,DATA!$B$14:$V$292,7,0)</f>
        <v>2016</v>
      </c>
      <c r="E30" s="23">
        <f>VLOOKUP(B30,DATA!$B$14:$V$292,9,0)</f>
        <v>2018</v>
      </c>
      <c r="F30" s="44" t="str">
        <f>VLOOKUP(B30,DATA!$B$13:$V$292,12,0)</f>
        <v>3103a/QĐ-UBND ngày 30/10/2015</v>
      </c>
      <c r="G30" s="543">
        <f>VLOOKUP(B30,DATA!$B$13:$V$292,13,0)</f>
        <v>2107</v>
      </c>
      <c r="H30" s="543">
        <f>VLOOKUP(B30,DATA!$B$14:$V$292,15,0)</f>
        <v>2107</v>
      </c>
      <c r="I30" s="543">
        <f>VLOOKUP(B30,DATA!$B$14:$V$292,16,0)</f>
        <v>1340</v>
      </c>
      <c r="J30" s="543">
        <f>VLOOKUP(B30,DATA!$B$14:$V$292,18,0)</f>
        <v>1340</v>
      </c>
      <c r="K30" s="543">
        <f>VLOOKUP(B30,DATA!$B$13:$V$292,19,0)</f>
        <v>1896</v>
      </c>
      <c r="L30" s="543">
        <f>VLOOKUP(B30,DATA!$B$13:$V$292,20,0)</f>
        <v>556</v>
      </c>
      <c r="M30" s="543">
        <f t="shared" si="2"/>
        <v>556</v>
      </c>
      <c r="N30" s="543">
        <v>100</v>
      </c>
      <c r="O30" s="848"/>
    </row>
    <row r="31" spans="1:15" ht="51.75">
      <c r="A31" s="43">
        <v>21</v>
      </c>
      <c r="B31" s="46" t="s">
        <v>153</v>
      </c>
      <c r="C31" s="22" t="str">
        <f>VLOOKUP(B31,DATA!$B$14:$V$292,6,0)</f>
        <v>Quảng Trạch</v>
      </c>
      <c r="D31" s="22">
        <f>VLOOKUP(B31,DATA!$B$14:$V$292,7,0)</f>
        <v>2016</v>
      </c>
      <c r="E31" s="23">
        <f>VLOOKUP(B31,DATA!$B$14:$V$292,9,0)</f>
        <v>2018</v>
      </c>
      <c r="F31" s="44" t="str">
        <f>VLOOKUP(B31,DATA!$B$13:$V$292,12,0)</f>
        <v>1881/QĐ-UBND ngày 22/6/2016</v>
      </c>
      <c r="G31" s="543">
        <f>VLOOKUP(B31,DATA!$B$13:$V$292,13,0)</f>
        <v>2900</v>
      </c>
      <c r="H31" s="543">
        <f>VLOOKUP(B31,DATA!$B$14:$V$292,15,0)</f>
        <v>2900</v>
      </c>
      <c r="I31" s="543">
        <f>VLOOKUP(B31,DATA!$B$14:$V$292,16,0)</f>
        <v>2000</v>
      </c>
      <c r="J31" s="543">
        <f>VLOOKUP(B31,DATA!$B$14:$V$292,18,0)</f>
        <v>2000</v>
      </c>
      <c r="K31" s="543">
        <f>VLOOKUP(B31,DATA!$B$13:$V$292,19,0)</f>
        <v>2610</v>
      </c>
      <c r="L31" s="543">
        <f>VLOOKUP(B31,DATA!$B$13:$V$292,20,0)</f>
        <v>610</v>
      </c>
      <c r="M31" s="543">
        <f t="shared" si="2"/>
        <v>610</v>
      </c>
      <c r="N31" s="543">
        <v>100</v>
      </c>
      <c r="O31" s="853" t="s">
        <v>748</v>
      </c>
    </row>
    <row r="32" spans="1:15" ht="31.5">
      <c r="A32" s="43">
        <v>22</v>
      </c>
      <c r="B32" s="61" t="s">
        <v>168</v>
      </c>
      <c r="C32" s="22" t="str">
        <f>VLOOKUP(B32,DATA!$B$14:$V$292,6,0)</f>
        <v>Đồng Hới</v>
      </c>
      <c r="D32" s="22">
        <f>VLOOKUP(B32,DATA!$B$14:$V$292,7,0)</f>
        <v>2017</v>
      </c>
      <c r="E32" s="23">
        <f>VLOOKUP(B32,DATA!$B$14:$V$292,9,0)</f>
        <v>2018</v>
      </c>
      <c r="F32" s="44" t="str">
        <f>VLOOKUP(B32,DATA!$B$13:$V$292,12,0)</f>
        <v>3518/QĐ-UBND ngày 31/10/2016</v>
      </c>
      <c r="G32" s="543">
        <f>VLOOKUP(B32,DATA!$B$13:$V$292,13,0)</f>
        <v>3190</v>
      </c>
      <c r="H32" s="543">
        <f>VLOOKUP(B32,DATA!$B$14:$V$292,15,0)</f>
        <v>3190</v>
      </c>
      <c r="I32" s="543">
        <f>VLOOKUP(B32,DATA!$B$14:$V$292,16,0)</f>
        <v>2000</v>
      </c>
      <c r="J32" s="543">
        <f>VLOOKUP(B32,DATA!$B$14:$V$292,18,0)</f>
        <v>2000</v>
      </c>
      <c r="K32" s="543">
        <f>VLOOKUP(B32,DATA!$B$13:$V$292,19,0)</f>
        <v>2871</v>
      </c>
      <c r="L32" s="543">
        <f>VLOOKUP(B32,DATA!$B$13:$V$292,20,0)</f>
        <v>871</v>
      </c>
      <c r="M32" s="543">
        <f t="shared" si="2"/>
        <v>871</v>
      </c>
      <c r="N32" s="543">
        <v>100</v>
      </c>
      <c r="O32" s="848"/>
    </row>
    <row r="33" spans="1:15" ht="31.5">
      <c r="A33" s="43">
        <v>23</v>
      </c>
      <c r="B33" s="46" t="s">
        <v>145</v>
      </c>
      <c r="C33" s="22" t="str">
        <f>VLOOKUP(B33,DATA!$B$14:$V$292,6,0)</f>
        <v>Ba Đồn</v>
      </c>
      <c r="D33" s="22">
        <f>VLOOKUP(B33,DATA!$B$14:$V$292,7,0)</f>
        <v>2016</v>
      </c>
      <c r="E33" s="23">
        <f>VLOOKUP(B33,DATA!$B$14:$V$292,9,0)</f>
        <v>2018</v>
      </c>
      <c r="F33" s="44" t="str">
        <f>VLOOKUP(B33,DATA!$B$13:$V$292,12,0)</f>
        <v>2315/QĐ-UBND ngày 04/8/2016</v>
      </c>
      <c r="G33" s="543">
        <f>VLOOKUP(B33,DATA!$B$13:$V$292,13,0)</f>
        <v>8900</v>
      </c>
      <c r="H33" s="543">
        <f>VLOOKUP(B33,DATA!$B$14:$V$292,15,0)</f>
        <v>8900</v>
      </c>
      <c r="I33" s="543">
        <f>VLOOKUP(B33,DATA!$B$14:$V$292,16,0)</f>
        <v>7100</v>
      </c>
      <c r="J33" s="543">
        <f>VLOOKUP(B33,DATA!$B$14:$V$292,18,0)</f>
        <v>7100</v>
      </c>
      <c r="K33" s="543">
        <f>VLOOKUP(B33,DATA!$B$13:$V$292,19,0)</f>
        <v>8010</v>
      </c>
      <c r="L33" s="543">
        <v>900</v>
      </c>
      <c r="M33" s="543">
        <f t="shared" si="2"/>
        <v>900</v>
      </c>
      <c r="N33" s="543">
        <v>100</v>
      </c>
      <c r="O33" s="848"/>
    </row>
    <row r="34" spans="1:15" ht="64.5">
      <c r="A34" s="43">
        <v>24</v>
      </c>
      <c r="B34" s="46" t="s">
        <v>149</v>
      </c>
      <c r="C34" s="22" t="str">
        <f>VLOOKUP(B34,DATA!$B$14:$V$292,6,0)</f>
        <v>Ba Đồn</v>
      </c>
      <c r="D34" s="22">
        <f>VLOOKUP(B34,DATA!$B$14:$V$292,7,0)</f>
        <v>2016</v>
      </c>
      <c r="E34" s="23">
        <f>VLOOKUP(B34,DATA!$B$14:$V$292,9,0)</f>
        <v>2018</v>
      </c>
      <c r="F34" s="44" t="str">
        <f>VLOOKUP(B34,DATA!$B$13:$V$292,12,0)</f>
        <v>1986/QĐ-UBND ngày 05/7/2016</v>
      </c>
      <c r="G34" s="543">
        <f>VLOOKUP(B34,DATA!$B$13:$V$292,13,0)</f>
        <v>6508</v>
      </c>
      <c r="H34" s="543">
        <f>VLOOKUP(B34,DATA!$B$14:$V$292,15,0)</f>
        <v>6508</v>
      </c>
      <c r="I34" s="543">
        <f>VLOOKUP(B34,DATA!$B$14:$V$292,16,0)</f>
        <v>4500</v>
      </c>
      <c r="J34" s="543">
        <f>VLOOKUP(B34,DATA!$B$14:$V$292,18,0)</f>
        <v>4500</v>
      </c>
      <c r="K34" s="543">
        <f>VLOOKUP(B34,DATA!$B$13:$V$292,19,0)</f>
        <v>5857</v>
      </c>
      <c r="L34" s="543">
        <f>VLOOKUP(B34,DATA!$B$13:$V$292,20,0)</f>
        <v>1357</v>
      </c>
      <c r="M34" s="543">
        <f t="shared" si="2"/>
        <v>1357</v>
      </c>
      <c r="N34" s="543">
        <v>100</v>
      </c>
      <c r="O34" s="853" t="s">
        <v>747</v>
      </c>
    </row>
    <row r="35" spans="1:15" ht="31.5">
      <c r="A35" s="43">
        <v>25</v>
      </c>
      <c r="B35" s="60" t="s">
        <v>160</v>
      </c>
      <c r="C35" s="22" t="str">
        <f>VLOOKUP(B35,DATA!$B$14:$V$292,6,0)</f>
        <v>Lệ Thủy</v>
      </c>
      <c r="D35" s="22">
        <f>VLOOKUP(B35,DATA!$B$14:$V$292,7,0)</f>
        <v>2016</v>
      </c>
      <c r="E35" s="23">
        <f>VLOOKUP(B35,DATA!$B$14:$V$292,9,0)</f>
        <v>2018</v>
      </c>
      <c r="F35" s="44" t="str">
        <f>VLOOKUP(B35,DATA!$B$13:$V$292,12,0)</f>
        <v>778/QĐ-UBND ngày 22/3/2016</v>
      </c>
      <c r="G35" s="543">
        <f>VLOOKUP(B35,DATA!$B$13:$V$292,13,0)</f>
        <v>4358</v>
      </c>
      <c r="H35" s="543">
        <f>VLOOKUP(B35,DATA!$B$14:$V$292,15,0)</f>
        <v>4358</v>
      </c>
      <c r="I35" s="543">
        <f>VLOOKUP(B35,DATA!$B$14:$V$292,16,0)</f>
        <v>2360</v>
      </c>
      <c r="J35" s="543">
        <f>VLOOKUP(B35,DATA!$B$14:$V$292,18,0)</f>
        <v>2360</v>
      </c>
      <c r="K35" s="543">
        <f>VLOOKUP(B35,DATA!$B$13:$V$292,19,0)</f>
        <v>3922</v>
      </c>
      <c r="L35" s="543">
        <f>VLOOKUP(B35,DATA!$B$13:$V$292,20,0)</f>
        <v>1562</v>
      </c>
      <c r="M35" s="543">
        <f t="shared" si="2"/>
        <v>1562</v>
      </c>
      <c r="N35" s="543">
        <v>100</v>
      </c>
      <c r="O35" s="853"/>
    </row>
    <row r="36" spans="1:15" ht="63">
      <c r="A36" s="43">
        <v>26</v>
      </c>
      <c r="B36" s="590" t="s">
        <v>488</v>
      </c>
      <c r="C36" s="22" t="str">
        <f>VLOOKUP(B36,DATA!$B$14:$V$292,6,0)</f>
        <v>Quảng Ninh</v>
      </c>
      <c r="D36" s="22">
        <f>VLOOKUP(B36,DATA!$B$14:$V$292,7,0)</f>
        <v>2015</v>
      </c>
      <c r="E36" s="23">
        <f>VLOOKUP(B36,DATA!$B$14:$V$292,9,0)</f>
        <v>2018</v>
      </c>
      <c r="F36" s="44" t="str">
        <f>VLOOKUP(B36,DATA!$B$13:$V$292,12,0)</f>
        <v>2391/QĐ-UBND ngày 09/10/2012; 1130/QĐ-UBND ngày 27/4/2015</v>
      </c>
      <c r="G36" s="543">
        <f>VLOOKUP(B36,DATA!$B$13:$V$292,13,0)</f>
        <v>6734</v>
      </c>
      <c r="H36" s="543">
        <f>VLOOKUP(B36,DATA!$B$14:$V$292,15,0)</f>
        <v>6734</v>
      </c>
      <c r="I36" s="543">
        <f>VLOOKUP(B36,DATA!$B$14:$V$292,16,0)</f>
        <v>4140</v>
      </c>
      <c r="J36" s="543">
        <f>VLOOKUP(B36,DATA!$B$14:$V$292,18,0)</f>
        <v>4140</v>
      </c>
      <c r="K36" s="543">
        <f>VLOOKUP(B36,DATA!$B$13:$V$292,19,0)</f>
        <v>3840</v>
      </c>
      <c r="L36" s="543">
        <f>VLOOKUP(B36,DATA!$B$13:$V$292,20,0)</f>
        <v>1920</v>
      </c>
      <c r="M36" s="543">
        <f t="shared" si="2"/>
        <v>1920</v>
      </c>
      <c r="N36" s="543">
        <v>100</v>
      </c>
      <c r="O36" s="853"/>
    </row>
    <row r="37" spans="1:15" ht="63">
      <c r="A37" s="43">
        <v>27</v>
      </c>
      <c r="B37" s="964" t="s">
        <v>824</v>
      </c>
      <c r="C37" s="822" t="str">
        <f>VLOOKUP(B37,DATA!$B$14:$V$296,6,0)</f>
        <v>Bố Trạch</v>
      </c>
      <c r="D37" s="822">
        <f>VLOOKUP(B37,DATA!$B$14:$V$296,7,0)</f>
        <v>2015</v>
      </c>
      <c r="E37" s="823">
        <f>VLOOKUP(B37,DATA!$B$14:$V$296,9,0)</f>
        <v>2018</v>
      </c>
      <c r="F37" s="553" t="str">
        <f>VLOOKUP(B37,DATA!$B$13:$V$296,12,0)</f>
        <v>797/QĐ-UBND ngày 27/3/2015; 2599/QĐ-UBND ngày 21/7/2017</v>
      </c>
      <c r="G37" s="824">
        <f>VLOOKUP(B37,DATA!$B$13:$V$296,13,0)</f>
        <v>5210</v>
      </c>
      <c r="H37" s="824">
        <f>VLOOKUP(B37,DATA!$B$14:$V$296,15,0)</f>
        <v>2000</v>
      </c>
      <c r="I37" s="824">
        <f>VLOOKUP(B37,DATA!$B$14:$V$296,16,0)</f>
        <v>3210</v>
      </c>
      <c r="J37" s="824">
        <f>VLOOKUP(B37,DATA!$B$14:$V$296,18,0)</f>
        <v>0</v>
      </c>
      <c r="K37" s="824">
        <f>VLOOKUP(B37,DATA!$B$13:$V$296,19,0)</f>
        <v>2000</v>
      </c>
      <c r="L37" s="824">
        <f>VLOOKUP(B37,DATA!$B$13:$V$296,20,0)</f>
        <v>2000</v>
      </c>
      <c r="M37" s="543">
        <f t="shared" si="2"/>
        <v>2000</v>
      </c>
      <c r="N37" s="543">
        <v>100</v>
      </c>
      <c r="O37" s="847" t="s">
        <v>827</v>
      </c>
    </row>
    <row r="38" spans="1:15" ht="31.5">
      <c r="A38" s="43">
        <v>28</v>
      </c>
      <c r="B38" s="593" t="s">
        <v>138</v>
      </c>
      <c r="C38" s="22" t="str">
        <f>VLOOKUP(B38,DATA!$B$14:$V$292,6,0)</f>
        <v>Quảng Trạch</v>
      </c>
      <c r="D38" s="22">
        <f>VLOOKUP(B38,DATA!$B$14:$V$292,7,0)</f>
        <v>2016</v>
      </c>
      <c r="E38" s="23">
        <f>VLOOKUP(B38,DATA!$B$14:$V$292,9,0)</f>
        <v>2018</v>
      </c>
      <c r="F38" s="44" t="str">
        <f>VLOOKUP(B38,DATA!$B$13:$V$292,12,0)</f>
        <v>1739/QĐ-UBND ngày 30/6/2014</v>
      </c>
      <c r="G38" s="543">
        <f>VLOOKUP(B38,DATA!$B$13:$V$292,13,0)</f>
        <v>4800</v>
      </c>
      <c r="H38" s="543">
        <f>VLOOKUP(B38,DATA!$B$14:$V$292,15,0)</f>
        <v>4800</v>
      </c>
      <c r="I38" s="543">
        <f>VLOOKUP(B38,DATA!$B$14:$V$292,16,0)</f>
        <v>1395</v>
      </c>
      <c r="J38" s="543">
        <f>VLOOKUP(B38,DATA!$B$14:$V$292,18,0)</f>
        <v>1395</v>
      </c>
      <c r="K38" s="543">
        <f>VLOOKUP(B38,DATA!$B$13:$V$292,19,0)</f>
        <v>4270</v>
      </c>
      <c r="L38" s="543">
        <f>VLOOKUP(B38,DATA!$B$13:$V$292,20,0)</f>
        <v>2925</v>
      </c>
      <c r="M38" s="543">
        <f t="shared" si="2"/>
        <v>2925</v>
      </c>
      <c r="N38" s="543">
        <v>100</v>
      </c>
      <c r="O38" s="853"/>
    </row>
    <row r="39" spans="1:15" ht="47.25">
      <c r="A39" s="43">
        <v>29</v>
      </c>
      <c r="B39" s="46" t="s">
        <v>143</v>
      </c>
      <c r="C39" s="22" t="str">
        <f>VLOOKUP(B39,DATA!$B$14:$V$292,6,0)</f>
        <v>Quảng Trạch</v>
      </c>
      <c r="D39" s="22">
        <f>VLOOKUP(B39,DATA!$B$14:$V$292,7,0)</f>
        <v>2014</v>
      </c>
      <c r="E39" s="23">
        <f>VLOOKUP(B39,DATA!$B$14:$V$292,9,0)</f>
        <v>2018</v>
      </c>
      <c r="F39" s="44" t="str">
        <f>VLOOKUP(B39,DATA!$B$13:$V$292,12,0)</f>
        <v>1913/QĐ-UBND ngày 21/7/2014</v>
      </c>
      <c r="G39" s="543">
        <f>VLOOKUP(B39,DATA!$B$13:$V$292,13,0)</f>
        <v>57371</v>
      </c>
      <c r="H39" s="543">
        <f>VLOOKUP(B39,DATA!$B$14:$V$292,15,0)</f>
        <v>17371</v>
      </c>
      <c r="I39" s="543">
        <f>VLOOKUP(B39,DATA!$B$14:$V$292,16,0)</f>
        <v>48000</v>
      </c>
      <c r="J39" s="543">
        <f>VLOOKUP(B39,DATA!$B$14:$V$292,18,0)</f>
        <v>8000</v>
      </c>
      <c r="K39" s="543">
        <f>VLOOKUP(B39,DATA!$B$13:$V$292,19,0)</f>
        <v>11634</v>
      </c>
      <c r="L39" s="543">
        <f>VLOOKUP(B39,DATA!$B$13:$V$292,20,0)</f>
        <v>3634</v>
      </c>
      <c r="M39" s="543">
        <f t="shared" si="2"/>
        <v>3634</v>
      </c>
      <c r="N39" s="543">
        <v>100</v>
      </c>
      <c r="O39" s="853"/>
    </row>
    <row r="40" spans="1:15" ht="31.5">
      <c r="A40" s="43">
        <v>30</v>
      </c>
      <c r="B40" s="60" t="s">
        <v>158</v>
      </c>
      <c r="C40" s="22" t="str">
        <f>VLOOKUP(B40,DATA!$B$14:$V$292,6,0)</f>
        <v>Đồng Hới</v>
      </c>
      <c r="D40" s="22">
        <f>VLOOKUP(B40,DATA!$B$14:$V$292,7,0)</f>
        <v>2016</v>
      </c>
      <c r="E40" s="23">
        <f>VLOOKUP(B40,DATA!$B$14:$V$292,9,0)</f>
        <v>2018</v>
      </c>
      <c r="F40" s="44" t="str">
        <f>VLOOKUP(B40,DATA!$B$13:$V$292,12,0)</f>
        <v>01/QĐ-UBND ngày 04/01/2016</v>
      </c>
      <c r="G40" s="543">
        <f>VLOOKUP(B40,DATA!$B$13:$V$292,13,0)</f>
        <v>20077</v>
      </c>
      <c r="H40" s="543">
        <f>VLOOKUP(B40,DATA!$B$14:$V$292,15,0)</f>
        <v>20077</v>
      </c>
      <c r="I40" s="543">
        <f>VLOOKUP(B40,DATA!$B$14:$V$292,16,0)</f>
        <v>13410</v>
      </c>
      <c r="J40" s="543">
        <f>VLOOKUP(B40,DATA!$B$14:$V$292,18,0)</f>
        <v>13410</v>
      </c>
      <c r="K40" s="543">
        <f>VLOOKUP(B40,DATA!$B$13:$V$292,19,0)</f>
        <v>13410</v>
      </c>
      <c r="L40" s="543">
        <f>VLOOKUP(B40,DATA!$B$13:$V$292,20,0)</f>
        <v>3667</v>
      </c>
      <c r="M40" s="543">
        <f t="shared" si="2"/>
        <v>3667</v>
      </c>
      <c r="N40" s="543">
        <v>100</v>
      </c>
      <c r="O40" s="853"/>
    </row>
    <row r="41" spans="1:15" s="828" customFormat="1" ht="31.5">
      <c r="A41" s="43">
        <v>31</v>
      </c>
      <c r="B41" s="46" t="s">
        <v>476</v>
      </c>
      <c r="C41" s="22" t="str">
        <f>VLOOKUP(B41,DATA!$B$14:$V$296,6,0)</f>
        <v>Ba Đồn</v>
      </c>
      <c r="D41" s="22">
        <f>VLOOKUP(B41,DATA!$B$14:$V$296,7,0)</f>
        <v>2016</v>
      </c>
      <c r="E41" s="23">
        <f>VLOOKUP(B41,DATA!$B$14:$V$296,9,0)</f>
        <v>2018</v>
      </c>
      <c r="F41" s="44" t="str">
        <f>VLOOKUP(B41,DATA!$B$13:$V$296,12,0)</f>
        <v>3517/QĐ-UBND ngày 31/10/2016</v>
      </c>
      <c r="G41" s="543">
        <f>VLOOKUP(B41,DATA!$B$13:$V$296,13,0)</f>
        <v>9500</v>
      </c>
      <c r="H41" s="543">
        <f>VLOOKUP(B41,DATA!$B$14:$V$296,15,0)</f>
        <v>9500</v>
      </c>
      <c r="I41" s="543">
        <f>VLOOKUP(B41,DATA!$B$14:$V$296,16,0)</f>
        <v>3500</v>
      </c>
      <c r="J41" s="543">
        <f>VLOOKUP(B41,DATA!$B$14:$V$296,18,0)</f>
        <v>3500</v>
      </c>
      <c r="K41" s="543">
        <f>VLOOKUP(B41,DATA!$B$13:$V$296,19,0)</f>
        <v>8550</v>
      </c>
      <c r="L41" s="543">
        <f>VLOOKUP(B41,DATA!$B$13:$V$296,20,0)</f>
        <v>5050</v>
      </c>
      <c r="M41" s="543">
        <f t="shared" si="2"/>
        <v>5050</v>
      </c>
      <c r="N41" s="543">
        <v>100</v>
      </c>
      <c r="O41" s="853"/>
    </row>
    <row r="42" spans="1:15" s="828" customFormat="1" ht="63">
      <c r="A42" s="43">
        <v>32</v>
      </c>
      <c r="B42" s="966" t="s">
        <v>140</v>
      </c>
      <c r="C42" s="822" t="str">
        <f>VLOOKUP(B42,DATA!$B$14:$V$292,6,0)</f>
        <v>Quảng Trạch</v>
      </c>
      <c r="D42" s="822">
        <f>VLOOKUP(B42,DATA!$B$14:$V$292,7,0)</f>
        <v>2017</v>
      </c>
      <c r="E42" s="823">
        <f>VLOOKUP(B42,DATA!$B$14:$V$292,9,0)</f>
        <v>2018</v>
      </c>
      <c r="F42" s="553" t="str">
        <f>VLOOKUP(B42,DATA!$B$13:$V$292,12,0)</f>
        <v>1740/QĐ-UBND ngày 30/6/2014; 1886/QĐ-UBND ngày 29/5/2017</v>
      </c>
      <c r="G42" s="824">
        <f>VLOOKUP(B42,DATA!$B$13:$V$292,13,0)</f>
        <v>6190</v>
      </c>
      <c r="H42" s="824">
        <f>VLOOKUP(B42,DATA!$B$14:$V$292,15,0)</f>
        <v>6190</v>
      </c>
      <c r="I42" s="824">
        <f>VLOOKUP(B42,DATA!$B$14:$V$292,16,0)</f>
        <v>3365</v>
      </c>
      <c r="J42" s="824">
        <f>VLOOKUP(B42,DATA!$B$14:$V$292,18,0)</f>
        <v>3365</v>
      </c>
      <c r="K42" s="824">
        <f>VLOOKUP(B42,DATA!$B$13:$V$292,19,0)</f>
        <v>5521</v>
      </c>
      <c r="L42" s="824">
        <f>VLOOKUP(B42,DATA!$B$13:$V$292,20,0)</f>
        <v>2521</v>
      </c>
      <c r="M42" s="824">
        <f t="shared" si="2"/>
        <v>2521</v>
      </c>
      <c r="N42" s="824">
        <v>100</v>
      </c>
      <c r="O42" s="967"/>
    </row>
    <row r="43" spans="1:15" s="90" customFormat="1">
      <c r="A43" s="56" t="s">
        <v>497</v>
      </c>
      <c r="B43" s="777" t="s">
        <v>768</v>
      </c>
      <c r="C43" s="760"/>
      <c r="D43" s="760"/>
      <c r="E43" s="58"/>
      <c r="F43" s="57"/>
      <c r="G43" s="544"/>
      <c r="H43" s="544"/>
      <c r="I43" s="544"/>
      <c r="J43" s="544"/>
      <c r="K43" s="544"/>
      <c r="L43" s="544"/>
      <c r="M43" s="544"/>
      <c r="N43" s="544"/>
      <c r="O43" s="853"/>
    </row>
    <row r="44" spans="1:15" s="563" customFormat="1" ht="38.25">
      <c r="A44" s="43">
        <v>33</v>
      </c>
      <c r="B44" s="590" t="s">
        <v>597</v>
      </c>
      <c r="C44" s="22" t="str">
        <f>VLOOKUP(B44,DATA!$B$14:$V$292,6,0)</f>
        <v>Quảng Ninh</v>
      </c>
      <c r="D44" s="22">
        <f>VLOOKUP(B44,DATA!$B$14:$V$292,7,0)</f>
        <v>2017</v>
      </c>
      <c r="E44" s="23">
        <f>VLOOKUP(B44,DATA!$B$14:$V$292,9,0)</f>
        <v>2019</v>
      </c>
      <c r="F44" s="44">
        <f>VLOOKUP(B44,DATA!$B$13:$V$292,12,0)</f>
        <v>0</v>
      </c>
      <c r="G44" s="543">
        <f>VLOOKUP(B44,DATA!$B$13:$V$292,13,0)</f>
        <v>4060</v>
      </c>
      <c r="H44" s="543">
        <f>VLOOKUP(B44,DATA!$B$14:$V$292,15,0)</f>
        <v>1198</v>
      </c>
      <c r="I44" s="543">
        <f>VLOOKUP(B44,DATA!$B$14:$V$292,16,0)</f>
        <v>0</v>
      </c>
      <c r="J44" s="543">
        <f>VLOOKUP(B44,DATA!$B$14:$V$292,18,0)</f>
        <v>0</v>
      </c>
      <c r="K44" s="543">
        <f>VLOOKUP(B44,DATA!$B$13:$V$292,19,0)</f>
        <v>1198</v>
      </c>
      <c r="L44" s="543">
        <f>VLOOKUP(B44,DATA!$B$13:$V$292,20,0)</f>
        <v>1198</v>
      </c>
      <c r="M44" s="543">
        <f t="shared" ref="M44:M61" si="3">L44*N44/100</f>
        <v>1198</v>
      </c>
      <c r="N44" s="543">
        <f>IF(K44&lt;=3000,100,50)</f>
        <v>100</v>
      </c>
      <c r="O44" s="847" t="s">
        <v>771</v>
      </c>
    </row>
    <row r="45" spans="1:15" ht="31.5">
      <c r="A45" s="43">
        <v>34</v>
      </c>
      <c r="B45" s="61" t="s">
        <v>520</v>
      </c>
      <c r="C45" s="22" t="str">
        <f>VLOOKUP(B45,DATA!$B$14:$V$292,6,0)</f>
        <v>Quảng Ninh</v>
      </c>
      <c r="D45" s="22">
        <f>VLOOKUP(B45,DATA!$B$14:$V$292,7,0)</f>
        <v>2017</v>
      </c>
      <c r="E45" s="23">
        <f>VLOOKUP(B45,DATA!$B$14:$V$292,9,0)</f>
        <v>2019</v>
      </c>
      <c r="F45" s="44" t="str">
        <f>VLOOKUP(B45,DATA!$B$13:$V$292,12,0)</f>
        <v>1069/QĐ-UBND ngày 27/9/2016</v>
      </c>
      <c r="G45" s="543">
        <f>VLOOKUP(B45,DATA!$B$13:$V$292,13,0)</f>
        <v>6995</v>
      </c>
      <c r="H45" s="543">
        <f>VLOOKUP(B45,DATA!$B$14:$V$292,15,0)</f>
        <v>3000</v>
      </c>
      <c r="I45" s="543">
        <f>VLOOKUP(B45,DATA!$B$14:$V$292,16,0)</f>
        <v>500</v>
      </c>
      <c r="J45" s="543">
        <f>VLOOKUP(B45,DATA!$B$14:$V$292,18,0)</f>
        <v>500</v>
      </c>
      <c r="K45" s="543">
        <f>VLOOKUP(B45,DATA!$B$13:$V$292,19,0)</f>
        <v>2700</v>
      </c>
      <c r="L45" s="543">
        <f>VLOOKUP(B45,DATA!$B$13:$V$292,20,0)</f>
        <v>2200</v>
      </c>
      <c r="M45" s="543">
        <f t="shared" si="3"/>
        <v>2200</v>
      </c>
      <c r="N45" s="543">
        <f t="shared" ref="N45:N61" si="4">IF(K45&lt;=3000,100,50)</f>
        <v>100</v>
      </c>
      <c r="O45" s="848"/>
    </row>
    <row r="46" spans="1:15" ht="31.5">
      <c r="A46" s="43">
        <v>35</v>
      </c>
      <c r="B46" s="63" t="s">
        <v>522</v>
      </c>
      <c r="C46" s="22" t="str">
        <f>VLOOKUP(B46,DATA!$B$14:$V$292,6,0)</f>
        <v>Lệ Thủy</v>
      </c>
      <c r="D46" s="22">
        <f>VLOOKUP(B46,DATA!$B$14:$V$292,7,0)</f>
        <v>2017</v>
      </c>
      <c r="E46" s="23">
        <f>VLOOKUP(B46,DATA!$B$14:$V$292,9,0)</f>
        <v>2019</v>
      </c>
      <c r="F46" s="44" t="str">
        <f>VLOOKUP(B46,DATA!$B$13:$V$292,12,0)</f>
        <v>3443/QĐ-UBND ngày 28/10/2016</v>
      </c>
      <c r="G46" s="543">
        <f>VLOOKUP(B46,DATA!$B$13:$V$292,13,0)</f>
        <v>3000</v>
      </c>
      <c r="H46" s="543">
        <f>VLOOKUP(B46,DATA!$B$14:$V$292,15,0)</f>
        <v>3000</v>
      </c>
      <c r="I46" s="543">
        <f>VLOOKUP(B46,DATA!$B$14:$V$292,16,0)</f>
        <v>500</v>
      </c>
      <c r="J46" s="543">
        <f>VLOOKUP(B46,DATA!$B$14:$V$292,18,0)</f>
        <v>500</v>
      </c>
      <c r="K46" s="543">
        <f>VLOOKUP(B46,DATA!$B$13:$V$292,19,0)</f>
        <v>2700</v>
      </c>
      <c r="L46" s="543">
        <f>VLOOKUP(B46,DATA!$B$13:$V$292,20,0)</f>
        <v>2200</v>
      </c>
      <c r="M46" s="543">
        <f t="shared" si="3"/>
        <v>2200</v>
      </c>
      <c r="N46" s="543">
        <f t="shared" si="4"/>
        <v>100</v>
      </c>
      <c r="O46" s="848"/>
    </row>
    <row r="47" spans="1:15" ht="31.5">
      <c r="A47" s="43">
        <v>36</v>
      </c>
      <c r="B47" s="60" t="s">
        <v>164</v>
      </c>
      <c r="C47" s="22" t="str">
        <f>VLOOKUP(B47,DATA!$B$14:$V$292,6,0)</f>
        <v>Đồng Hới</v>
      </c>
      <c r="D47" s="22">
        <f>VLOOKUP(B47,DATA!$B$14:$V$292,7,0)</f>
        <v>2017</v>
      </c>
      <c r="E47" s="23">
        <f>VLOOKUP(B47,DATA!$B$14:$V$292,9,0)</f>
        <v>2019</v>
      </c>
      <c r="F47" s="44" t="str">
        <f>VLOOKUP(B47,DATA!$B$13:$V$292,12,0)</f>
        <v>2224/QĐ-UBND ngày 26/7/2016</v>
      </c>
      <c r="G47" s="543">
        <f>VLOOKUP(B47,DATA!$B$13:$V$292,13,0)</f>
        <v>3492</v>
      </c>
      <c r="H47" s="543">
        <f>VLOOKUP(B47,DATA!$B$14:$V$292,15,0)</f>
        <v>3492</v>
      </c>
      <c r="I47" s="543">
        <f>VLOOKUP(B47,DATA!$B$14:$V$292,16,0)</f>
        <v>500</v>
      </c>
      <c r="J47" s="543">
        <f>VLOOKUP(B47,DATA!$B$14:$V$292,18,0)</f>
        <v>500</v>
      </c>
      <c r="K47" s="543">
        <f>VLOOKUP(B47,DATA!$B$13:$V$292,19,0)</f>
        <v>3143</v>
      </c>
      <c r="L47" s="543">
        <f>VLOOKUP(B47,DATA!$B$13:$V$292,20,0)</f>
        <v>2643</v>
      </c>
      <c r="M47" s="543">
        <f t="shared" si="3"/>
        <v>1321.5</v>
      </c>
      <c r="N47" s="543">
        <f t="shared" si="4"/>
        <v>50</v>
      </c>
      <c r="O47" s="848"/>
    </row>
    <row r="48" spans="1:15" ht="31.5">
      <c r="A48" s="43">
        <v>37</v>
      </c>
      <c r="B48" s="61" t="s">
        <v>523</v>
      </c>
      <c r="C48" s="22" t="str">
        <f>VLOOKUP(B48,DATA!$B$14:$V$292,6,0)</f>
        <v>Đồng Hới</v>
      </c>
      <c r="D48" s="22">
        <f>VLOOKUP(B48,DATA!$B$14:$V$292,7,0)</f>
        <v>2017</v>
      </c>
      <c r="E48" s="23">
        <f>VLOOKUP(B48,DATA!$B$14:$V$292,9,0)</f>
        <v>2019</v>
      </c>
      <c r="F48" s="44" t="str">
        <f>VLOOKUP(B48,DATA!$B$13:$V$292,12,0)</f>
        <v>3490/QĐ-UBND ngày 28/10/2016</v>
      </c>
      <c r="G48" s="543">
        <f>VLOOKUP(B48,DATA!$B$13:$V$292,13,0)</f>
        <v>3704</v>
      </c>
      <c r="H48" s="543">
        <f>VLOOKUP(B48,DATA!$B$14:$V$292,15,0)</f>
        <v>3704</v>
      </c>
      <c r="I48" s="543">
        <f>VLOOKUP(B48,DATA!$B$14:$V$292,16,0)</f>
        <v>500</v>
      </c>
      <c r="J48" s="543">
        <f>VLOOKUP(B48,DATA!$B$14:$V$292,18,0)</f>
        <v>500</v>
      </c>
      <c r="K48" s="543">
        <f>VLOOKUP(B48,DATA!$B$13:$V$292,19,0)</f>
        <v>3333</v>
      </c>
      <c r="L48" s="543">
        <f>VLOOKUP(B48,DATA!$B$13:$V$292,20,0)</f>
        <v>2833</v>
      </c>
      <c r="M48" s="543">
        <f t="shared" si="3"/>
        <v>1416.5</v>
      </c>
      <c r="N48" s="543">
        <f t="shared" si="4"/>
        <v>50</v>
      </c>
      <c r="O48" s="848"/>
    </row>
    <row r="49" spans="1:15" ht="31.5">
      <c r="A49" s="43">
        <v>38</v>
      </c>
      <c r="B49" s="60" t="s">
        <v>166</v>
      </c>
      <c r="C49" s="22" t="str">
        <f>VLOOKUP(B49,DATA!$B$14:$V$292,6,0)</f>
        <v>Ba Đồn</v>
      </c>
      <c r="D49" s="22">
        <f>VLOOKUP(B49,DATA!$B$14:$V$292,7,0)</f>
        <v>2017</v>
      </c>
      <c r="E49" s="23">
        <f>VLOOKUP(B49,DATA!$B$14:$V$292,9,0)</f>
        <v>2019</v>
      </c>
      <c r="F49" s="44" t="str">
        <f>VLOOKUP(B49,DATA!$B$13:$V$292,12,0)</f>
        <v>3479/QĐ-UBND ngày 28/10/2016</v>
      </c>
      <c r="G49" s="543">
        <f>VLOOKUP(B49,DATA!$B$13:$V$292,13,0)</f>
        <v>4178</v>
      </c>
      <c r="H49" s="543">
        <f>VLOOKUP(B49,DATA!$B$14:$V$292,15,0)</f>
        <v>4178</v>
      </c>
      <c r="I49" s="543">
        <f>VLOOKUP(B49,DATA!$B$14:$V$292,16,0)</f>
        <v>500</v>
      </c>
      <c r="J49" s="543">
        <f>VLOOKUP(B49,DATA!$B$14:$V$292,18,0)</f>
        <v>500</v>
      </c>
      <c r="K49" s="543">
        <f>VLOOKUP(B49,DATA!$B$13:$V$292,19,0)</f>
        <v>3760</v>
      </c>
      <c r="L49" s="543">
        <f>VLOOKUP(B49,DATA!$B$13:$V$292,20,0)</f>
        <v>3260</v>
      </c>
      <c r="M49" s="543">
        <f t="shared" si="3"/>
        <v>1630</v>
      </c>
      <c r="N49" s="543">
        <f t="shared" si="4"/>
        <v>50</v>
      </c>
      <c r="O49" s="848"/>
    </row>
    <row r="50" spans="1:15" ht="31.5">
      <c r="A50" s="43">
        <v>39</v>
      </c>
      <c r="B50" s="62" t="s">
        <v>674</v>
      </c>
      <c r="C50" s="22" t="str">
        <f>VLOOKUP(B50,DATA!$B$14:$V$292,6,0)</f>
        <v>Tuyên Hóa</v>
      </c>
      <c r="D50" s="22">
        <f>VLOOKUP(B50,DATA!$B$14:$V$292,7,0)</f>
        <v>2017</v>
      </c>
      <c r="E50" s="23">
        <f>VLOOKUP(B50,DATA!$B$14:$V$292,9,0)</f>
        <v>2019</v>
      </c>
      <c r="F50" s="44" t="str">
        <f>VLOOKUP(B50,DATA!$B$13:$V$292,12,0)</f>
        <v>3392/QĐ-UBND ngày 26/9/2017</v>
      </c>
      <c r="G50" s="543">
        <f>VLOOKUP(B50,DATA!$B$13:$V$292,13,0)</f>
        <v>10000</v>
      </c>
      <c r="H50" s="543">
        <f>VLOOKUP(B50,DATA!$B$14:$V$292,15,0)</f>
        <v>3500</v>
      </c>
      <c r="I50" s="543">
        <f>VLOOKUP(B50,DATA!$B$14:$V$292,16,0)</f>
        <v>3500</v>
      </c>
      <c r="J50" s="543">
        <f>VLOOKUP(B50,DATA!$B$14:$V$292,18,0)</f>
        <v>0</v>
      </c>
      <c r="K50" s="543">
        <f>VLOOKUP(B50,DATA!$B$13:$V$292,19,0)</f>
        <v>3500</v>
      </c>
      <c r="L50" s="543">
        <f>VLOOKUP(B50,DATA!$B$13:$V$292,20,0)</f>
        <v>3500</v>
      </c>
      <c r="M50" s="543">
        <f t="shared" si="3"/>
        <v>1750</v>
      </c>
      <c r="N50" s="543">
        <f t="shared" si="4"/>
        <v>50</v>
      </c>
      <c r="O50" s="854"/>
    </row>
    <row r="51" spans="1:15" ht="31.5">
      <c r="A51" s="43">
        <v>40</v>
      </c>
      <c r="B51" s="64" t="s">
        <v>525</v>
      </c>
      <c r="C51" s="22" t="str">
        <f>VLOOKUP(B51,DATA!$B$14:$V$292,6,0)</f>
        <v>Đồng Hới</v>
      </c>
      <c r="D51" s="22">
        <f>VLOOKUP(B51,DATA!$B$14:$V$292,7,0)</f>
        <v>2017</v>
      </c>
      <c r="E51" s="23">
        <f>VLOOKUP(B51,DATA!$B$14:$V$292,9,0)</f>
        <v>2019</v>
      </c>
      <c r="F51" s="44" t="str">
        <f>VLOOKUP(B51,DATA!$B$13:$V$292,12,0)</f>
        <v>3488/QĐ-UBND ngày 28/10/2016</v>
      </c>
      <c r="G51" s="543">
        <f>VLOOKUP(B51,DATA!$B$13:$V$292,13,0)</f>
        <v>4500</v>
      </c>
      <c r="H51" s="543">
        <f>VLOOKUP(B51,DATA!$B$14:$V$292,15,0)</f>
        <v>4500</v>
      </c>
      <c r="I51" s="543">
        <f>VLOOKUP(B51,DATA!$B$14:$V$292,16,0)</f>
        <v>500</v>
      </c>
      <c r="J51" s="543">
        <f>VLOOKUP(B51,DATA!$B$14:$V$292,18,0)</f>
        <v>500</v>
      </c>
      <c r="K51" s="543">
        <f>VLOOKUP(B51,DATA!$B$13:$V$292,19,0)</f>
        <v>4050</v>
      </c>
      <c r="L51" s="543">
        <f>VLOOKUP(B51,DATA!$B$13:$V$292,20,0)</f>
        <v>3550</v>
      </c>
      <c r="M51" s="543">
        <f t="shared" si="3"/>
        <v>1775</v>
      </c>
      <c r="N51" s="543">
        <f t="shared" si="4"/>
        <v>50</v>
      </c>
      <c r="O51" s="848"/>
    </row>
    <row r="52" spans="1:15" ht="31.5">
      <c r="A52" s="43">
        <v>41</v>
      </c>
      <c r="B52" s="62" t="s">
        <v>527</v>
      </c>
      <c r="C52" s="22" t="str">
        <f>VLOOKUP(B52,DATA!$B$14:$V$292,6,0)</f>
        <v>Tuyên Hóa</v>
      </c>
      <c r="D52" s="22">
        <f>VLOOKUP(B52,DATA!$B$14:$V$292,7,0)</f>
        <v>2017</v>
      </c>
      <c r="E52" s="23">
        <f>VLOOKUP(B52,DATA!$B$14:$V$292,9,0)</f>
        <v>2019</v>
      </c>
      <c r="F52" s="44" t="str">
        <f>VLOOKUP(B52,DATA!$B$13:$V$292,12,0)</f>
        <v>3514/QĐ-UBND ngày 31/10/2016</v>
      </c>
      <c r="G52" s="543">
        <f>VLOOKUP(B52,DATA!$B$13:$V$292,13,0)</f>
        <v>6000</v>
      </c>
      <c r="H52" s="543">
        <f>VLOOKUP(B52,DATA!$B$14:$V$292,15,0)</f>
        <v>6000</v>
      </c>
      <c r="I52" s="543">
        <f>VLOOKUP(B52,DATA!$B$14:$V$292,16,0)</f>
        <v>500</v>
      </c>
      <c r="J52" s="543">
        <f>VLOOKUP(B52,DATA!$B$14:$V$292,18,0)</f>
        <v>500</v>
      </c>
      <c r="K52" s="543">
        <f>VLOOKUP(B52,DATA!$B$13:$V$292,19,0)</f>
        <v>5400</v>
      </c>
      <c r="L52" s="543">
        <f>VLOOKUP(B52,DATA!$B$13:$V$292,20,0)</f>
        <v>4900</v>
      </c>
      <c r="M52" s="543">
        <f t="shared" si="3"/>
        <v>2450</v>
      </c>
      <c r="N52" s="543">
        <f t="shared" si="4"/>
        <v>50</v>
      </c>
      <c r="O52" s="848"/>
    </row>
    <row r="53" spans="1:15" ht="31.5">
      <c r="A53" s="43">
        <v>42</v>
      </c>
      <c r="B53" s="593" t="s">
        <v>141</v>
      </c>
      <c r="C53" s="22" t="str">
        <f>VLOOKUP(B53,DATA!$B$14:$V$292,6,0)</f>
        <v>Quảng Trạch</v>
      </c>
      <c r="D53" s="22">
        <f>VLOOKUP(B53,DATA!$B$14:$V$292,7,0)</f>
        <v>2017</v>
      </c>
      <c r="E53" s="23">
        <f>VLOOKUP(B53,DATA!$B$14:$V$292,9,0)</f>
        <v>2019</v>
      </c>
      <c r="F53" s="44" t="str">
        <f>VLOOKUP(B53,DATA!$B$13:$V$292,12,0)</f>
        <v>2304/QĐ-UBND ngày 02/10/2012</v>
      </c>
      <c r="G53" s="543">
        <f>VLOOKUP(B53,DATA!$B$13:$V$292,13,0)</f>
        <v>5795</v>
      </c>
      <c r="H53" s="543">
        <f>VLOOKUP(B53,DATA!$B$14:$V$292,15,0)</f>
        <v>5795</v>
      </c>
      <c r="I53" s="543">
        <f>VLOOKUP(B53,DATA!$B$14:$V$292,16,0)</f>
        <v>305</v>
      </c>
      <c r="J53" s="543">
        <f>VLOOKUP(B53,DATA!$B$14:$V$292,18,0)</f>
        <v>305</v>
      </c>
      <c r="K53" s="543">
        <f>VLOOKUP(B53,DATA!$B$13:$V$292,19,0)</f>
        <v>5116</v>
      </c>
      <c r="L53" s="543">
        <f>VLOOKUP(B53,DATA!$B$13:$V$292,20,0)</f>
        <v>4911</v>
      </c>
      <c r="M53" s="543">
        <f t="shared" si="3"/>
        <v>2455.5</v>
      </c>
      <c r="N53" s="543">
        <f t="shared" si="4"/>
        <v>50</v>
      </c>
      <c r="O53" s="848"/>
    </row>
    <row r="54" spans="1:15" ht="31.5">
      <c r="A54" s="43">
        <v>43</v>
      </c>
      <c r="B54" s="65" t="s">
        <v>528</v>
      </c>
      <c r="C54" s="22" t="str">
        <f>VLOOKUP(B54,DATA!$B$14:$V$292,6,0)</f>
        <v>Ba Đồn</v>
      </c>
      <c r="D54" s="22">
        <f>VLOOKUP(B54,DATA!$B$14:$V$292,7,0)</f>
        <v>2017</v>
      </c>
      <c r="E54" s="23">
        <f>VLOOKUP(B54,DATA!$B$14:$V$292,9,0)</f>
        <v>2019</v>
      </c>
      <c r="F54" s="44" t="str">
        <f>VLOOKUP(B54,DATA!$B$13:$V$292,12,0)</f>
        <v>3513/QĐ-UBND ngày 30/10/2016</v>
      </c>
      <c r="G54" s="543">
        <f>VLOOKUP(B54,DATA!$B$13:$V$292,13,0)</f>
        <v>6100</v>
      </c>
      <c r="H54" s="543">
        <f>VLOOKUP(B54,DATA!$B$14:$V$292,15,0)</f>
        <v>6100</v>
      </c>
      <c r="I54" s="543">
        <f>VLOOKUP(B54,DATA!$B$14:$V$292,16,0)</f>
        <v>500</v>
      </c>
      <c r="J54" s="543">
        <f>VLOOKUP(B54,DATA!$B$14:$V$292,18,0)</f>
        <v>500</v>
      </c>
      <c r="K54" s="543">
        <f>VLOOKUP(B54,DATA!$B$13:$V$292,19,0)</f>
        <v>5490</v>
      </c>
      <c r="L54" s="543">
        <f>VLOOKUP(B54,DATA!$B$13:$V$292,20,0)</f>
        <v>4990</v>
      </c>
      <c r="M54" s="543">
        <f t="shared" si="3"/>
        <v>2495</v>
      </c>
      <c r="N54" s="543">
        <f t="shared" si="4"/>
        <v>50</v>
      </c>
      <c r="O54" s="848"/>
    </row>
    <row r="55" spans="1:15" ht="31.5">
      <c r="A55" s="43">
        <v>44</v>
      </c>
      <c r="B55" s="62" t="s">
        <v>171</v>
      </c>
      <c r="C55" s="22" t="str">
        <f>VLOOKUP(B55,DATA!$B$14:$V$292,6,0)</f>
        <v>Ba Đồn</v>
      </c>
      <c r="D55" s="22">
        <f>VLOOKUP(B55,DATA!$B$14:$V$292,7,0)</f>
        <v>2017</v>
      </c>
      <c r="E55" s="23">
        <f>VLOOKUP(B55,DATA!$B$14:$V$292,9,0)</f>
        <v>2019</v>
      </c>
      <c r="F55" s="44" t="str">
        <f>VLOOKUP(B55,DATA!$B$13:$V$292,12,0)</f>
        <v>3496/QĐ-UBND ngày 28/10/2016</v>
      </c>
      <c r="G55" s="543">
        <f>VLOOKUP(B55,DATA!$B$13:$V$292,13,0)</f>
        <v>12177</v>
      </c>
      <c r="H55" s="543">
        <f>VLOOKUP(B55,DATA!$B$14:$V$292,15,0)</f>
        <v>10924</v>
      </c>
      <c r="I55" s="543">
        <f>VLOOKUP(B55,DATA!$B$14:$V$292,16,0)</f>
        <v>4000</v>
      </c>
      <c r="J55" s="543">
        <f>VLOOKUP(B55,DATA!$B$14:$V$292,18,0)</f>
        <v>4000</v>
      </c>
      <c r="K55" s="543">
        <f>VLOOKUP(B55,DATA!$B$13:$V$292,19,0)</f>
        <v>7832</v>
      </c>
      <c r="L55" s="543">
        <f>VLOOKUP(B55,DATA!$B$13:$V$292,20,0)</f>
        <v>5832</v>
      </c>
      <c r="M55" s="543">
        <f t="shared" si="3"/>
        <v>2916</v>
      </c>
      <c r="N55" s="543">
        <f t="shared" si="4"/>
        <v>50</v>
      </c>
      <c r="O55" s="848"/>
    </row>
    <row r="56" spans="1:15" ht="31.5">
      <c r="A56" s="43">
        <v>45</v>
      </c>
      <c r="B56" s="46" t="s">
        <v>113</v>
      </c>
      <c r="C56" s="22" t="str">
        <f>VLOOKUP(B56,DATA!$B$14:$V$292,6,0)</f>
        <v>Bố Trạch</v>
      </c>
      <c r="D56" s="22">
        <f>VLOOKUP(B56,DATA!$B$14:$V$292,7,0)</f>
        <v>2014</v>
      </c>
      <c r="E56" s="23">
        <f>VLOOKUP(B56,DATA!$B$14:$V$292,9,0)</f>
        <v>2019</v>
      </c>
      <c r="F56" s="44" t="str">
        <f>VLOOKUP(B56,DATA!$B$13:$V$292,12,0)</f>
        <v>1851/QĐ-UBND ngày 02/8/2013</v>
      </c>
      <c r="G56" s="543">
        <f>VLOOKUP(B56,DATA!$B$13:$V$292,13,0)</f>
        <v>85119</v>
      </c>
      <c r="H56" s="543">
        <f>VLOOKUP(B56,DATA!$B$14:$V$292,15,0)</f>
        <v>11400</v>
      </c>
      <c r="I56" s="543">
        <f>VLOOKUP(B56,DATA!$B$14:$V$292,16,0)</f>
        <v>44500</v>
      </c>
      <c r="J56" s="543">
        <f>VLOOKUP(B56,DATA!$B$14:$V$292,18,0)</f>
        <v>44500</v>
      </c>
      <c r="K56" s="543">
        <f>VLOOKUP(B56,DATA!$B$13:$V$292,19,0)</f>
        <v>11400</v>
      </c>
      <c r="L56" s="543">
        <f>VLOOKUP(B56,DATA!$B$13:$V$292,20,0)</f>
        <v>5900</v>
      </c>
      <c r="M56" s="543">
        <f t="shared" si="3"/>
        <v>2950</v>
      </c>
      <c r="N56" s="543">
        <f t="shared" si="4"/>
        <v>50</v>
      </c>
      <c r="O56" s="848"/>
    </row>
    <row r="57" spans="1:15" ht="31.5">
      <c r="A57" s="43">
        <v>46</v>
      </c>
      <c r="B57" s="62" t="s">
        <v>529</v>
      </c>
      <c r="C57" s="22" t="str">
        <f>VLOOKUP(B57,DATA!$B$14:$V$292,6,0)</f>
        <v>Quảng Ninh</v>
      </c>
      <c r="D57" s="22">
        <f>VLOOKUP(B57,DATA!$B$14:$V$292,7,0)</f>
        <v>2017</v>
      </c>
      <c r="E57" s="23">
        <f>VLOOKUP(B57,DATA!$B$14:$V$292,9,0)</f>
        <v>2019</v>
      </c>
      <c r="F57" s="44" t="str">
        <f>VLOOKUP(B57,DATA!$B$13:$V$292,12,0)</f>
        <v>2884/QĐ-UBND ngày 28/9/2016</v>
      </c>
      <c r="G57" s="543">
        <f>VLOOKUP(B57,DATA!$B$13:$V$292,13,0)</f>
        <v>12178</v>
      </c>
      <c r="H57" s="543">
        <f>VLOOKUP(B57,DATA!$B$14:$V$292,15,0)</f>
        <v>8873</v>
      </c>
      <c r="I57" s="543">
        <f>VLOOKUP(B57,DATA!$B$14:$V$292,16,0)</f>
        <v>1000</v>
      </c>
      <c r="J57" s="543">
        <f>VLOOKUP(B57,DATA!$B$14:$V$292,18,0)</f>
        <v>1000</v>
      </c>
      <c r="K57" s="543">
        <f>VLOOKUP(B57,DATA!$B$13:$V$292,19,0)</f>
        <v>7986</v>
      </c>
      <c r="L57" s="543">
        <f>VLOOKUP(B57,DATA!$B$13:$V$292,20,0)</f>
        <v>6986</v>
      </c>
      <c r="M57" s="543">
        <f t="shared" si="3"/>
        <v>3493</v>
      </c>
      <c r="N57" s="543">
        <f t="shared" si="4"/>
        <v>50</v>
      </c>
      <c r="O57" s="848"/>
    </row>
    <row r="58" spans="1:15" ht="31.5">
      <c r="A58" s="43">
        <v>47</v>
      </c>
      <c r="B58" s="63" t="s">
        <v>531</v>
      </c>
      <c r="C58" s="22" t="str">
        <f>VLOOKUP(B58,DATA!$B$14:$V$292,6,0)</f>
        <v>Quảng Ninh</v>
      </c>
      <c r="D58" s="22">
        <f>VLOOKUP(B58,DATA!$B$14:$V$292,7,0)</f>
        <v>2017</v>
      </c>
      <c r="E58" s="23">
        <f>VLOOKUP(B58,DATA!$B$14:$V$292,9,0)</f>
        <v>2019</v>
      </c>
      <c r="F58" s="44" t="str">
        <f>VLOOKUP(B58,DATA!$B$13:$V$292,12,0)</f>
        <v>3806/QĐ-UBND ngày 30/11/2016</v>
      </c>
      <c r="G58" s="543">
        <f>VLOOKUP(B58,DATA!$B$13:$V$292,13,0)</f>
        <v>8920</v>
      </c>
      <c r="H58" s="543">
        <f>VLOOKUP(B58,DATA!$B$14:$V$292,15,0)</f>
        <v>8920</v>
      </c>
      <c r="I58" s="543">
        <f>VLOOKUP(B58,DATA!$B$14:$V$292,16,0)</f>
        <v>1000</v>
      </c>
      <c r="J58" s="543">
        <f>VLOOKUP(B58,DATA!$B$14:$V$292,18,0)</f>
        <v>1000</v>
      </c>
      <c r="K58" s="543">
        <f>VLOOKUP(B58,DATA!$B$13:$V$292,19,0)</f>
        <v>8028</v>
      </c>
      <c r="L58" s="543">
        <f>VLOOKUP(B58,DATA!$B$13:$V$292,20,0)</f>
        <v>7028</v>
      </c>
      <c r="M58" s="543">
        <f t="shared" si="3"/>
        <v>3514</v>
      </c>
      <c r="N58" s="543">
        <f t="shared" si="4"/>
        <v>50</v>
      </c>
      <c r="O58" s="848"/>
    </row>
    <row r="59" spans="1:15" ht="31.5">
      <c r="A59" s="43">
        <v>48</v>
      </c>
      <c r="B59" s="593" t="s">
        <v>136</v>
      </c>
      <c r="C59" s="22" t="str">
        <f>VLOOKUP(B59,DATA!$B$14:$V$292,6,0)</f>
        <v>Ba Đồn</v>
      </c>
      <c r="D59" s="22">
        <f>VLOOKUP(B59,DATA!$B$14:$V$292,7,0)</f>
        <v>2017</v>
      </c>
      <c r="E59" s="23">
        <f>VLOOKUP(B59,DATA!$B$14:$V$292,9,0)</f>
        <v>2019</v>
      </c>
      <c r="F59" s="44" t="str">
        <f>VLOOKUP(B59,DATA!$B$13:$V$292,12,0)</f>
        <v>3002/QĐ-CT ngày 25/10/2014</v>
      </c>
      <c r="G59" s="543">
        <f>VLOOKUP(B59,DATA!$B$13:$V$292,13,0)</f>
        <v>8675</v>
      </c>
      <c r="H59" s="543">
        <f>VLOOKUP(B59,DATA!$B$14:$V$292,15,0)</f>
        <v>8675</v>
      </c>
      <c r="I59" s="543">
        <f>VLOOKUP(B59,DATA!$B$14:$V$292,16,0)</f>
        <v>437</v>
      </c>
      <c r="J59" s="543">
        <f>VLOOKUP(B59,DATA!$B$14:$V$292,18,0)</f>
        <v>437</v>
      </c>
      <c r="K59" s="543">
        <f>VLOOKUP(B59,DATA!$B$13:$V$292,19,0)</f>
        <v>7808</v>
      </c>
      <c r="L59" s="543">
        <f>VLOOKUP(B59,DATA!$B$13:$V$292,20,0)</f>
        <v>7371</v>
      </c>
      <c r="M59" s="543">
        <f t="shared" si="3"/>
        <v>3685.5</v>
      </c>
      <c r="N59" s="543">
        <f t="shared" si="4"/>
        <v>50</v>
      </c>
      <c r="O59" s="848"/>
    </row>
    <row r="60" spans="1:15" ht="31.5">
      <c r="A60" s="43">
        <v>49</v>
      </c>
      <c r="B60" s="62" t="s">
        <v>533</v>
      </c>
      <c r="C60" s="22" t="str">
        <f>VLOOKUP(B60,DATA!$B$14:$V$292,6,0)</f>
        <v>Bố Trạch</v>
      </c>
      <c r="D60" s="22">
        <f>VLOOKUP(B60,DATA!$B$14:$V$292,7,0)</f>
        <v>2017</v>
      </c>
      <c r="E60" s="23">
        <f>VLOOKUP(B60,DATA!$B$14:$V$292,9,0)</f>
        <v>2019</v>
      </c>
      <c r="F60" s="44" t="str">
        <f>VLOOKUP(B60,DATA!$B$13:$V$292,12,0)</f>
        <v>3486/QĐ-UBND ngày 28/10/2016</v>
      </c>
      <c r="G60" s="543">
        <f>VLOOKUP(B60,DATA!$B$13:$V$292,13,0)</f>
        <v>14914</v>
      </c>
      <c r="H60" s="543">
        <f>VLOOKUP(B60,DATA!$B$14:$V$292,15,0)</f>
        <v>11380</v>
      </c>
      <c r="I60" s="543">
        <f>VLOOKUP(B60,DATA!$B$14:$V$292,16,0)</f>
        <v>1000</v>
      </c>
      <c r="J60" s="543">
        <f>VLOOKUP(B60,DATA!$B$14:$V$292,18,0)</f>
        <v>1000</v>
      </c>
      <c r="K60" s="543">
        <f>VLOOKUP(B60,DATA!$B$13:$V$292,19,0)</f>
        <v>10242</v>
      </c>
      <c r="L60" s="543">
        <f>VLOOKUP(B60,DATA!$B$13:$V$292,20,0)</f>
        <v>9242</v>
      </c>
      <c r="M60" s="543">
        <f t="shared" si="3"/>
        <v>4621</v>
      </c>
      <c r="N60" s="543">
        <f t="shared" si="4"/>
        <v>50</v>
      </c>
      <c r="O60" s="848"/>
    </row>
    <row r="61" spans="1:15" ht="47.25">
      <c r="A61" s="43">
        <v>50</v>
      </c>
      <c r="B61" s="62" t="s">
        <v>170</v>
      </c>
      <c r="C61" s="22" t="str">
        <f>VLOOKUP(B61,DATA!$B$14:$V$292,6,0)</f>
        <v>Đồng Hới</v>
      </c>
      <c r="D61" s="22">
        <f>VLOOKUP(B61,DATA!$B$14:$V$292,7,0)</f>
        <v>2017</v>
      </c>
      <c r="E61" s="23">
        <f>VLOOKUP(B61,DATA!$B$14:$V$292,9,0)</f>
        <v>2019</v>
      </c>
      <c r="F61" s="44" t="str">
        <f>VLOOKUP(B61,DATA!$B$13:$V$292,12,0)</f>
        <v>3517/QĐ-UBND ngày 31/10/2016</v>
      </c>
      <c r="G61" s="543">
        <f>VLOOKUP(B61,DATA!$B$13:$V$292,13,0)</f>
        <v>12203</v>
      </c>
      <c r="H61" s="543">
        <f>VLOOKUP(B61,DATA!$B$14:$V$292,15,0)</f>
        <v>12203</v>
      </c>
      <c r="I61" s="543">
        <v>2784</v>
      </c>
      <c r="J61" s="543">
        <v>2784</v>
      </c>
      <c r="K61" s="543">
        <f>VLOOKUP(B61,DATA!$B$13:$V$292,19,0)</f>
        <v>11160</v>
      </c>
      <c r="L61" s="543">
        <f>VLOOKUP(B61,DATA!$B$13:$V$292,20,0)</f>
        <v>8396</v>
      </c>
      <c r="M61" s="543">
        <f t="shared" si="3"/>
        <v>4198</v>
      </c>
      <c r="N61" s="543">
        <f t="shared" si="4"/>
        <v>50</v>
      </c>
      <c r="O61" s="848"/>
    </row>
    <row r="62" spans="1:15" s="597" customFormat="1">
      <c r="A62" s="56" t="s">
        <v>602</v>
      </c>
      <c r="B62" s="830" t="s">
        <v>769</v>
      </c>
      <c r="C62" s="829"/>
      <c r="D62" s="829"/>
      <c r="E62" s="829"/>
      <c r="F62" s="829"/>
      <c r="G62" s="831"/>
      <c r="H62" s="831"/>
      <c r="I62" s="831"/>
      <c r="J62" s="831"/>
      <c r="K62" s="831"/>
      <c r="L62" s="831"/>
      <c r="M62" s="831"/>
      <c r="N62" s="832"/>
      <c r="O62" s="849"/>
    </row>
    <row r="63" spans="1:15">
      <c r="A63" s="43">
        <v>51</v>
      </c>
      <c r="B63" s="591" t="s">
        <v>123</v>
      </c>
      <c r="C63" s="22" t="str">
        <f>VLOOKUP(B63,DATA!$B$14:$V$292,6,0)</f>
        <v>Quảng Trạch</v>
      </c>
      <c r="D63" s="22">
        <f>VLOOKUP(B63,DATA!$B$14:$V$292,7,0)</f>
        <v>2015</v>
      </c>
      <c r="E63" s="23">
        <f>VLOOKUP(B63,DATA!$B$14:$V$292,9,0)</f>
        <v>2020</v>
      </c>
      <c r="F63" s="44" t="str">
        <f>VLOOKUP(B63,DATA!$B$13:$V$292,12,0)</f>
        <v>651-QĐ/TWĐTN</v>
      </c>
      <c r="G63" s="543">
        <f>VLOOKUP(B63,DATA!$B$13:$V$292,13,0)</f>
        <v>53939</v>
      </c>
      <c r="H63" s="543">
        <f>VLOOKUP(B63,DATA!$B$14:$V$292,15,0)</f>
        <v>13046</v>
      </c>
      <c r="I63" s="543">
        <f>VLOOKUP(B63,DATA!$B$14:$V$292,16,0)</f>
        <v>10500</v>
      </c>
      <c r="J63" s="543">
        <f>VLOOKUP(B63,DATA!$B$14:$V$292,18,0)</f>
        <v>4500</v>
      </c>
      <c r="K63" s="543">
        <f>VLOOKUP(B63,DATA!$B$13:$V$292,19,0)</f>
        <v>6000</v>
      </c>
      <c r="L63" s="543">
        <f>VLOOKUP(B63,DATA!$B$13:$V$292,20,0)</f>
        <v>1500</v>
      </c>
      <c r="M63" s="543">
        <f>L63*N63/100</f>
        <v>1500</v>
      </c>
      <c r="N63" s="543">
        <v>100</v>
      </c>
      <c r="O63" s="847"/>
    </row>
    <row r="64" spans="1:15">
      <c r="A64" s="43">
        <v>52</v>
      </c>
      <c r="B64" s="60" t="s">
        <v>157</v>
      </c>
      <c r="C64" s="22" t="str">
        <f>VLOOKUP(B64,DATA!$B$14:$V$292,6,0)</f>
        <v>Đồng Hới</v>
      </c>
      <c r="D64" s="22">
        <f>VLOOKUP(B64,DATA!$B$14:$V$292,7,0)</f>
        <v>2016</v>
      </c>
      <c r="E64" s="23">
        <f>VLOOKUP(B64,DATA!$B$14:$V$292,9,0)</f>
        <v>2020</v>
      </c>
      <c r="F64" s="44">
        <f>VLOOKUP(B64,DATA!$B$13:$V$292,12,0)</f>
        <v>0</v>
      </c>
      <c r="G64" s="543">
        <f>VLOOKUP(B64,DATA!$B$13:$V$292,13,0)</f>
        <v>5305</v>
      </c>
      <c r="H64" s="543">
        <f>VLOOKUP(B64,DATA!$B$14:$V$292,15,0)</f>
        <v>5305</v>
      </c>
      <c r="I64" s="543">
        <f>VLOOKUP(B64,DATA!$B$14:$V$292,16,0)</f>
        <v>2000</v>
      </c>
      <c r="J64" s="543">
        <f>VLOOKUP(B64,DATA!$B$14:$V$292,18,0)</f>
        <v>2000</v>
      </c>
      <c r="K64" s="543">
        <f>VLOOKUP(B64,DATA!$B$13:$V$292,19,0)</f>
        <v>4775</v>
      </c>
      <c r="L64" s="543">
        <f>VLOOKUP(B64,DATA!$B$13:$V$292,20,0)</f>
        <v>2775</v>
      </c>
      <c r="M64" s="543">
        <f>L64*N64/100</f>
        <v>1387.5</v>
      </c>
      <c r="N64" s="543">
        <v>50</v>
      </c>
      <c r="O64" s="847"/>
    </row>
    <row r="65" spans="1:15" ht="63">
      <c r="A65" s="43">
        <v>53</v>
      </c>
      <c r="B65" s="590" t="s">
        <v>121</v>
      </c>
      <c r="C65" s="22" t="str">
        <f>VLOOKUP(B65,DATA!$B$14:$V$292,6,0)</f>
        <v>Quảng Bình</v>
      </c>
      <c r="D65" s="22">
        <f>VLOOKUP(B65,DATA!$B$14:$V$292,7,0)</f>
        <v>2015</v>
      </c>
      <c r="E65" s="23">
        <f>VLOOKUP(B65,DATA!$B$14:$V$292,9,0)</f>
        <v>2020</v>
      </c>
      <c r="F65" s="44" t="str">
        <f>VLOOKUP(B65,DATA!$B$13:$V$292,12,0)</f>
        <v>2908/QĐ-UBND ngày 16/10/2014; 3494/QĐ-UBND ngày 04/12/2015</v>
      </c>
      <c r="G65" s="543">
        <f>VLOOKUP(B65,DATA!$B$13:$V$292,13,0)</f>
        <v>139630</v>
      </c>
      <c r="H65" s="543">
        <f>VLOOKUP(B65,DATA!$B$14:$V$292,15,0)</f>
        <v>17000</v>
      </c>
      <c r="I65" s="543">
        <f>VLOOKUP(B65,DATA!$B$14:$V$292,16,0)</f>
        <v>32454</v>
      </c>
      <c r="J65" s="543">
        <f>VLOOKUP(B65,DATA!$B$14:$V$292,18,0)</f>
        <v>12454</v>
      </c>
      <c r="K65" s="543">
        <f>VLOOKUP(B65,DATA!$B$13:$V$292,19,0)</f>
        <v>7519</v>
      </c>
      <c r="L65" s="543">
        <f>VLOOKUP(B65,DATA!$B$13:$V$292,20,0)</f>
        <v>2846</v>
      </c>
      <c r="M65" s="543">
        <f>L65*N65/100</f>
        <v>1423</v>
      </c>
      <c r="N65" s="543">
        <v>50</v>
      </c>
      <c r="O65" s="847"/>
    </row>
    <row r="66" spans="1:15" s="828" customFormat="1" ht="31.5">
      <c r="A66" s="43">
        <v>54</v>
      </c>
      <c r="B66" s="827" t="s">
        <v>698</v>
      </c>
      <c r="C66" s="822" t="str">
        <f>VLOOKUP(B66,DATA!$B$14:$V$292,6,0)</f>
        <v>Đồng Hới</v>
      </c>
      <c r="D66" s="822">
        <f>VLOOKUP(B66,DATA!$B$14:$V$292,7,0)</f>
        <v>2014</v>
      </c>
      <c r="E66" s="823">
        <f>VLOOKUP(B66,DATA!$B$14:$V$292,9,0)</f>
        <v>2020</v>
      </c>
      <c r="F66" s="553" t="str">
        <f>VLOOKUP(B66,DATA!$B$13:$V$292,12,0)</f>
        <v>270/QĐ-CT ngày 31/01/2013</v>
      </c>
      <c r="G66" s="824">
        <f>VLOOKUP(B66,DATA!$B$13:$V$292,13,0)</f>
        <v>46489</v>
      </c>
      <c r="H66" s="824">
        <f>VLOOKUP(B66,DATA!$B$14:$V$292,15,0)</f>
        <v>46489</v>
      </c>
      <c r="I66" s="824">
        <f>VLOOKUP(B66,DATA!$B$14:$V$292,16,0)</f>
        <v>27187</v>
      </c>
      <c r="J66" s="824">
        <f>VLOOKUP(B66,DATA!$B$14:$V$292,18,0)</f>
        <v>27187</v>
      </c>
      <c r="K66" s="824">
        <f>VLOOKUP(B66,DATA!$B$13:$V$292,19,0)</f>
        <v>16500</v>
      </c>
      <c r="L66" s="824">
        <f>VLOOKUP(B66,DATA!$B$13:$V$292,20,0)</f>
        <v>14500</v>
      </c>
      <c r="M66" s="824">
        <f>L66*N66/100</f>
        <v>7250</v>
      </c>
      <c r="N66" s="543">
        <v>50</v>
      </c>
      <c r="O66" s="847"/>
    </row>
    <row r="68" spans="1:15">
      <c r="B68" s="826"/>
    </row>
  </sheetData>
  <sortState ref="A29:O41">
    <sortCondition ref="M29:M41"/>
  </sortState>
  <mergeCells count="19">
    <mergeCell ref="C4:C7"/>
    <mergeCell ref="N4:N7"/>
    <mergeCell ref="A4:A7"/>
    <mergeCell ref="B4:B7"/>
    <mergeCell ref="I4:J5"/>
    <mergeCell ref="M4:M7"/>
    <mergeCell ref="O4:O7"/>
    <mergeCell ref="I6:I7"/>
    <mergeCell ref="D4:D7"/>
    <mergeCell ref="E4:E7"/>
    <mergeCell ref="H6:H7"/>
    <mergeCell ref="F4:H4"/>
    <mergeCell ref="L6:L7"/>
    <mergeCell ref="K6:K7"/>
    <mergeCell ref="K4:L5"/>
    <mergeCell ref="J6:J7"/>
    <mergeCell ref="F5:F7"/>
    <mergeCell ref="G5:H5"/>
    <mergeCell ref="G6:G7"/>
  </mergeCells>
  <printOptions horizontalCentered="1"/>
  <pageMargins left="0.5" right="0.5" top="0.5" bottom="0.5" header="0" footer="0.25"/>
  <pageSetup paperSize="9" scale="63" fitToHeight="0" orientation="landscape"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28"/>
  <sheetViews>
    <sheetView topLeftCell="A10" zoomScale="70" zoomScaleNormal="70" zoomScalePageLayoutView="60" workbookViewId="0">
      <selection activeCell="C22" sqref="C22"/>
    </sheetView>
  </sheetViews>
  <sheetFormatPr defaultColWidth="8" defaultRowHeight="15.75"/>
  <cols>
    <col min="1" max="1" width="5.625" style="596" customWidth="1"/>
    <col min="2" max="2" width="55.625" style="596" customWidth="1"/>
    <col min="3" max="3" width="12.625" style="602" customWidth="1"/>
    <col min="4" max="4" width="8.625" style="602" customWidth="1"/>
    <col min="5" max="5" width="8.625" style="596" customWidth="1"/>
    <col min="6" max="6" width="16.625" style="596" customWidth="1"/>
    <col min="7" max="12" width="10.625" style="596" customWidth="1"/>
    <col min="13" max="13" width="10.625" style="603" customWidth="1"/>
    <col min="14" max="14" width="5.625" style="602" customWidth="1"/>
    <col min="15" max="15" width="20.375" style="598" customWidth="1"/>
    <col min="16" max="16" width="11.875" style="598" customWidth="1"/>
    <col min="17" max="17" width="11.875" style="598" hidden="1" customWidth="1"/>
    <col min="18" max="18" width="27" style="598" customWidth="1"/>
    <col min="19" max="19" width="14.875" style="598" hidden="1" customWidth="1"/>
    <col min="20" max="20" width="14.125" style="599" customWidth="1"/>
    <col min="21" max="21" width="24.625" style="598" customWidth="1"/>
    <col min="22" max="22" width="12.125" style="596" bestFit="1" customWidth="1"/>
    <col min="23" max="23" width="24.625" style="596" customWidth="1"/>
    <col min="24" max="24" width="4.75" style="596" customWidth="1"/>
    <col min="25" max="25" width="9.125" style="596" bestFit="1" customWidth="1"/>
    <col min="26" max="16384" width="8" style="596"/>
  </cols>
  <sheetData>
    <row r="1" spans="1:21" s="597" customFormat="1">
      <c r="A1" s="597" t="s">
        <v>734</v>
      </c>
      <c r="C1" s="695"/>
      <c r="D1" s="695"/>
      <c r="M1" s="696"/>
      <c r="N1" s="695"/>
      <c r="O1" s="697"/>
      <c r="P1" s="697"/>
      <c r="Q1" s="697"/>
      <c r="R1" s="697"/>
      <c r="S1" s="697"/>
      <c r="T1" s="698"/>
      <c r="U1" s="697"/>
    </row>
    <row r="2" spans="1:21" s="570" customFormat="1">
      <c r="A2" s="570" t="s">
        <v>699</v>
      </c>
      <c r="B2" s="571"/>
      <c r="C2" s="607"/>
      <c r="D2" s="640"/>
      <c r="E2" s="641"/>
      <c r="F2" s="607"/>
      <c r="M2" s="571"/>
      <c r="N2" s="608"/>
    </row>
    <row r="3" spans="1:21" s="627" customFormat="1">
      <c r="B3" s="628"/>
      <c r="C3" s="629"/>
      <c r="D3" s="642"/>
      <c r="E3" s="643"/>
      <c r="F3" s="629"/>
      <c r="M3" s="628"/>
      <c r="N3" s="632"/>
      <c r="O3" s="633" t="s">
        <v>701</v>
      </c>
    </row>
    <row r="4" spans="1:21"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21" s="41" customFormat="1">
      <c r="A5" s="999"/>
      <c r="B5" s="1005"/>
      <c r="C5" s="1003"/>
      <c r="D5" s="1006"/>
      <c r="E5" s="1007"/>
      <c r="F5" s="1002" t="s">
        <v>655</v>
      </c>
      <c r="G5" s="995" t="s">
        <v>6</v>
      </c>
      <c r="H5" s="995"/>
      <c r="I5" s="995"/>
      <c r="J5" s="995"/>
      <c r="K5" s="999"/>
      <c r="L5" s="999"/>
      <c r="M5" s="993"/>
      <c r="N5" s="993"/>
      <c r="O5" s="995"/>
    </row>
    <row r="6" spans="1:21" s="41" customFormat="1">
      <c r="A6" s="999"/>
      <c r="B6" s="1005"/>
      <c r="C6" s="1003"/>
      <c r="D6" s="1006"/>
      <c r="E6" s="1007"/>
      <c r="F6" s="1003"/>
      <c r="G6" s="992" t="s">
        <v>8</v>
      </c>
      <c r="H6" s="997" t="s">
        <v>658</v>
      </c>
      <c r="I6" s="995" t="s">
        <v>8</v>
      </c>
      <c r="J6" s="997" t="s">
        <v>658</v>
      </c>
      <c r="K6" s="992" t="s">
        <v>8</v>
      </c>
      <c r="L6" s="992" t="s">
        <v>654</v>
      </c>
      <c r="M6" s="993"/>
      <c r="N6" s="993"/>
      <c r="O6" s="995"/>
    </row>
    <row r="7" spans="1:21" s="41" customFormat="1">
      <c r="A7" s="999"/>
      <c r="B7" s="1005"/>
      <c r="C7" s="1004"/>
      <c r="D7" s="1006"/>
      <c r="E7" s="1007"/>
      <c r="F7" s="1004"/>
      <c r="G7" s="994"/>
      <c r="H7" s="998"/>
      <c r="I7" s="995"/>
      <c r="J7" s="998"/>
      <c r="K7" s="994"/>
      <c r="L7" s="994"/>
      <c r="M7" s="994"/>
      <c r="N7" s="994"/>
      <c r="O7" s="996"/>
    </row>
    <row r="8" spans="1:21" s="597" customFormat="1">
      <c r="A8" s="699"/>
      <c r="B8" s="700" t="s">
        <v>490</v>
      </c>
      <c r="C8" s="699"/>
      <c r="D8" s="699"/>
      <c r="E8" s="699"/>
      <c r="F8" s="699"/>
      <c r="G8" s="626">
        <f t="shared" ref="G8:L8" si="0">SUBTOTAL(9, G9:G200)</f>
        <v>144855</v>
      </c>
      <c r="H8" s="626">
        <f t="shared" si="0"/>
        <v>126998</v>
      </c>
      <c r="I8" s="626">
        <f t="shared" si="0"/>
        <v>360</v>
      </c>
      <c r="J8" s="626">
        <f t="shared" si="0"/>
        <v>360</v>
      </c>
      <c r="K8" s="626">
        <f t="shared" si="0"/>
        <v>120554.5</v>
      </c>
      <c r="L8" s="626">
        <f t="shared" si="0"/>
        <v>120374.5</v>
      </c>
      <c r="M8" s="626">
        <f>SUBTOTAL(9, M9:M200)</f>
        <v>38986.549999999996</v>
      </c>
      <c r="N8" s="701"/>
      <c r="O8" s="699"/>
    </row>
    <row r="9" spans="1:21" s="597" customFormat="1">
      <c r="A9" s="829" t="s">
        <v>491</v>
      </c>
      <c r="B9" s="830" t="s">
        <v>768</v>
      </c>
      <c r="C9" s="829"/>
      <c r="D9" s="829"/>
      <c r="E9" s="829"/>
      <c r="F9" s="829"/>
      <c r="G9" s="831"/>
      <c r="H9" s="831"/>
      <c r="I9" s="831"/>
      <c r="J9" s="831"/>
      <c r="K9" s="831"/>
      <c r="L9" s="831"/>
      <c r="M9" s="831"/>
      <c r="N9" s="832"/>
      <c r="O9" s="829"/>
    </row>
    <row r="10" spans="1:21">
      <c r="A10" s="59">
        <v>1</v>
      </c>
      <c r="B10" s="66" t="s">
        <v>566</v>
      </c>
      <c r="C10" s="22" t="str">
        <f>VLOOKUP(B10,DATA!$B$14:$V$292,6,0)</f>
        <v>Ba Đồn</v>
      </c>
      <c r="D10" s="22">
        <f>VLOOKUP(B10,DATA!$B$14:$V$292,7,0)</f>
        <v>2018</v>
      </c>
      <c r="E10" s="23">
        <f>VLOOKUP(B10,DATA!$B$14:$V$292,9,0)</f>
        <v>2019</v>
      </c>
      <c r="F10" s="44">
        <f>VLOOKUP(B10,DATA!$B$13:$V$292,12,0)</f>
        <v>0</v>
      </c>
      <c r="G10" s="545">
        <f>VLOOKUP(B10,DATA!$B$13:$V$292,13,0)</f>
        <v>3000</v>
      </c>
      <c r="H10" s="545">
        <f>VLOOKUP(B10,DATA!$B$14:$V$292,15,0)</f>
        <v>3000</v>
      </c>
      <c r="I10" s="545">
        <f>VLOOKUP(B10,DATA!$B$14:$V$292,16,0)</f>
        <v>0</v>
      </c>
      <c r="J10" s="545">
        <f>VLOOKUP(B10,DATA!$B$14:$V$292,18,0)</f>
        <v>0</v>
      </c>
      <c r="K10" s="545">
        <f>VLOOKUP(B10,DATA!$B$13:$V$292,19,0)</f>
        <v>3000</v>
      </c>
      <c r="L10" s="545">
        <f>VLOOKUP(B10,DATA!$B$13:$V$292,20,0)</f>
        <v>3000</v>
      </c>
      <c r="M10" s="545">
        <f>L10*N10/100</f>
        <v>1500</v>
      </c>
      <c r="N10" s="545">
        <f>IF(K10&lt;=1500,100,50)</f>
        <v>50</v>
      </c>
      <c r="O10" s="847" t="s">
        <v>774</v>
      </c>
    </row>
    <row r="11" spans="1:21" ht="31.5">
      <c r="A11" s="59">
        <v>2</v>
      </c>
      <c r="B11" s="61" t="s">
        <v>541</v>
      </c>
      <c r="C11" s="22" t="str">
        <f>VLOOKUP(B11,DATA!$B$14:$V$292,6,0)</f>
        <v>Đồng Hới</v>
      </c>
      <c r="D11" s="22">
        <f>VLOOKUP(B11,DATA!$B$14:$V$292,7,0)</f>
        <v>2018</v>
      </c>
      <c r="E11" s="23">
        <f>VLOOKUP(B11,DATA!$B$14:$V$292,9,0)</f>
        <v>2019</v>
      </c>
      <c r="F11" s="44" t="str">
        <f>VLOOKUP(B11,DATA!$B$13:$V$292,12,0)</f>
        <v>3857/QĐ-UBND ngày 30/10/2017</v>
      </c>
      <c r="G11" s="545">
        <f>VLOOKUP(B11,DATA!$B$13:$V$292,13,0)</f>
        <v>3700</v>
      </c>
      <c r="H11" s="545">
        <f>VLOOKUP(B11,DATA!$B$14:$V$292,15,0)</f>
        <v>3700</v>
      </c>
      <c r="I11" s="545">
        <f>VLOOKUP(B11,DATA!$B$14:$V$292,16,0)</f>
        <v>0</v>
      </c>
      <c r="J11" s="545">
        <f>VLOOKUP(B11,DATA!$B$14:$V$292,18,0)</f>
        <v>0</v>
      </c>
      <c r="K11" s="545">
        <f>VLOOKUP(B11,DATA!$B$13:$V$292,19,0)</f>
        <v>3700</v>
      </c>
      <c r="L11" s="545">
        <f>VLOOKUP(B11,DATA!$B$13:$V$292,20,0)</f>
        <v>3700</v>
      </c>
      <c r="M11" s="545">
        <f>L11*N11/100</f>
        <v>1850</v>
      </c>
      <c r="N11" s="545">
        <f t="shared" ref="N11:N13" si="1">IF(K11&lt;=1500,100,50)</f>
        <v>50</v>
      </c>
      <c r="O11" s="44"/>
      <c r="P11" s="600"/>
      <c r="Q11" s="600"/>
      <c r="R11" s="600"/>
      <c r="S11" s="600"/>
      <c r="T11" s="601"/>
      <c r="U11" s="600"/>
    </row>
    <row r="12" spans="1:21" ht="47.25">
      <c r="A12" s="59">
        <v>3</v>
      </c>
      <c r="B12" s="691" t="s">
        <v>620</v>
      </c>
      <c r="C12" s="22" t="str">
        <f>VLOOKUP(B12,DATA!$B$14:$V$292,6,0)</f>
        <v>Lào</v>
      </c>
      <c r="D12" s="22">
        <f>VLOOKUP(B12,DATA!$B$14:$V$292,7,0)</f>
        <v>2018</v>
      </c>
      <c r="E12" s="23">
        <f>VLOOKUP(B12,DATA!$B$14:$V$292,9,0)</f>
        <v>2019</v>
      </c>
      <c r="F12" s="44">
        <f>VLOOKUP(B12,DATA!$B$13:$V$292,12,0)</f>
        <v>0</v>
      </c>
      <c r="G12" s="545">
        <f>VLOOKUP(B12,DATA!$B$13:$V$292,13,0)</f>
        <v>4171</v>
      </c>
      <c r="H12" s="545">
        <f>VLOOKUP(B12,DATA!$B$14:$V$292,15,0)</f>
        <v>4171</v>
      </c>
      <c r="I12" s="545">
        <f>VLOOKUP(B12,DATA!$B$14:$V$292,16,0)</f>
        <v>0</v>
      </c>
      <c r="J12" s="545">
        <f>VLOOKUP(B12,DATA!$B$14:$V$292,18,0)</f>
        <v>0</v>
      </c>
      <c r="K12" s="545">
        <f>VLOOKUP(B12,DATA!$B$13:$V$292,19,0)</f>
        <v>4171</v>
      </c>
      <c r="L12" s="545">
        <f>VLOOKUP(B12,DATA!$B$13:$V$292,20,0)</f>
        <v>4171</v>
      </c>
      <c r="M12" s="545">
        <f>L12*N12/100</f>
        <v>2085.5</v>
      </c>
      <c r="N12" s="545">
        <f t="shared" si="1"/>
        <v>50</v>
      </c>
      <c r="O12" s="44"/>
    </row>
    <row r="13" spans="1:21" ht="31.5">
      <c r="A13" s="59">
        <v>4</v>
      </c>
      <c r="B13" s="66" t="s">
        <v>777</v>
      </c>
      <c r="C13" s="22" t="str">
        <f>VLOOKUP(B13,DATA!$B$14:$V$296,6,0)</f>
        <v>Đồng Hới</v>
      </c>
      <c r="D13" s="22">
        <f>VLOOKUP(B13,DATA!$B$14:$V$296,7,0)</f>
        <v>2018</v>
      </c>
      <c r="E13" s="23">
        <f>VLOOKUP(B13,DATA!$B$14:$V$296,9,0)</f>
        <v>2020</v>
      </c>
      <c r="F13" s="44">
        <f>VLOOKUP(B13,DATA!$B$13:$V$296,12,0)</f>
        <v>0</v>
      </c>
      <c r="G13" s="545">
        <f>VLOOKUP(B13,DATA!$B$13:$V$296,13,0)</f>
        <v>5500</v>
      </c>
      <c r="H13" s="545">
        <f>VLOOKUP(B13,DATA!$B$14:$V$296,15,0)</f>
        <v>3500</v>
      </c>
      <c r="I13" s="545">
        <f>VLOOKUP(B13,DATA!$B$14:$V$296,16,0)</f>
        <v>0</v>
      </c>
      <c r="J13" s="545">
        <f>VLOOKUP(B13,DATA!$B$14:$V$296,18,0)</f>
        <v>0</v>
      </c>
      <c r="K13" s="545">
        <f>VLOOKUP(B13,DATA!$B$13:$V$296,19,0)</f>
        <v>3500</v>
      </c>
      <c r="L13" s="545">
        <f>VLOOKUP(B13,DATA!$B$13:$V$296,20,0)</f>
        <v>3500</v>
      </c>
      <c r="M13" s="545">
        <f>L13*N13/100</f>
        <v>1750</v>
      </c>
      <c r="N13" s="545">
        <f t="shared" si="1"/>
        <v>50</v>
      </c>
      <c r="O13" s="545" t="s">
        <v>779</v>
      </c>
    </row>
    <row r="14" spans="1:21" s="597" customFormat="1">
      <c r="A14" s="829" t="s">
        <v>492</v>
      </c>
      <c r="B14" s="830" t="s">
        <v>769</v>
      </c>
      <c r="C14" s="829"/>
      <c r="D14" s="829"/>
      <c r="E14" s="829"/>
      <c r="F14" s="829"/>
      <c r="G14" s="831"/>
      <c r="H14" s="831"/>
      <c r="I14" s="831"/>
      <c r="J14" s="831"/>
      <c r="K14" s="831"/>
      <c r="L14" s="831"/>
      <c r="M14" s="831"/>
      <c r="N14" s="832"/>
      <c r="O14" s="829"/>
    </row>
    <row r="15" spans="1:21" ht="31.5">
      <c r="A15" s="59">
        <v>5</v>
      </c>
      <c r="B15" s="63" t="s">
        <v>618</v>
      </c>
      <c r="C15" s="22" t="str">
        <f>VLOOKUP(B15,DATA!$B$14:$V$296,6,0)</f>
        <v>Ba Đồn</v>
      </c>
      <c r="D15" s="22">
        <f>VLOOKUP(B15,DATA!$B$14:$V$296,7,0)</f>
        <v>2018</v>
      </c>
      <c r="E15" s="23">
        <f>VLOOKUP(B15,DATA!$B$14:$V$296,9,0)</f>
        <v>2020</v>
      </c>
      <c r="F15" s="44" t="str">
        <f>VLOOKUP(B15,DATA!$B$13:$V$296,12,0)</f>
        <v>3349/QĐ-UBND ngày 25/10/2016</v>
      </c>
      <c r="G15" s="545">
        <f>VLOOKUP(B15,DATA!$B$13:$V$296,13,0)</f>
        <v>5000</v>
      </c>
      <c r="H15" s="545">
        <f>VLOOKUP(B15,DATA!$B$14:$V$296,15,0)</f>
        <v>3600</v>
      </c>
      <c r="I15" s="545">
        <f>VLOOKUP(B15,DATA!$B$14:$V$296,16,0)</f>
        <v>0</v>
      </c>
      <c r="J15" s="545">
        <f>VLOOKUP(B15,DATA!$B$14:$V$296,18,0)</f>
        <v>0</v>
      </c>
      <c r="K15" s="545">
        <f>VLOOKUP(B15,DATA!$B$13:$V$296,19,0)</f>
        <v>3240</v>
      </c>
      <c r="L15" s="545">
        <f>VLOOKUP(B15,DATA!$B$13:$V$296,20,0)</f>
        <v>3240</v>
      </c>
      <c r="M15" s="545">
        <f t="shared" ref="M15:M26" si="2">L15*N15/100</f>
        <v>972</v>
      </c>
      <c r="N15" s="545">
        <f>IF(K15&lt;=1500,100,IF(K15&lt;=3000,50,30))</f>
        <v>30</v>
      </c>
      <c r="O15" s="847" t="s">
        <v>780</v>
      </c>
      <c r="P15" s="596"/>
      <c r="Q15" s="596"/>
      <c r="R15" s="596"/>
      <c r="S15" s="596"/>
      <c r="T15" s="596"/>
      <c r="U15" s="596"/>
    </row>
    <row r="16" spans="1:21" ht="31.5">
      <c r="A16" s="59">
        <v>6</v>
      </c>
      <c r="B16" s="66" t="s">
        <v>556</v>
      </c>
      <c r="C16" s="22" t="str">
        <f>VLOOKUP(B16,DATA!$B$14:$V$296,6,0)</f>
        <v>Quảng Ninh</v>
      </c>
      <c r="D16" s="22">
        <f>VLOOKUP(B16,DATA!$B$14:$V$296,7,0)</f>
        <v>2018</v>
      </c>
      <c r="E16" s="23">
        <f>VLOOKUP(B16,DATA!$B$14:$V$296,9,0)</f>
        <v>2020</v>
      </c>
      <c r="F16" s="44" t="str">
        <f>VLOOKUP(B16,DATA!$B$13:$V$296,12,0)</f>
        <v>3439/QĐ-UBND ngày 28/10/2017</v>
      </c>
      <c r="G16" s="545">
        <f>VLOOKUP(B16,DATA!$B$13:$V$296,13,0)</f>
        <v>5000</v>
      </c>
      <c r="H16" s="545">
        <f>VLOOKUP(B16,DATA!$B$14:$V$296,15,0)</f>
        <v>4137</v>
      </c>
      <c r="I16" s="545">
        <f>VLOOKUP(B16,DATA!$B$14:$V$296,16,0)</f>
        <v>0</v>
      </c>
      <c r="J16" s="545">
        <f>VLOOKUP(B16,DATA!$B$14:$V$296,18,0)</f>
        <v>0</v>
      </c>
      <c r="K16" s="545">
        <f>VLOOKUP(B16,DATA!$B$13:$V$296,19,0)</f>
        <v>3723</v>
      </c>
      <c r="L16" s="545">
        <f>VLOOKUP(B16,DATA!$B$13:$V$296,20,0)</f>
        <v>3723</v>
      </c>
      <c r="M16" s="545">
        <f t="shared" si="2"/>
        <v>1116.9000000000001</v>
      </c>
      <c r="N16" s="545">
        <f t="shared" ref="N16:N26" si="3">IF(K16&lt;=1500,100,IF(K16&lt;=3000,50,30))</f>
        <v>30</v>
      </c>
      <c r="O16" s="44"/>
    </row>
    <row r="17" spans="1:21">
      <c r="A17" s="59">
        <v>7</v>
      </c>
      <c r="B17" s="66" t="s">
        <v>755</v>
      </c>
      <c r="C17" s="22" t="str">
        <f>VLOOKUP(B17,DATA!$B$14:$V$296,6,0)</f>
        <v>Quảng Trạch</v>
      </c>
      <c r="D17" s="22">
        <f>VLOOKUP(B17,DATA!$B$14:$V$296,7,0)</f>
        <v>2018</v>
      </c>
      <c r="E17" s="23">
        <f>VLOOKUP(B17,DATA!$B$14:$V$296,9,0)</f>
        <v>2020</v>
      </c>
      <c r="F17" s="44">
        <f>VLOOKUP(B17,DATA!$B$13:$V$296,12,0)</f>
        <v>0</v>
      </c>
      <c r="G17" s="545">
        <f>VLOOKUP(B17,DATA!$B$13:$V$296,13,0)</f>
        <v>5000</v>
      </c>
      <c r="H17" s="545">
        <f>VLOOKUP(B17,DATA!$B$14:$V$296,15,0)</f>
        <v>5000</v>
      </c>
      <c r="I17" s="545">
        <f>VLOOKUP(B17,DATA!$B$14:$V$296,16,0)</f>
        <v>0</v>
      </c>
      <c r="J17" s="545">
        <f>VLOOKUP(B17,DATA!$B$14:$V$296,18,0)</f>
        <v>0</v>
      </c>
      <c r="K17" s="545">
        <f>VLOOKUP(B17,DATA!$B$13:$V$296,19,0)</f>
        <v>5000</v>
      </c>
      <c r="L17" s="545">
        <f>VLOOKUP(B17,DATA!$B$13:$V$296,20,0)</f>
        <v>5000</v>
      </c>
      <c r="M17" s="545">
        <f t="shared" si="2"/>
        <v>1500</v>
      </c>
      <c r="N17" s="545">
        <f t="shared" si="3"/>
        <v>30</v>
      </c>
      <c r="O17" s="44"/>
    </row>
    <row r="18" spans="1:21" ht="31.5">
      <c r="A18" s="59">
        <v>8</v>
      </c>
      <c r="B18" s="63" t="s">
        <v>536</v>
      </c>
      <c r="C18" s="22" t="str">
        <f>VLOOKUP(B18,DATA!$B$14:$V$296,6,0)</f>
        <v>Ba Đồn</v>
      </c>
      <c r="D18" s="22">
        <f>VLOOKUP(B18,DATA!$B$14:$V$296,7,0)</f>
        <v>2018</v>
      </c>
      <c r="E18" s="23">
        <f>VLOOKUP(B18,DATA!$B$14:$V$296,9,0)</f>
        <v>2020</v>
      </c>
      <c r="F18" s="44" t="str">
        <f>VLOOKUP(B18,DATA!$B$13:$V$296,12,0)</f>
        <v>800/QĐ-UBND ngày 13/3/2017</v>
      </c>
      <c r="G18" s="545">
        <f>VLOOKUP(B18,DATA!$B$13:$V$296,13,0)</f>
        <v>11993</v>
      </c>
      <c r="H18" s="545">
        <f>VLOOKUP(B18,DATA!$B$14:$V$296,15,0)</f>
        <v>5899</v>
      </c>
      <c r="I18" s="545">
        <f>VLOOKUP(B18,DATA!$B$14:$V$296,16,0)</f>
        <v>60</v>
      </c>
      <c r="J18" s="545">
        <f>VLOOKUP(B18,DATA!$B$14:$V$296,18,0)</f>
        <v>60</v>
      </c>
      <c r="K18" s="545">
        <f>VLOOKUP(B18,DATA!$B$13:$V$296,19,0)</f>
        <v>5309</v>
      </c>
      <c r="L18" s="545">
        <f>VLOOKUP(B18,DATA!$B$13:$V$296,20,0)</f>
        <v>5309</v>
      </c>
      <c r="M18" s="545">
        <f t="shared" si="2"/>
        <v>1592.7</v>
      </c>
      <c r="N18" s="545">
        <f t="shared" si="3"/>
        <v>30</v>
      </c>
      <c r="O18" s="44"/>
      <c r="P18" s="596"/>
      <c r="Q18" s="596"/>
      <c r="R18" s="596"/>
      <c r="S18" s="596"/>
      <c r="T18" s="596"/>
      <c r="U18" s="596"/>
    </row>
    <row r="19" spans="1:21" ht="31.5">
      <c r="A19" s="59">
        <v>9</v>
      </c>
      <c r="B19" s="66" t="s">
        <v>543</v>
      </c>
      <c r="C19" s="22" t="str">
        <f>VLOOKUP(B19,DATA!$B$14:$V$296,6,0)</f>
        <v>Quảng Trạch</v>
      </c>
      <c r="D19" s="22">
        <f>VLOOKUP(B19,DATA!$B$14:$V$296,7,0)</f>
        <v>2018</v>
      </c>
      <c r="E19" s="23">
        <f>VLOOKUP(B19,DATA!$B$14:$V$296,9,0)</f>
        <v>2020</v>
      </c>
      <c r="F19" s="44">
        <f>VLOOKUP(B19,DATA!$B$13:$V$296,12,0)</f>
        <v>0</v>
      </c>
      <c r="G19" s="545">
        <f>VLOOKUP(B19,DATA!$B$13:$V$296,13,0)</f>
        <v>6000</v>
      </c>
      <c r="H19" s="545">
        <f>VLOOKUP(B19,DATA!$B$14:$V$296,15,0)</f>
        <v>6000</v>
      </c>
      <c r="I19" s="545">
        <f>VLOOKUP(B19,DATA!$B$14:$V$296,16,0)</f>
        <v>0</v>
      </c>
      <c r="J19" s="545">
        <f>VLOOKUP(B19,DATA!$B$14:$V$296,18,0)</f>
        <v>0</v>
      </c>
      <c r="K19" s="545">
        <f>VLOOKUP(B19,DATA!$B$13:$V$296,19,0)</f>
        <v>6000</v>
      </c>
      <c r="L19" s="545">
        <f>VLOOKUP(B19,DATA!$B$13:$V$296,20,0)</f>
        <v>6000</v>
      </c>
      <c r="M19" s="545">
        <f t="shared" si="2"/>
        <v>1800</v>
      </c>
      <c r="N19" s="545">
        <f t="shared" si="3"/>
        <v>30</v>
      </c>
      <c r="O19" s="44"/>
    </row>
    <row r="20" spans="1:21" ht="31.5">
      <c r="A20" s="59">
        <v>10</v>
      </c>
      <c r="B20" s="64" t="s">
        <v>537</v>
      </c>
      <c r="C20" s="22" t="str">
        <f>VLOOKUP(B20,DATA!$B$14:$V$296,6,0)</f>
        <v>Lệ Thủy</v>
      </c>
      <c r="D20" s="22">
        <f>VLOOKUP(B20,DATA!$B$14:$V$296,7,0)</f>
        <v>2018</v>
      </c>
      <c r="E20" s="23">
        <f>VLOOKUP(B20,DATA!$B$14:$V$296,9,0)</f>
        <v>2020</v>
      </c>
      <c r="F20" s="44" t="str">
        <f>VLOOKUP(B20,DATA!$B$13:$V$296,12,0)</f>
        <v>3878/QĐ-UBND ngày 30/10/2017</v>
      </c>
      <c r="G20" s="545">
        <f>VLOOKUP(B20,DATA!$B$13:$V$296,13,0)</f>
        <v>15000</v>
      </c>
      <c r="H20" s="545">
        <f>VLOOKUP(B20,DATA!$B$14:$V$296,15,0)</f>
        <v>7500</v>
      </c>
      <c r="I20" s="545">
        <f>VLOOKUP(B20,DATA!$B$14:$V$296,16,0)</f>
        <v>60</v>
      </c>
      <c r="J20" s="545">
        <f>VLOOKUP(B20,DATA!$B$14:$V$296,18,0)</f>
        <v>60</v>
      </c>
      <c r="K20" s="545">
        <f>VLOOKUP(B20,DATA!$B$13:$V$296,19,0)</f>
        <v>6750</v>
      </c>
      <c r="L20" s="545">
        <f>VLOOKUP(B20,DATA!$B$13:$V$296,20,0)</f>
        <v>6750</v>
      </c>
      <c r="M20" s="545">
        <f t="shared" si="2"/>
        <v>2025</v>
      </c>
      <c r="N20" s="545">
        <f t="shared" si="3"/>
        <v>30</v>
      </c>
      <c r="O20" s="44"/>
    </row>
    <row r="21" spans="1:21">
      <c r="A21" s="59">
        <v>11</v>
      </c>
      <c r="B21" s="63" t="s">
        <v>538</v>
      </c>
      <c r="C21" s="22" t="str">
        <f>VLOOKUP(B21,DATA!$B$14:$V$296,6,0)</f>
        <v>Quảng Trạch</v>
      </c>
      <c r="D21" s="22">
        <f>VLOOKUP(B21,DATA!$B$14:$V$296,7,0)</f>
        <v>2018</v>
      </c>
      <c r="E21" s="23">
        <f>VLOOKUP(B21,DATA!$B$14:$V$296,9,0)</f>
        <v>2020</v>
      </c>
      <c r="F21" s="44">
        <f>VLOOKUP(B21,DATA!$B$13:$V$296,12,0)</f>
        <v>0</v>
      </c>
      <c r="G21" s="545">
        <f>VLOOKUP(B21,DATA!$B$13:$V$296,13,0)</f>
        <v>9500</v>
      </c>
      <c r="H21" s="545">
        <f>VLOOKUP(B21,DATA!$B$14:$V$296,15,0)</f>
        <v>9500</v>
      </c>
      <c r="I21" s="545">
        <f>VLOOKUP(B21,DATA!$B$14:$V$296,16,0)</f>
        <v>60</v>
      </c>
      <c r="J21" s="545">
        <f>VLOOKUP(B21,DATA!$B$14:$V$296,18,0)</f>
        <v>60</v>
      </c>
      <c r="K21" s="545">
        <f>VLOOKUP(B21,DATA!$B$13:$V$296,19,0)</f>
        <v>8550</v>
      </c>
      <c r="L21" s="545">
        <f>VLOOKUP(B21,DATA!$B$13:$V$296,20,0)</f>
        <v>8550</v>
      </c>
      <c r="M21" s="545">
        <f t="shared" si="2"/>
        <v>2565</v>
      </c>
      <c r="N21" s="545">
        <f t="shared" si="3"/>
        <v>30</v>
      </c>
      <c r="O21" s="44"/>
      <c r="P21" s="963"/>
    </row>
    <row r="22" spans="1:21" ht="31.5">
      <c r="A22" s="59">
        <v>12</v>
      </c>
      <c r="B22" s="66" t="s">
        <v>753</v>
      </c>
      <c r="C22" s="22" t="str">
        <f>VLOOKUP(B22,DATA!$B$14:$V$296,6,0)</f>
        <v>Quảng Ninh</v>
      </c>
      <c r="D22" s="22">
        <f>VLOOKUP(B22,DATA!$B$14:$V$296,7,0)</f>
        <v>2018</v>
      </c>
      <c r="E22" s="23">
        <f>VLOOKUP(B22,DATA!$B$14:$V$296,9,0)</f>
        <v>2020</v>
      </c>
      <c r="F22" s="44" t="str">
        <f>VLOOKUP(B22,DATA!$B$13:$V$296,12,0)</f>
        <v>2556/QĐ-UBND ngày 17/7/2017</v>
      </c>
      <c r="G22" s="545">
        <f>VLOOKUP(B22,DATA!$B$13:$V$296,13,0)</f>
        <v>8710</v>
      </c>
      <c r="H22" s="545">
        <f>VLOOKUP(B22,DATA!$B$14:$V$296,15,0)</f>
        <v>8710</v>
      </c>
      <c r="I22" s="545">
        <f>VLOOKUP(B22,DATA!$B$14:$V$296,16,0)</f>
        <v>0</v>
      </c>
      <c r="J22" s="545">
        <f>VLOOKUP(B22,DATA!$B$14:$V$296,18,0)</f>
        <v>0</v>
      </c>
      <c r="K22" s="545">
        <f>VLOOKUP(B22,DATA!$B$13:$V$296,19,0)</f>
        <v>8710</v>
      </c>
      <c r="L22" s="545">
        <f>VLOOKUP(B22,DATA!$B$13:$V$296,20,0)</f>
        <v>8710</v>
      </c>
      <c r="M22" s="545">
        <f t="shared" si="2"/>
        <v>2613</v>
      </c>
      <c r="N22" s="545">
        <f t="shared" si="3"/>
        <v>30</v>
      </c>
      <c r="O22" s="44"/>
    </row>
    <row r="23" spans="1:21" ht="31.5">
      <c r="A23" s="59">
        <v>13</v>
      </c>
      <c r="B23" s="63" t="s">
        <v>540</v>
      </c>
      <c r="C23" s="22" t="str">
        <f>VLOOKUP(B23,DATA!$B$14:$V$296,6,0)</f>
        <v>Tuyên Hóa</v>
      </c>
      <c r="D23" s="22">
        <f>VLOOKUP(B23,DATA!$B$14:$V$296,7,0)</f>
        <v>2018</v>
      </c>
      <c r="E23" s="23">
        <f>VLOOKUP(B23,DATA!$B$14:$V$296,9,0)</f>
        <v>2020</v>
      </c>
      <c r="F23" s="44" t="str">
        <f>VLOOKUP(B23,DATA!$B$13:$V$296,12,0)</f>
        <v>3668/QĐ-UBND ngày 18/10/2017</v>
      </c>
      <c r="G23" s="545">
        <f>VLOOKUP(B23,DATA!$B$13:$V$296,13,0)</f>
        <v>9000</v>
      </c>
      <c r="H23" s="545">
        <f>VLOOKUP(B23,DATA!$B$14:$V$296,15,0)</f>
        <v>9000</v>
      </c>
      <c r="I23" s="545">
        <f>VLOOKUP(B23,DATA!$B$14:$V$296,16,0)</f>
        <v>60</v>
      </c>
      <c r="J23" s="545">
        <f>VLOOKUP(B23,DATA!$B$14:$V$296,18,0)</f>
        <v>60</v>
      </c>
      <c r="K23" s="545">
        <f>VLOOKUP(B23,DATA!$B$13:$V$296,19,0)</f>
        <v>9000</v>
      </c>
      <c r="L23" s="545">
        <f>VLOOKUP(B23,DATA!$B$13:$V$296,20,0)</f>
        <v>8940</v>
      </c>
      <c r="M23" s="545">
        <f t="shared" si="2"/>
        <v>2682</v>
      </c>
      <c r="N23" s="545">
        <f t="shared" si="3"/>
        <v>30</v>
      </c>
      <c r="O23" s="44"/>
    </row>
    <row r="24" spans="1:21" ht="31.5">
      <c r="A24" s="59">
        <v>14</v>
      </c>
      <c r="B24" s="66" t="s">
        <v>558</v>
      </c>
      <c r="C24" s="22" t="str">
        <f>VLOOKUP(B24,DATA!$B$14:$V$296,6,0)</f>
        <v>Tuyên Hóa</v>
      </c>
      <c r="D24" s="22">
        <f>VLOOKUP(B24,DATA!$B$14:$V$296,7,0)</f>
        <v>2018</v>
      </c>
      <c r="E24" s="23">
        <f>VLOOKUP(B24,DATA!$B$14:$V$296,9,0)</f>
        <v>2020</v>
      </c>
      <c r="F24" s="44" t="str">
        <f>VLOOKUP(B24,DATA!$B$13:$V$296,12,0)</f>
        <v>2825/QĐ-UBND ngày 08/8/2017</v>
      </c>
      <c r="G24" s="545">
        <f>VLOOKUP(B24,DATA!$B$13:$V$296,13,0)</f>
        <v>9500</v>
      </c>
      <c r="H24" s="545">
        <f>VLOOKUP(B24,DATA!$B$14:$V$296,15,0)</f>
        <v>9500</v>
      </c>
      <c r="I24" s="545">
        <f>VLOOKUP(B24,DATA!$B$14:$V$296,16,0)</f>
        <v>60</v>
      </c>
      <c r="J24" s="545">
        <f>VLOOKUP(B24,DATA!$B$14:$V$296,18,0)</f>
        <v>60</v>
      </c>
      <c r="K24" s="545">
        <f>VLOOKUP(B24,DATA!$B$13:$V$296,19,0)</f>
        <v>9500</v>
      </c>
      <c r="L24" s="545">
        <f>VLOOKUP(B24,DATA!$B$13:$V$296,20,0)</f>
        <v>9440</v>
      </c>
      <c r="M24" s="545">
        <f t="shared" si="2"/>
        <v>2832</v>
      </c>
      <c r="N24" s="545">
        <f t="shared" si="3"/>
        <v>30</v>
      </c>
      <c r="O24" s="44"/>
    </row>
    <row r="25" spans="1:21" ht="31.5">
      <c r="A25" s="59">
        <v>15</v>
      </c>
      <c r="B25" s="66" t="s">
        <v>539</v>
      </c>
      <c r="C25" s="22" t="str">
        <f>VLOOKUP(B25,DATA!$B$14:$V$296,6,0)</f>
        <v>Tuyên Hóa</v>
      </c>
      <c r="D25" s="22">
        <f>VLOOKUP(B25,DATA!$B$14:$V$296,7,0)</f>
        <v>2018</v>
      </c>
      <c r="E25" s="23">
        <f>VLOOKUP(B25,DATA!$B$14:$V$296,9,0)</f>
        <v>2020</v>
      </c>
      <c r="F25" s="44" t="str">
        <f>VLOOKUP(B25,DATA!$B$13:$V$296,12,0)</f>
        <v>2991/QĐ-UBND ngày 25/8/2017</v>
      </c>
      <c r="G25" s="545">
        <f>VLOOKUP(B25,DATA!$B$13:$V$296,13,0)</f>
        <v>9986</v>
      </c>
      <c r="H25" s="545">
        <f>VLOOKUP(B25,DATA!$B$14:$V$296,15,0)</f>
        <v>9986</v>
      </c>
      <c r="I25" s="545">
        <f>VLOOKUP(B25,DATA!$B$14:$V$296,16,0)</f>
        <v>60</v>
      </c>
      <c r="J25" s="545">
        <f>VLOOKUP(B25,DATA!$B$14:$V$296,18,0)</f>
        <v>60</v>
      </c>
      <c r="K25" s="545">
        <f>VLOOKUP(B25,DATA!$B$13:$V$296,19,0)</f>
        <v>9986</v>
      </c>
      <c r="L25" s="545">
        <f>VLOOKUP(B25,DATA!$B$13:$V$296,20,0)</f>
        <v>9926</v>
      </c>
      <c r="M25" s="545">
        <f t="shared" si="2"/>
        <v>2977.8</v>
      </c>
      <c r="N25" s="545">
        <f t="shared" si="3"/>
        <v>30</v>
      </c>
      <c r="O25" s="44"/>
    </row>
    <row r="26" spans="1:21" ht="47.25">
      <c r="A26" s="59">
        <v>16</v>
      </c>
      <c r="B26" s="66" t="s">
        <v>652</v>
      </c>
      <c r="C26" s="22" t="str">
        <f>VLOOKUP(B26,DATA!$B$14:$V$296,6,0)</f>
        <v>Quảng Ninh</v>
      </c>
      <c r="D26" s="22">
        <f>VLOOKUP(B26,DATA!$B$14:$V$296,7,0)</f>
        <v>2018</v>
      </c>
      <c r="E26" s="23">
        <f>VLOOKUP(B26,DATA!$B$14:$V$296,9,0)</f>
        <v>2020</v>
      </c>
      <c r="F26" s="44">
        <f>VLOOKUP(B26,DATA!$B$13:$V$296,12,0)</f>
        <v>0</v>
      </c>
      <c r="G26" s="545">
        <f>VLOOKUP(B26,DATA!$B$13:$V$296,13,0)</f>
        <v>33795</v>
      </c>
      <c r="H26" s="545">
        <f>VLOOKUP(B26,DATA!$B$14:$V$296,15,0)</f>
        <v>33795</v>
      </c>
      <c r="I26" s="545">
        <f>VLOOKUP(B26,DATA!$B$14:$V$296,16,0)</f>
        <v>0</v>
      </c>
      <c r="J26" s="545">
        <f>VLOOKUP(B26,DATA!$B$14:$V$296,18,0)</f>
        <v>0</v>
      </c>
      <c r="K26" s="545">
        <f>VLOOKUP(B26,DATA!$B$13:$V$296,19,0)</f>
        <v>30415.5</v>
      </c>
      <c r="L26" s="545">
        <f>VLOOKUP(B26,DATA!$B$13:$V$296,20,0)</f>
        <v>30415.5</v>
      </c>
      <c r="M26" s="545">
        <f t="shared" si="2"/>
        <v>9124.65</v>
      </c>
      <c r="N26" s="545">
        <f t="shared" si="3"/>
        <v>30</v>
      </c>
      <c r="O26" s="545" t="str">
        <f>VLOOKUP(B26,DATA!$B$13:$X$292,23,0)</f>
        <v>Tiết kiệm 10%</v>
      </c>
    </row>
    <row r="27" spans="1:21">
      <c r="G27" s="658"/>
      <c r="H27" s="658"/>
      <c r="I27" s="658"/>
      <c r="J27" s="658"/>
      <c r="K27" s="658"/>
      <c r="L27" s="658"/>
      <c r="M27" s="850"/>
    </row>
    <row r="28" spans="1:21">
      <c r="A28" s="825"/>
      <c r="G28" s="851"/>
      <c r="H28" s="851"/>
      <c r="I28" s="851"/>
      <c r="J28" s="851"/>
      <c r="K28" s="851"/>
      <c r="L28" s="851"/>
      <c r="M28" s="851"/>
    </row>
  </sheetData>
  <sortState ref="A14:U26">
    <sortCondition descending="1" ref="N14:N26"/>
    <sortCondition ref="M14:M26"/>
  </sortState>
  <mergeCells count="19">
    <mergeCell ref="O4:O7"/>
    <mergeCell ref="F5:F7"/>
    <mergeCell ref="G5:H5"/>
    <mergeCell ref="G6:G7"/>
    <mergeCell ref="H6:H7"/>
    <mergeCell ref="I6:I7"/>
    <mergeCell ref="F4:H4"/>
    <mergeCell ref="J6:J7"/>
    <mergeCell ref="I4:J5"/>
    <mergeCell ref="M4:M7"/>
    <mergeCell ref="N4:N7"/>
    <mergeCell ref="K4:L5"/>
    <mergeCell ref="K6:K7"/>
    <mergeCell ref="L6:L7"/>
    <mergeCell ref="A4:A7"/>
    <mergeCell ref="B4:B7"/>
    <mergeCell ref="C4:C7"/>
    <mergeCell ref="D4:D7"/>
    <mergeCell ref="E4:E7"/>
  </mergeCells>
  <printOptions horizontalCentered="1"/>
  <pageMargins left="0.5" right="0.5" top="0.5" bottom="0.5" header="0" footer="0.25"/>
  <pageSetup paperSize="9" scale="61" fitToHeight="0" orientation="landscape"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zoomScale="70" zoomScaleNormal="70" workbookViewId="0">
      <selection activeCell="D26" sqref="D26"/>
    </sheetView>
  </sheetViews>
  <sheetFormatPr defaultRowHeight="15.75"/>
  <cols>
    <col min="1" max="1" width="3.625" style="539" customWidth="1"/>
    <col min="2" max="2" width="36.75" style="540" customWidth="1"/>
    <col min="3" max="4" width="19.125" style="550" customWidth="1"/>
    <col min="5" max="5" width="19.125" style="551" customWidth="1"/>
    <col min="6" max="6" width="13.625" style="846" customWidth="1"/>
    <col min="7" max="226" width="9" style="532"/>
    <col min="227" max="227" width="3.625" style="532" customWidth="1"/>
    <col min="228" max="228" width="51.25" style="532" customWidth="1"/>
    <col min="229" max="229" width="0" style="532" hidden="1" customWidth="1"/>
    <col min="230" max="230" width="13.125" style="532" customWidth="1"/>
    <col min="231" max="231" width="11.625" style="532" customWidth="1"/>
    <col min="232" max="232" width="11" style="532" customWidth="1"/>
    <col min="233" max="233" width="11.875" style="532" customWidth="1"/>
    <col min="234" max="234" width="10.5" style="532" customWidth="1"/>
    <col min="235" max="235" width="10.625" style="532" customWidth="1"/>
    <col min="236" max="236" width="10" style="532" customWidth="1"/>
    <col min="237" max="237" width="0" style="532" hidden="1" customWidth="1"/>
    <col min="238" max="238" width="11.75" style="532" customWidth="1"/>
    <col min="239" max="239" width="21" style="532" customWidth="1"/>
    <col min="240" max="240" width="10.75" style="532" customWidth="1"/>
    <col min="241" max="241" width="11.125" style="532" bestFit="1" customWidth="1"/>
    <col min="242" max="242" width="11.125" style="532" customWidth="1"/>
    <col min="243" max="243" width="10.625" style="532" customWidth="1"/>
    <col min="244" max="244" width="10.875" style="532" customWidth="1"/>
    <col min="245" max="245" width="11.125" style="532" customWidth="1"/>
    <col min="246" max="482" width="9" style="532"/>
    <col min="483" max="483" width="3.625" style="532" customWidth="1"/>
    <col min="484" max="484" width="51.25" style="532" customWidth="1"/>
    <col min="485" max="485" width="0" style="532" hidden="1" customWidth="1"/>
    <col min="486" max="486" width="13.125" style="532" customWidth="1"/>
    <col min="487" max="487" width="11.625" style="532" customWidth="1"/>
    <col min="488" max="488" width="11" style="532" customWidth="1"/>
    <col min="489" max="489" width="11.875" style="532" customWidth="1"/>
    <col min="490" max="490" width="10.5" style="532" customWidth="1"/>
    <col min="491" max="491" width="10.625" style="532" customWidth="1"/>
    <col min="492" max="492" width="10" style="532" customWidth="1"/>
    <col min="493" max="493" width="0" style="532" hidden="1" customWidth="1"/>
    <col min="494" max="494" width="11.75" style="532" customWidth="1"/>
    <col min="495" max="495" width="21" style="532" customWidth="1"/>
    <col min="496" max="496" width="10.75" style="532" customWidth="1"/>
    <col min="497" max="497" width="11.125" style="532" bestFit="1" customWidth="1"/>
    <col min="498" max="498" width="11.125" style="532" customWidth="1"/>
    <col min="499" max="499" width="10.625" style="532" customWidth="1"/>
    <col min="500" max="500" width="10.875" style="532" customWidth="1"/>
    <col min="501" max="501" width="11.125" style="532" customWidth="1"/>
    <col min="502" max="738" width="9" style="532"/>
    <col min="739" max="739" width="3.625" style="532" customWidth="1"/>
    <col min="740" max="740" width="51.25" style="532" customWidth="1"/>
    <col min="741" max="741" width="0" style="532" hidden="1" customWidth="1"/>
    <col min="742" max="742" width="13.125" style="532" customWidth="1"/>
    <col min="743" max="743" width="11.625" style="532" customWidth="1"/>
    <col min="744" max="744" width="11" style="532" customWidth="1"/>
    <col min="745" max="745" width="11.875" style="532" customWidth="1"/>
    <col min="746" max="746" width="10.5" style="532" customWidth="1"/>
    <col min="747" max="747" width="10.625" style="532" customWidth="1"/>
    <col min="748" max="748" width="10" style="532" customWidth="1"/>
    <col min="749" max="749" width="0" style="532" hidden="1" customWidth="1"/>
    <col min="750" max="750" width="11.75" style="532" customWidth="1"/>
    <col min="751" max="751" width="21" style="532" customWidth="1"/>
    <col min="752" max="752" width="10.75" style="532" customWidth="1"/>
    <col min="753" max="753" width="11.125" style="532" bestFit="1" customWidth="1"/>
    <col min="754" max="754" width="11.125" style="532" customWidth="1"/>
    <col min="755" max="755" width="10.625" style="532" customWidth="1"/>
    <col min="756" max="756" width="10.875" style="532" customWidth="1"/>
    <col min="757" max="757" width="11.125" style="532" customWidth="1"/>
    <col min="758" max="994" width="9" style="532"/>
    <col min="995" max="995" width="3.625" style="532" customWidth="1"/>
    <col min="996" max="996" width="51.25" style="532" customWidth="1"/>
    <col min="997" max="997" width="0" style="532" hidden="1" customWidth="1"/>
    <col min="998" max="998" width="13.125" style="532" customWidth="1"/>
    <col min="999" max="999" width="11.625" style="532" customWidth="1"/>
    <col min="1000" max="1000" width="11" style="532" customWidth="1"/>
    <col min="1001" max="1001" width="11.875" style="532" customWidth="1"/>
    <col min="1002" max="1002" width="10.5" style="532" customWidth="1"/>
    <col min="1003" max="1003" width="10.625" style="532" customWidth="1"/>
    <col min="1004" max="1004" width="10" style="532" customWidth="1"/>
    <col min="1005" max="1005" width="0" style="532" hidden="1" customWidth="1"/>
    <col min="1006" max="1006" width="11.75" style="532" customWidth="1"/>
    <col min="1007" max="1007" width="21" style="532" customWidth="1"/>
    <col min="1008" max="1008" width="10.75" style="532" customWidth="1"/>
    <col min="1009" max="1009" width="11.125" style="532" bestFit="1" customWidth="1"/>
    <col min="1010" max="1010" width="11.125" style="532" customWidth="1"/>
    <col min="1011" max="1011" width="10.625" style="532" customWidth="1"/>
    <col min="1012" max="1012" width="10.875" style="532" customWidth="1"/>
    <col min="1013" max="1013" width="11.125" style="532" customWidth="1"/>
    <col min="1014" max="1250" width="9" style="532"/>
    <col min="1251" max="1251" width="3.625" style="532" customWidth="1"/>
    <col min="1252" max="1252" width="51.25" style="532" customWidth="1"/>
    <col min="1253" max="1253" width="0" style="532" hidden="1" customWidth="1"/>
    <col min="1254" max="1254" width="13.125" style="532" customWidth="1"/>
    <col min="1255" max="1255" width="11.625" style="532" customWidth="1"/>
    <col min="1256" max="1256" width="11" style="532" customWidth="1"/>
    <col min="1257" max="1257" width="11.875" style="532" customWidth="1"/>
    <col min="1258" max="1258" width="10.5" style="532" customWidth="1"/>
    <col min="1259" max="1259" width="10.625" style="532" customWidth="1"/>
    <col min="1260" max="1260" width="10" style="532" customWidth="1"/>
    <col min="1261" max="1261" width="0" style="532" hidden="1" customWidth="1"/>
    <col min="1262" max="1262" width="11.75" style="532" customWidth="1"/>
    <col min="1263" max="1263" width="21" style="532" customWidth="1"/>
    <col min="1264" max="1264" width="10.75" style="532" customWidth="1"/>
    <col min="1265" max="1265" width="11.125" style="532" bestFit="1" customWidth="1"/>
    <col min="1266" max="1266" width="11.125" style="532" customWidth="1"/>
    <col min="1267" max="1267" width="10.625" style="532" customWidth="1"/>
    <col min="1268" max="1268" width="10.875" style="532" customWidth="1"/>
    <col min="1269" max="1269" width="11.125" style="532" customWidth="1"/>
    <col min="1270" max="1506" width="9" style="532"/>
    <col min="1507" max="1507" width="3.625" style="532" customWidth="1"/>
    <col min="1508" max="1508" width="51.25" style="532" customWidth="1"/>
    <col min="1509" max="1509" width="0" style="532" hidden="1" customWidth="1"/>
    <col min="1510" max="1510" width="13.125" style="532" customWidth="1"/>
    <col min="1511" max="1511" width="11.625" style="532" customWidth="1"/>
    <col min="1512" max="1512" width="11" style="532" customWidth="1"/>
    <col min="1513" max="1513" width="11.875" style="532" customWidth="1"/>
    <col min="1514" max="1514" width="10.5" style="532" customWidth="1"/>
    <col min="1515" max="1515" width="10.625" style="532" customWidth="1"/>
    <col min="1516" max="1516" width="10" style="532" customWidth="1"/>
    <col min="1517" max="1517" width="0" style="532" hidden="1" customWidth="1"/>
    <col min="1518" max="1518" width="11.75" style="532" customWidth="1"/>
    <col min="1519" max="1519" width="21" style="532" customWidth="1"/>
    <col min="1520" max="1520" width="10.75" style="532" customWidth="1"/>
    <col min="1521" max="1521" width="11.125" style="532" bestFit="1" customWidth="1"/>
    <col min="1522" max="1522" width="11.125" style="532" customWidth="1"/>
    <col min="1523" max="1523" width="10.625" style="532" customWidth="1"/>
    <col min="1524" max="1524" width="10.875" style="532" customWidth="1"/>
    <col min="1525" max="1525" width="11.125" style="532" customWidth="1"/>
    <col min="1526" max="1762" width="9" style="532"/>
    <col min="1763" max="1763" width="3.625" style="532" customWidth="1"/>
    <col min="1764" max="1764" width="51.25" style="532" customWidth="1"/>
    <col min="1765" max="1765" width="0" style="532" hidden="1" customWidth="1"/>
    <col min="1766" max="1766" width="13.125" style="532" customWidth="1"/>
    <col min="1767" max="1767" width="11.625" style="532" customWidth="1"/>
    <col min="1768" max="1768" width="11" style="532" customWidth="1"/>
    <col min="1769" max="1769" width="11.875" style="532" customWidth="1"/>
    <col min="1770" max="1770" width="10.5" style="532" customWidth="1"/>
    <col min="1771" max="1771" width="10.625" style="532" customWidth="1"/>
    <col min="1772" max="1772" width="10" style="532" customWidth="1"/>
    <col min="1773" max="1773" width="0" style="532" hidden="1" customWidth="1"/>
    <col min="1774" max="1774" width="11.75" style="532" customWidth="1"/>
    <col min="1775" max="1775" width="21" style="532" customWidth="1"/>
    <col min="1776" max="1776" width="10.75" style="532" customWidth="1"/>
    <col min="1777" max="1777" width="11.125" style="532" bestFit="1" customWidth="1"/>
    <col min="1778" max="1778" width="11.125" style="532" customWidth="1"/>
    <col min="1779" max="1779" width="10.625" style="532" customWidth="1"/>
    <col min="1780" max="1780" width="10.875" style="532" customWidth="1"/>
    <col min="1781" max="1781" width="11.125" style="532" customWidth="1"/>
    <col min="1782" max="2018" width="9" style="532"/>
    <col min="2019" max="2019" width="3.625" style="532" customWidth="1"/>
    <col min="2020" max="2020" width="51.25" style="532" customWidth="1"/>
    <col min="2021" max="2021" width="0" style="532" hidden="1" customWidth="1"/>
    <col min="2022" max="2022" width="13.125" style="532" customWidth="1"/>
    <col min="2023" max="2023" width="11.625" style="532" customWidth="1"/>
    <col min="2024" max="2024" width="11" style="532" customWidth="1"/>
    <col min="2025" max="2025" width="11.875" style="532" customWidth="1"/>
    <col min="2026" max="2026" width="10.5" style="532" customWidth="1"/>
    <col min="2027" max="2027" width="10.625" style="532" customWidth="1"/>
    <col min="2028" max="2028" width="10" style="532" customWidth="1"/>
    <col min="2029" max="2029" width="0" style="532" hidden="1" customWidth="1"/>
    <col min="2030" max="2030" width="11.75" style="532" customWidth="1"/>
    <col min="2031" max="2031" width="21" style="532" customWidth="1"/>
    <col min="2032" max="2032" width="10.75" style="532" customWidth="1"/>
    <col min="2033" max="2033" width="11.125" style="532" bestFit="1" customWidth="1"/>
    <col min="2034" max="2034" width="11.125" style="532" customWidth="1"/>
    <col min="2035" max="2035" width="10.625" style="532" customWidth="1"/>
    <col min="2036" max="2036" width="10.875" style="532" customWidth="1"/>
    <col min="2037" max="2037" width="11.125" style="532" customWidth="1"/>
    <col min="2038" max="2274" width="9" style="532"/>
    <col min="2275" max="2275" width="3.625" style="532" customWidth="1"/>
    <col min="2276" max="2276" width="51.25" style="532" customWidth="1"/>
    <col min="2277" max="2277" width="0" style="532" hidden="1" customWidth="1"/>
    <col min="2278" max="2278" width="13.125" style="532" customWidth="1"/>
    <col min="2279" max="2279" width="11.625" style="532" customWidth="1"/>
    <col min="2280" max="2280" width="11" style="532" customWidth="1"/>
    <col min="2281" max="2281" width="11.875" style="532" customWidth="1"/>
    <col min="2282" max="2282" width="10.5" style="532" customWidth="1"/>
    <col min="2283" max="2283" width="10.625" style="532" customWidth="1"/>
    <col min="2284" max="2284" width="10" style="532" customWidth="1"/>
    <col min="2285" max="2285" width="0" style="532" hidden="1" customWidth="1"/>
    <col min="2286" max="2286" width="11.75" style="532" customWidth="1"/>
    <col min="2287" max="2287" width="21" style="532" customWidth="1"/>
    <col min="2288" max="2288" width="10.75" style="532" customWidth="1"/>
    <col min="2289" max="2289" width="11.125" style="532" bestFit="1" customWidth="1"/>
    <col min="2290" max="2290" width="11.125" style="532" customWidth="1"/>
    <col min="2291" max="2291" width="10.625" style="532" customWidth="1"/>
    <col min="2292" max="2292" width="10.875" style="532" customWidth="1"/>
    <col min="2293" max="2293" width="11.125" style="532" customWidth="1"/>
    <col min="2294" max="2530" width="9" style="532"/>
    <col min="2531" max="2531" width="3.625" style="532" customWidth="1"/>
    <col min="2532" max="2532" width="51.25" style="532" customWidth="1"/>
    <col min="2533" max="2533" width="0" style="532" hidden="1" customWidth="1"/>
    <col min="2534" max="2534" width="13.125" style="532" customWidth="1"/>
    <col min="2535" max="2535" width="11.625" style="532" customWidth="1"/>
    <col min="2536" max="2536" width="11" style="532" customWidth="1"/>
    <col min="2537" max="2537" width="11.875" style="532" customWidth="1"/>
    <col min="2538" max="2538" width="10.5" style="532" customWidth="1"/>
    <col min="2539" max="2539" width="10.625" style="532" customWidth="1"/>
    <col min="2540" max="2540" width="10" style="532" customWidth="1"/>
    <col min="2541" max="2541" width="0" style="532" hidden="1" customWidth="1"/>
    <col min="2542" max="2542" width="11.75" style="532" customWidth="1"/>
    <col min="2543" max="2543" width="21" style="532" customWidth="1"/>
    <col min="2544" max="2544" width="10.75" style="532" customWidth="1"/>
    <col min="2545" max="2545" width="11.125" style="532" bestFit="1" customWidth="1"/>
    <col min="2546" max="2546" width="11.125" style="532" customWidth="1"/>
    <col min="2547" max="2547" width="10.625" style="532" customWidth="1"/>
    <col min="2548" max="2548" width="10.875" style="532" customWidth="1"/>
    <col min="2549" max="2549" width="11.125" style="532" customWidth="1"/>
    <col min="2550" max="2786" width="9" style="532"/>
    <col min="2787" max="2787" width="3.625" style="532" customWidth="1"/>
    <col min="2788" max="2788" width="51.25" style="532" customWidth="1"/>
    <col min="2789" max="2789" width="0" style="532" hidden="1" customWidth="1"/>
    <col min="2790" max="2790" width="13.125" style="532" customWidth="1"/>
    <col min="2791" max="2791" width="11.625" style="532" customWidth="1"/>
    <col min="2792" max="2792" width="11" style="532" customWidth="1"/>
    <col min="2793" max="2793" width="11.875" style="532" customWidth="1"/>
    <col min="2794" max="2794" width="10.5" style="532" customWidth="1"/>
    <col min="2795" max="2795" width="10.625" style="532" customWidth="1"/>
    <col min="2796" max="2796" width="10" style="532" customWidth="1"/>
    <col min="2797" max="2797" width="0" style="532" hidden="1" customWidth="1"/>
    <col min="2798" max="2798" width="11.75" style="532" customWidth="1"/>
    <col min="2799" max="2799" width="21" style="532" customWidth="1"/>
    <col min="2800" max="2800" width="10.75" style="532" customWidth="1"/>
    <col min="2801" max="2801" width="11.125" style="532" bestFit="1" customWidth="1"/>
    <col min="2802" max="2802" width="11.125" style="532" customWidth="1"/>
    <col min="2803" max="2803" width="10.625" style="532" customWidth="1"/>
    <col min="2804" max="2804" width="10.875" style="532" customWidth="1"/>
    <col min="2805" max="2805" width="11.125" style="532" customWidth="1"/>
    <col min="2806" max="3042" width="9" style="532"/>
    <col min="3043" max="3043" width="3.625" style="532" customWidth="1"/>
    <col min="3044" max="3044" width="51.25" style="532" customWidth="1"/>
    <col min="3045" max="3045" width="0" style="532" hidden="1" customWidth="1"/>
    <col min="3046" max="3046" width="13.125" style="532" customWidth="1"/>
    <col min="3047" max="3047" width="11.625" style="532" customWidth="1"/>
    <col min="3048" max="3048" width="11" style="532" customWidth="1"/>
    <col min="3049" max="3049" width="11.875" style="532" customWidth="1"/>
    <col min="3050" max="3050" width="10.5" style="532" customWidth="1"/>
    <col min="3051" max="3051" width="10.625" style="532" customWidth="1"/>
    <col min="3052" max="3052" width="10" style="532" customWidth="1"/>
    <col min="3053" max="3053" width="0" style="532" hidden="1" customWidth="1"/>
    <col min="3054" max="3054" width="11.75" style="532" customWidth="1"/>
    <col min="3055" max="3055" width="21" style="532" customWidth="1"/>
    <col min="3056" max="3056" width="10.75" style="532" customWidth="1"/>
    <col min="3057" max="3057" width="11.125" style="532" bestFit="1" customWidth="1"/>
    <col min="3058" max="3058" width="11.125" style="532" customWidth="1"/>
    <col min="3059" max="3059" width="10.625" style="532" customWidth="1"/>
    <col min="3060" max="3060" width="10.875" style="532" customWidth="1"/>
    <col min="3061" max="3061" width="11.125" style="532" customWidth="1"/>
    <col min="3062" max="3298" width="9" style="532"/>
    <col min="3299" max="3299" width="3.625" style="532" customWidth="1"/>
    <col min="3300" max="3300" width="51.25" style="532" customWidth="1"/>
    <col min="3301" max="3301" width="0" style="532" hidden="1" customWidth="1"/>
    <col min="3302" max="3302" width="13.125" style="532" customWidth="1"/>
    <col min="3303" max="3303" width="11.625" style="532" customWidth="1"/>
    <col min="3304" max="3304" width="11" style="532" customWidth="1"/>
    <col min="3305" max="3305" width="11.875" style="532" customWidth="1"/>
    <col min="3306" max="3306" width="10.5" style="532" customWidth="1"/>
    <col min="3307" max="3307" width="10.625" style="532" customWidth="1"/>
    <col min="3308" max="3308" width="10" style="532" customWidth="1"/>
    <col min="3309" max="3309" width="0" style="532" hidden="1" customWidth="1"/>
    <col min="3310" max="3310" width="11.75" style="532" customWidth="1"/>
    <col min="3311" max="3311" width="21" style="532" customWidth="1"/>
    <col min="3312" max="3312" width="10.75" style="532" customWidth="1"/>
    <col min="3313" max="3313" width="11.125" style="532" bestFit="1" customWidth="1"/>
    <col min="3314" max="3314" width="11.125" style="532" customWidth="1"/>
    <col min="3315" max="3315" width="10.625" style="532" customWidth="1"/>
    <col min="3316" max="3316" width="10.875" style="532" customWidth="1"/>
    <col min="3317" max="3317" width="11.125" style="532" customWidth="1"/>
    <col min="3318" max="3554" width="9" style="532"/>
    <col min="3555" max="3555" width="3.625" style="532" customWidth="1"/>
    <col min="3556" max="3556" width="51.25" style="532" customWidth="1"/>
    <col min="3557" max="3557" width="0" style="532" hidden="1" customWidth="1"/>
    <col min="3558" max="3558" width="13.125" style="532" customWidth="1"/>
    <col min="3559" max="3559" width="11.625" style="532" customWidth="1"/>
    <col min="3560" max="3560" width="11" style="532" customWidth="1"/>
    <col min="3561" max="3561" width="11.875" style="532" customWidth="1"/>
    <col min="3562" max="3562" width="10.5" style="532" customWidth="1"/>
    <col min="3563" max="3563" width="10.625" style="532" customWidth="1"/>
    <col min="3564" max="3564" width="10" style="532" customWidth="1"/>
    <col min="3565" max="3565" width="0" style="532" hidden="1" customWidth="1"/>
    <col min="3566" max="3566" width="11.75" style="532" customWidth="1"/>
    <col min="3567" max="3567" width="21" style="532" customWidth="1"/>
    <col min="3568" max="3568" width="10.75" style="532" customWidth="1"/>
    <col min="3569" max="3569" width="11.125" style="532" bestFit="1" customWidth="1"/>
    <col min="3570" max="3570" width="11.125" style="532" customWidth="1"/>
    <col min="3571" max="3571" width="10.625" style="532" customWidth="1"/>
    <col min="3572" max="3572" width="10.875" style="532" customWidth="1"/>
    <col min="3573" max="3573" width="11.125" style="532" customWidth="1"/>
    <col min="3574" max="3810" width="9" style="532"/>
    <col min="3811" max="3811" width="3.625" style="532" customWidth="1"/>
    <col min="3812" max="3812" width="51.25" style="532" customWidth="1"/>
    <col min="3813" max="3813" width="0" style="532" hidden="1" customWidth="1"/>
    <col min="3814" max="3814" width="13.125" style="532" customWidth="1"/>
    <col min="3815" max="3815" width="11.625" style="532" customWidth="1"/>
    <col min="3816" max="3816" width="11" style="532" customWidth="1"/>
    <col min="3817" max="3817" width="11.875" style="532" customWidth="1"/>
    <col min="3818" max="3818" width="10.5" style="532" customWidth="1"/>
    <col min="3819" max="3819" width="10.625" style="532" customWidth="1"/>
    <col min="3820" max="3820" width="10" style="532" customWidth="1"/>
    <col min="3821" max="3821" width="0" style="532" hidden="1" customWidth="1"/>
    <col min="3822" max="3822" width="11.75" style="532" customWidth="1"/>
    <col min="3823" max="3823" width="21" style="532" customWidth="1"/>
    <col min="3824" max="3824" width="10.75" style="532" customWidth="1"/>
    <col min="3825" max="3825" width="11.125" style="532" bestFit="1" customWidth="1"/>
    <col min="3826" max="3826" width="11.125" style="532" customWidth="1"/>
    <col min="3827" max="3827" width="10.625" style="532" customWidth="1"/>
    <col min="3828" max="3828" width="10.875" style="532" customWidth="1"/>
    <col min="3829" max="3829" width="11.125" style="532" customWidth="1"/>
    <col min="3830" max="4066" width="9" style="532"/>
    <col min="4067" max="4067" width="3.625" style="532" customWidth="1"/>
    <col min="4068" max="4068" width="51.25" style="532" customWidth="1"/>
    <col min="4069" max="4069" width="0" style="532" hidden="1" customWidth="1"/>
    <col min="4070" max="4070" width="13.125" style="532" customWidth="1"/>
    <col min="4071" max="4071" width="11.625" style="532" customWidth="1"/>
    <col min="4072" max="4072" width="11" style="532" customWidth="1"/>
    <col min="4073" max="4073" width="11.875" style="532" customWidth="1"/>
    <col min="4074" max="4074" width="10.5" style="532" customWidth="1"/>
    <col min="4075" max="4075" width="10.625" style="532" customWidth="1"/>
    <col min="4076" max="4076" width="10" style="532" customWidth="1"/>
    <col min="4077" max="4077" width="0" style="532" hidden="1" customWidth="1"/>
    <col min="4078" max="4078" width="11.75" style="532" customWidth="1"/>
    <col min="4079" max="4079" width="21" style="532" customWidth="1"/>
    <col min="4080" max="4080" width="10.75" style="532" customWidth="1"/>
    <col min="4081" max="4081" width="11.125" style="532" bestFit="1" customWidth="1"/>
    <col min="4082" max="4082" width="11.125" style="532" customWidth="1"/>
    <col min="4083" max="4083" width="10.625" style="532" customWidth="1"/>
    <col min="4084" max="4084" width="10.875" style="532" customWidth="1"/>
    <col min="4085" max="4085" width="11.125" style="532" customWidth="1"/>
    <col min="4086" max="4322" width="9" style="532"/>
    <col min="4323" max="4323" width="3.625" style="532" customWidth="1"/>
    <col min="4324" max="4324" width="51.25" style="532" customWidth="1"/>
    <col min="4325" max="4325" width="0" style="532" hidden="1" customWidth="1"/>
    <col min="4326" max="4326" width="13.125" style="532" customWidth="1"/>
    <col min="4327" max="4327" width="11.625" style="532" customWidth="1"/>
    <col min="4328" max="4328" width="11" style="532" customWidth="1"/>
    <col min="4329" max="4329" width="11.875" style="532" customWidth="1"/>
    <col min="4330" max="4330" width="10.5" style="532" customWidth="1"/>
    <col min="4331" max="4331" width="10.625" style="532" customWidth="1"/>
    <col min="4332" max="4332" width="10" style="532" customWidth="1"/>
    <col min="4333" max="4333" width="0" style="532" hidden="1" customWidth="1"/>
    <col min="4334" max="4334" width="11.75" style="532" customWidth="1"/>
    <col min="4335" max="4335" width="21" style="532" customWidth="1"/>
    <col min="4336" max="4336" width="10.75" style="532" customWidth="1"/>
    <col min="4337" max="4337" width="11.125" style="532" bestFit="1" customWidth="1"/>
    <col min="4338" max="4338" width="11.125" style="532" customWidth="1"/>
    <col min="4339" max="4339" width="10.625" style="532" customWidth="1"/>
    <col min="4340" max="4340" width="10.875" style="532" customWidth="1"/>
    <col min="4341" max="4341" width="11.125" style="532" customWidth="1"/>
    <col min="4342" max="4578" width="9" style="532"/>
    <col min="4579" max="4579" width="3.625" style="532" customWidth="1"/>
    <col min="4580" max="4580" width="51.25" style="532" customWidth="1"/>
    <col min="4581" max="4581" width="0" style="532" hidden="1" customWidth="1"/>
    <col min="4582" max="4582" width="13.125" style="532" customWidth="1"/>
    <col min="4583" max="4583" width="11.625" style="532" customWidth="1"/>
    <col min="4584" max="4584" width="11" style="532" customWidth="1"/>
    <col min="4585" max="4585" width="11.875" style="532" customWidth="1"/>
    <col min="4586" max="4586" width="10.5" style="532" customWidth="1"/>
    <col min="4587" max="4587" width="10.625" style="532" customWidth="1"/>
    <col min="4588" max="4588" width="10" style="532" customWidth="1"/>
    <col min="4589" max="4589" width="0" style="532" hidden="1" customWidth="1"/>
    <col min="4590" max="4590" width="11.75" style="532" customWidth="1"/>
    <col min="4591" max="4591" width="21" style="532" customWidth="1"/>
    <col min="4592" max="4592" width="10.75" style="532" customWidth="1"/>
    <col min="4593" max="4593" width="11.125" style="532" bestFit="1" customWidth="1"/>
    <col min="4594" max="4594" width="11.125" style="532" customWidth="1"/>
    <col min="4595" max="4595" width="10.625" style="532" customWidth="1"/>
    <col min="4596" max="4596" width="10.875" style="532" customWidth="1"/>
    <col min="4597" max="4597" width="11.125" style="532" customWidth="1"/>
    <col min="4598" max="4834" width="9" style="532"/>
    <col min="4835" max="4835" width="3.625" style="532" customWidth="1"/>
    <col min="4836" max="4836" width="51.25" style="532" customWidth="1"/>
    <col min="4837" max="4837" width="0" style="532" hidden="1" customWidth="1"/>
    <col min="4838" max="4838" width="13.125" style="532" customWidth="1"/>
    <col min="4839" max="4839" width="11.625" style="532" customWidth="1"/>
    <col min="4840" max="4840" width="11" style="532" customWidth="1"/>
    <col min="4841" max="4841" width="11.875" style="532" customWidth="1"/>
    <col min="4842" max="4842" width="10.5" style="532" customWidth="1"/>
    <col min="4843" max="4843" width="10.625" style="532" customWidth="1"/>
    <col min="4844" max="4844" width="10" style="532" customWidth="1"/>
    <col min="4845" max="4845" width="0" style="532" hidden="1" customWidth="1"/>
    <col min="4846" max="4846" width="11.75" style="532" customWidth="1"/>
    <col min="4847" max="4847" width="21" style="532" customWidth="1"/>
    <col min="4848" max="4848" width="10.75" style="532" customWidth="1"/>
    <col min="4849" max="4849" width="11.125" style="532" bestFit="1" customWidth="1"/>
    <col min="4850" max="4850" width="11.125" style="532" customWidth="1"/>
    <col min="4851" max="4851" width="10.625" style="532" customWidth="1"/>
    <col min="4852" max="4852" width="10.875" style="532" customWidth="1"/>
    <col min="4853" max="4853" width="11.125" style="532" customWidth="1"/>
    <col min="4854" max="5090" width="9" style="532"/>
    <col min="5091" max="5091" width="3.625" style="532" customWidth="1"/>
    <col min="5092" max="5092" width="51.25" style="532" customWidth="1"/>
    <col min="5093" max="5093" width="0" style="532" hidden="1" customWidth="1"/>
    <col min="5094" max="5094" width="13.125" style="532" customWidth="1"/>
    <col min="5095" max="5095" width="11.625" style="532" customWidth="1"/>
    <col min="5096" max="5096" width="11" style="532" customWidth="1"/>
    <col min="5097" max="5097" width="11.875" style="532" customWidth="1"/>
    <col min="5098" max="5098" width="10.5" style="532" customWidth="1"/>
    <col min="5099" max="5099" width="10.625" style="532" customWidth="1"/>
    <col min="5100" max="5100" width="10" style="532" customWidth="1"/>
    <col min="5101" max="5101" width="0" style="532" hidden="1" customWidth="1"/>
    <col min="5102" max="5102" width="11.75" style="532" customWidth="1"/>
    <col min="5103" max="5103" width="21" style="532" customWidth="1"/>
    <col min="5104" max="5104" width="10.75" style="532" customWidth="1"/>
    <col min="5105" max="5105" width="11.125" style="532" bestFit="1" customWidth="1"/>
    <col min="5106" max="5106" width="11.125" style="532" customWidth="1"/>
    <col min="5107" max="5107" width="10.625" style="532" customWidth="1"/>
    <col min="5108" max="5108" width="10.875" style="532" customWidth="1"/>
    <col min="5109" max="5109" width="11.125" style="532" customWidth="1"/>
    <col min="5110" max="5346" width="9" style="532"/>
    <col min="5347" max="5347" width="3.625" style="532" customWidth="1"/>
    <col min="5348" max="5348" width="51.25" style="532" customWidth="1"/>
    <col min="5349" max="5349" width="0" style="532" hidden="1" customWidth="1"/>
    <col min="5350" max="5350" width="13.125" style="532" customWidth="1"/>
    <col min="5351" max="5351" width="11.625" style="532" customWidth="1"/>
    <col min="5352" max="5352" width="11" style="532" customWidth="1"/>
    <col min="5353" max="5353" width="11.875" style="532" customWidth="1"/>
    <col min="5354" max="5354" width="10.5" style="532" customWidth="1"/>
    <col min="5355" max="5355" width="10.625" style="532" customWidth="1"/>
    <col min="5356" max="5356" width="10" style="532" customWidth="1"/>
    <col min="5357" max="5357" width="0" style="532" hidden="1" customWidth="1"/>
    <col min="5358" max="5358" width="11.75" style="532" customWidth="1"/>
    <col min="5359" max="5359" width="21" style="532" customWidth="1"/>
    <col min="5360" max="5360" width="10.75" style="532" customWidth="1"/>
    <col min="5361" max="5361" width="11.125" style="532" bestFit="1" customWidth="1"/>
    <col min="5362" max="5362" width="11.125" style="532" customWidth="1"/>
    <col min="5363" max="5363" width="10.625" style="532" customWidth="1"/>
    <col min="5364" max="5364" width="10.875" style="532" customWidth="1"/>
    <col min="5365" max="5365" width="11.125" style="532" customWidth="1"/>
    <col min="5366" max="5602" width="9" style="532"/>
    <col min="5603" max="5603" width="3.625" style="532" customWidth="1"/>
    <col min="5604" max="5604" width="51.25" style="532" customWidth="1"/>
    <col min="5605" max="5605" width="0" style="532" hidden="1" customWidth="1"/>
    <col min="5606" max="5606" width="13.125" style="532" customWidth="1"/>
    <col min="5607" max="5607" width="11.625" style="532" customWidth="1"/>
    <col min="5608" max="5608" width="11" style="532" customWidth="1"/>
    <col min="5609" max="5609" width="11.875" style="532" customWidth="1"/>
    <col min="5610" max="5610" width="10.5" style="532" customWidth="1"/>
    <col min="5611" max="5611" width="10.625" style="532" customWidth="1"/>
    <col min="5612" max="5612" width="10" style="532" customWidth="1"/>
    <col min="5613" max="5613" width="0" style="532" hidden="1" customWidth="1"/>
    <col min="5614" max="5614" width="11.75" style="532" customWidth="1"/>
    <col min="5615" max="5615" width="21" style="532" customWidth="1"/>
    <col min="5616" max="5616" width="10.75" style="532" customWidth="1"/>
    <col min="5617" max="5617" width="11.125" style="532" bestFit="1" customWidth="1"/>
    <col min="5618" max="5618" width="11.125" style="532" customWidth="1"/>
    <col min="5619" max="5619" width="10.625" style="532" customWidth="1"/>
    <col min="5620" max="5620" width="10.875" style="532" customWidth="1"/>
    <col min="5621" max="5621" width="11.125" style="532" customWidth="1"/>
    <col min="5622" max="5858" width="9" style="532"/>
    <col min="5859" max="5859" width="3.625" style="532" customWidth="1"/>
    <col min="5860" max="5860" width="51.25" style="532" customWidth="1"/>
    <col min="5861" max="5861" width="0" style="532" hidden="1" customWidth="1"/>
    <col min="5862" max="5862" width="13.125" style="532" customWidth="1"/>
    <col min="5863" max="5863" width="11.625" style="532" customWidth="1"/>
    <col min="5864" max="5864" width="11" style="532" customWidth="1"/>
    <col min="5865" max="5865" width="11.875" style="532" customWidth="1"/>
    <col min="5866" max="5866" width="10.5" style="532" customWidth="1"/>
    <col min="5867" max="5867" width="10.625" style="532" customWidth="1"/>
    <col min="5868" max="5868" width="10" style="532" customWidth="1"/>
    <col min="5869" max="5869" width="0" style="532" hidden="1" customWidth="1"/>
    <col min="5870" max="5870" width="11.75" style="532" customWidth="1"/>
    <col min="5871" max="5871" width="21" style="532" customWidth="1"/>
    <col min="5872" max="5872" width="10.75" style="532" customWidth="1"/>
    <col min="5873" max="5873" width="11.125" style="532" bestFit="1" customWidth="1"/>
    <col min="5874" max="5874" width="11.125" style="532" customWidth="1"/>
    <col min="5875" max="5875" width="10.625" style="532" customWidth="1"/>
    <col min="5876" max="5876" width="10.875" style="532" customWidth="1"/>
    <col min="5877" max="5877" width="11.125" style="532" customWidth="1"/>
    <col min="5878" max="6114" width="9" style="532"/>
    <col min="6115" max="6115" width="3.625" style="532" customWidth="1"/>
    <col min="6116" max="6116" width="51.25" style="532" customWidth="1"/>
    <col min="6117" max="6117" width="0" style="532" hidden="1" customWidth="1"/>
    <col min="6118" max="6118" width="13.125" style="532" customWidth="1"/>
    <col min="6119" max="6119" width="11.625" style="532" customWidth="1"/>
    <col min="6120" max="6120" width="11" style="532" customWidth="1"/>
    <col min="6121" max="6121" width="11.875" style="532" customWidth="1"/>
    <col min="6122" max="6122" width="10.5" style="532" customWidth="1"/>
    <col min="6123" max="6123" width="10.625" style="532" customWidth="1"/>
    <col min="6124" max="6124" width="10" style="532" customWidth="1"/>
    <col min="6125" max="6125" width="0" style="532" hidden="1" customWidth="1"/>
    <col min="6126" max="6126" width="11.75" style="532" customWidth="1"/>
    <col min="6127" max="6127" width="21" style="532" customWidth="1"/>
    <col min="6128" max="6128" width="10.75" style="532" customWidth="1"/>
    <col min="6129" max="6129" width="11.125" style="532" bestFit="1" customWidth="1"/>
    <col min="6130" max="6130" width="11.125" style="532" customWidth="1"/>
    <col min="6131" max="6131" width="10.625" style="532" customWidth="1"/>
    <col min="6132" max="6132" width="10.875" style="532" customWidth="1"/>
    <col min="6133" max="6133" width="11.125" style="532" customWidth="1"/>
    <col min="6134" max="6370" width="9" style="532"/>
    <col min="6371" max="6371" width="3.625" style="532" customWidth="1"/>
    <col min="6372" max="6372" width="51.25" style="532" customWidth="1"/>
    <col min="6373" max="6373" width="0" style="532" hidden="1" customWidth="1"/>
    <col min="6374" max="6374" width="13.125" style="532" customWidth="1"/>
    <col min="6375" max="6375" width="11.625" style="532" customWidth="1"/>
    <col min="6376" max="6376" width="11" style="532" customWidth="1"/>
    <col min="6377" max="6377" width="11.875" style="532" customWidth="1"/>
    <col min="6378" max="6378" width="10.5" style="532" customWidth="1"/>
    <col min="6379" max="6379" width="10.625" style="532" customWidth="1"/>
    <col min="6380" max="6380" width="10" style="532" customWidth="1"/>
    <col min="6381" max="6381" width="0" style="532" hidden="1" customWidth="1"/>
    <col min="6382" max="6382" width="11.75" style="532" customWidth="1"/>
    <col min="6383" max="6383" width="21" style="532" customWidth="1"/>
    <col min="6384" max="6384" width="10.75" style="532" customWidth="1"/>
    <col min="6385" max="6385" width="11.125" style="532" bestFit="1" customWidth="1"/>
    <col min="6386" max="6386" width="11.125" style="532" customWidth="1"/>
    <col min="6387" max="6387" width="10.625" style="532" customWidth="1"/>
    <col min="6388" max="6388" width="10.875" style="532" customWidth="1"/>
    <col min="6389" max="6389" width="11.125" style="532" customWidth="1"/>
    <col min="6390" max="6626" width="9" style="532"/>
    <col min="6627" max="6627" width="3.625" style="532" customWidth="1"/>
    <col min="6628" max="6628" width="51.25" style="532" customWidth="1"/>
    <col min="6629" max="6629" width="0" style="532" hidden="1" customWidth="1"/>
    <col min="6630" max="6630" width="13.125" style="532" customWidth="1"/>
    <col min="6631" max="6631" width="11.625" style="532" customWidth="1"/>
    <col min="6632" max="6632" width="11" style="532" customWidth="1"/>
    <col min="6633" max="6633" width="11.875" style="532" customWidth="1"/>
    <col min="6634" max="6634" width="10.5" style="532" customWidth="1"/>
    <col min="6635" max="6635" width="10.625" style="532" customWidth="1"/>
    <col min="6636" max="6636" width="10" style="532" customWidth="1"/>
    <col min="6637" max="6637" width="0" style="532" hidden="1" customWidth="1"/>
    <col min="6638" max="6638" width="11.75" style="532" customWidth="1"/>
    <col min="6639" max="6639" width="21" style="532" customWidth="1"/>
    <col min="6640" max="6640" width="10.75" style="532" customWidth="1"/>
    <col min="6641" max="6641" width="11.125" style="532" bestFit="1" customWidth="1"/>
    <col min="6642" max="6642" width="11.125" style="532" customWidth="1"/>
    <col min="6643" max="6643" width="10.625" style="532" customWidth="1"/>
    <col min="6644" max="6644" width="10.875" style="532" customWidth="1"/>
    <col min="6645" max="6645" width="11.125" style="532" customWidth="1"/>
    <col min="6646" max="6882" width="9" style="532"/>
    <col min="6883" max="6883" width="3.625" style="532" customWidth="1"/>
    <col min="6884" max="6884" width="51.25" style="532" customWidth="1"/>
    <col min="6885" max="6885" width="0" style="532" hidden="1" customWidth="1"/>
    <col min="6886" max="6886" width="13.125" style="532" customWidth="1"/>
    <col min="6887" max="6887" width="11.625" style="532" customWidth="1"/>
    <col min="6888" max="6888" width="11" style="532" customWidth="1"/>
    <col min="6889" max="6889" width="11.875" style="532" customWidth="1"/>
    <col min="6890" max="6890" width="10.5" style="532" customWidth="1"/>
    <col min="6891" max="6891" width="10.625" style="532" customWidth="1"/>
    <col min="6892" max="6892" width="10" style="532" customWidth="1"/>
    <col min="6893" max="6893" width="0" style="532" hidden="1" customWidth="1"/>
    <col min="6894" max="6894" width="11.75" style="532" customWidth="1"/>
    <col min="6895" max="6895" width="21" style="532" customWidth="1"/>
    <col min="6896" max="6896" width="10.75" style="532" customWidth="1"/>
    <col min="6897" max="6897" width="11.125" style="532" bestFit="1" customWidth="1"/>
    <col min="6898" max="6898" width="11.125" style="532" customWidth="1"/>
    <col min="6899" max="6899" width="10.625" style="532" customWidth="1"/>
    <col min="6900" max="6900" width="10.875" style="532" customWidth="1"/>
    <col min="6901" max="6901" width="11.125" style="532" customWidth="1"/>
    <col min="6902" max="7138" width="9" style="532"/>
    <col min="7139" max="7139" width="3.625" style="532" customWidth="1"/>
    <col min="7140" max="7140" width="51.25" style="532" customWidth="1"/>
    <col min="7141" max="7141" width="0" style="532" hidden="1" customWidth="1"/>
    <col min="7142" max="7142" width="13.125" style="532" customWidth="1"/>
    <col min="7143" max="7143" width="11.625" style="532" customWidth="1"/>
    <col min="7144" max="7144" width="11" style="532" customWidth="1"/>
    <col min="7145" max="7145" width="11.875" style="532" customWidth="1"/>
    <col min="7146" max="7146" width="10.5" style="532" customWidth="1"/>
    <col min="7147" max="7147" width="10.625" style="532" customWidth="1"/>
    <col min="7148" max="7148" width="10" style="532" customWidth="1"/>
    <col min="7149" max="7149" width="0" style="532" hidden="1" customWidth="1"/>
    <col min="7150" max="7150" width="11.75" style="532" customWidth="1"/>
    <col min="7151" max="7151" width="21" style="532" customWidth="1"/>
    <col min="7152" max="7152" width="10.75" style="532" customWidth="1"/>
    <col min="7153" max="7153" width="11.125" style="532" bestFit="1" customWidth="1"/>
    <col min="7154" max="7154" width="11.125" style="532" customWidth="1"/>
    <col min="7155" max="7155" width="10.625" style="532" customWidth="1"/>
    <col min="7156" max="7156" width="10.875" style="532" customWidth="1"/>
    <col min="7157" max="7157" width="11.125" style="532" customWidth="1"/>
    <col min="7158" max="7394" width="9" style="532"/>
    <col min="7395" max="7395" width="3.625" style="532" customWidth="1"/>
    <col min="7396" max="7396" width="51.25" style="532" customWidth="1"/>
    <col min="7397" max="7397" width="0" style="532" hidden="1" customWidth="1"/>
    <col min="7398" max="7398" width="13.125" style="532" customWidth="1"/>
    <col min="7399" max="7399" width="11.625" style="532" customWidth="1"/>
    <col min="7400" max="7400" width="11" style="532" customWidth="1"/>
    <col min="7401" max="7401" width="11.875" style="532" customWidth="1"/>
    <col min="7402" max="7402" width="10.5" style="532" customWidth="1"/>
    <col min="7403" max="7403" width="10.625" style="532" customWidth="1"/>
    <col min="7404" max="7404" width="10" style="532" customWidth="1"/>
    <col min="7405" max="7405" width="0" style="532" hidden="1" customWidth="1"/>
    <col min="7406" max="7406" width="11.75" style="532" customWidth="1"/>
    <col min="7407" max="7407" width="21" style="532" customWidth="1"/>
    <col min="7408" max="7408" width="10.75" style="532" customWidth="1"/>
    <col min="7409" max="7409" width="11.125" style="532" bestFit="1" customWidth="1"/>
    <col min="7410" max="7410" width="11.125" style="532" customWidth="1"/>
    <col min="7411" max="7411" width="10.625" style="532" customWidth="1"/>
    <col min="7412" max="7412" width="10.875" style="532" customWidth="1"/>
    <col min="7413" max="7413" width="11.125" style="532" customWidth="1"/>
    <col min="7414" max="7650" width="9" style="532"/>
    <col min="7651" max="7651" width="3.625" style="532" customWidth="1"/>
    <col min="7652" max="7652" width="51.25" style="532" customWidth="1"/>
    <col min="7653" max="7653" width="0" style="532" hidden="1" customWidth="1"/>
    <col min="7654" max="7654" width="13.125" style="532" customWidth="1"/>
    <col min="7655" max="7655" width="11.625" style="532" customWidth="1"/>
    <col min="7656" max="7656" width="11" style="532" customWidth="1"/>
    <col min="7657" max="7657" width="11.875" style="532" customWidth="1"/>
    <col min="7658" max="7658" width="10.5" style="532" customWidth="1"/>
    <col min="7659" max="7659" width="10.625" style="532" customWidth="1"/>
    <col min="7660" max="7660" width="10" style="532" customWidth="1"/>
    <col min="7661" max="7661" width="0" style="532" hidden="1" customWidth="1"/>
    <col min="7662" max="7662" width="11.75" style="532" customWidth="1"/>
    <col min="7663" max="7663" width="21" style="532" customWidth="1"/>
    <col min="7664" max="7664" width="10.75" style="532" customWidth="1"/>
    <col min="7665" max="7665" width="11.125" style="532" bestFit="1" customWidth="1"/>
    <col min="7666" max="7666" width="11.125" style="532" customWidth="1"/>
    <col min="7667" max="7667" width="10.625" style="532" customWidth="1"/>
    <col min="7668" max="7668" width="10.875" style="532" customWidth="1"/>
    <col min="7669" max="7669" width="11.125" style="532" customWidth="1"/>
    <col min="7670" max="7906" width="9" style="532"/>
    <col min="7907" max="7907" width="3.625" style="532" customWidth="1"/>
    <col min="7908" max="7908" width="51.25" style="532" customWidth="1"/>
    <col min="7909" max="7909" width="0" style="532" hidden="1" customWidth="1"/>
    <col min="7910" max="7910" width="13.125" style="532" customWidth="1"/>
    <col min="7911" max="7911" width="11.625" style="532" customWidth="1"/>
    <col min="7912" max="7912" width="11" style="532" customWidth="1"/>
    <col min="7913" max="7913" width="11.875" style="532" customWidth="1"/>
    <col min="7914" max="7914" width="10.5" style="532" customWidth="1"/>
    <col min="7915" max="7915" width="10.625" style="532" customWidth="1"/>
    <col min="7916" max="7916" width="10" style="532" customWidth="1"/>
    <col min="7917" max="7917" width="0" style="532" hidden="1" customWidth="1"/>
    <col min="7918" max="7918" width="11.75" style="532" customWidth="1"/>
    <col min="7919" max="7919" width="21" style="532" customWidth="1"/>
    <col min="7920" max="7920" width="10.75" style="532" customWidth="1"/>
    <col min="7921" max="7921" width="11.125" style="532" bestFit="1" customWidth="1"/>
    <col min="7922" max="7922" width="11.125" style="532" customWidth="1"/>
    <col min="7923" max="7923" width="10.625" style="532" customWidth="1"/>
    <col min="7924" max="7924" width="10.875" style="532" customWidth="1"/>
    <col min="7925" max="7925" width="11.125" style="532" customWidth="1"/>
    <col min="7926" max="8162" width="9" style="532"/>
    <col min="8163" max="8163" width="3.625" style="532" customWidth="1"/>
    <col min="8164" max="8164" width="51.25" style="532" customWidth="1"/>
    <col min="8165" max="8165" width="0" style="532" hidden="1" customWidth="1"/>
    <col min="8166" max="8166" width="13.125" style="532" customWidth="1"/>
    <col min="8167" max="8167" width="11.625" style="532" customWidth="1"/>
    <col min="8168" max="8168" width="11" style="532" customWidth="1"/>
    <col min="8169" max="8169" width="11.875" style="532" customWidth="1"/>
    <col min="8170" max="8170" width="10.5" style="532" customWidth="1"/>
    <col min="8171" max="8171" width="10.625" style="532" customWidth="1"/>
    <col min="8172" max="8172" width="10" style="532" customWidth="1"/>
    <col min="8173" max="8173" width="0" style="532" hidden="1" customWidth="1"/>
    <col min="8174" max="8174" width="11.75" style="532" customWidth="1"/>
    <col min="8175" max="8175" width="21" style="532" customWidth="1"/>
    <col min="8176" max="8176" width="10.75" style="532" customWidth="1"/>
    <col min="8177" max="8177" width="11.125" style="532" bestFit="1" customWidth="1"/>
    <col min="8178" max="8178" width="11.125" style="532" customWidth="1"/>
    <col min="8179" max="8179" width="10.625" style="532" customWidth="1"/>
    <col min="8180" max="8180" width="10.875" style="532" customWidth="1"/>
    <col min="8181" max="8181" width="11.125" style="532" customWidth="1"/>
    <col min="8182" max="8418" width="9" style="532"/>
    <col min="8419" max="8419" width="3.625" style="532" customWidth="1"/>
    <col min="8420" max="8420" width="51.25" style="532" customWidth="1"/>
    <col min="8421" max="8421" width="0" style="532" hidden="1" customWidth="1"/>
    <col min="8422" max="8422" width="13.125" style="532" customWidth="1"/>
    <col min="8423" max="8423" width="11.625" style="532" customWidth="1"/>
    <col min="8424" max="8424" width="11" style="532" customWidth="1"/>
    <col min="8425" max="8425" width="11.875" style="532" customWidth="1"/>
    <col min="8426" max="8426" width="10.5" style="532" customWidth="1"/>
    <col min="8427" max="8427" width="10.625" style="532" customWidth="1"/>
    <col min="8428" max="8428" width="10" style="532" customWidth="1"/>
    <col min="8429" max="8429" width="0" style="532" hidden="1" customWidth="1"/>
    <col min="8430" max="8430" width="11.75" style="532" customWidth="1"/>
    <col min="8431" max="8431" width="21" style="532" customWidth="1"/>
    <col min="8432" max="8432" width="10.75" style="532" customWidth="1"/>
    <col min="8433" max="8433" width="11.125" style="532" bestFit="1" customWidth="1"/>
    <col min="8434" max="8434" width="11.125" style="532" customWidth="1"/>
    <col min="8435" max="8435" width="10.625" style="532" customWidth="1"/>
    <col min="8436" max="8436" width="10.875" style="532" customWidth="1"/>
    <col min="8437" max="8437" width="11.125" style="532" customWidth="1"/>
    <col min="8438" max="8674" width="9" style="532"/>
    <col min="8675" max="8675" width="3.625" style="532" customWidth="1"/>
    <col min="8676" max="8676" width="51.25" style="532" customWidth="1"/>
    <col min="8677" max="8677" width="0" style="532" hidden="1" customWidth="1"/>
    <col min="8678" max="8678" width="13.125" style="532" customWidth="1"/>
    <col min="8679" max="8679" width="11.625" style="532" customWidth="1"/>
    <col min="8680" max="8680" width="11" style="532" customWidth="1"/>
    <col min="8681" max="8681" width="11.875" style="532" customWidth="1"/>
    <col min="8682" max="8682" width="10.5" style="532" customWidth="1"/>
    <col min="8683" max="8683" width="10.625" style="532" customWidth="1"/>
    <col min="8684" max="8684" width="10" style="532" customWidth="1"/>
    <col min="8685" max="8685" width="0" style="532" hidden="1" customWidth="1"/>
    <col min="8686" max="8686" width="11.75" style="532" customWidth="1"/>
    <col min="8687" max="8687" width="21" style="532" customWidth="1"/>
    <col min="8688" max="8688" width="10.75" style="532" customWidth="1"/>
    <col min="8689" max="8689" width="11.125" style="532" bestFit="1" customWidth="1"/>
    <col min="8690" max="8690" width="11.125" style="532" customWidth="1"/>
    <col min="8691" max="8691" width="10.625" style="532" customWidth="1"/>
    <col min="8692" max="8692" width="10.875" style="532" customWidth="1"/>
    <col min="8693" max="8693" width="11.125" style="532" customWidth="1"/>
    <col min="8694" max="8930" width="9" style="532"/>
    <col min="8931" max="8931" width="3.625" style="532" customWidth="1"/>
    <col min="8932" max="8932" width="51.25" style="532" customWidth="1"/>
    <col min="8933" max="8933" width="0" style="532" hidden="1" customWidth="1"/>
    <col min="8934" max="8934" width="13.125" style="532" customWidth="1"/>
    <col min="8935" max="8935" width="11.625" style="532" customWidth="1"/>
    <col min="8936" max="8936" width="11" style="532" customWidth="1"/>
    <col min="8937" max="8937" width="11.875" style="532" customWidth="1"/>
    <col min="8938" max="8938" width="10.5" style="532" customWidth="1"/>
    <col min="8939" max="8939" width="10.625" style="532" customWidth="1"/>
    <col min="8940" max="8940" width="10" style="532" customWidth="1"/>
    <col min="8941" max="8941" width="0" style="532" hidden="1" customWidth="1"/>
    <col min="8942" max="8942" width="11.75" style="532" customWidth="1"/>
    <col min="8943" max="8943" width="21" style="532" customWidth="1"/>
    <col min="8944" max="8944" width="10.75" style="532" customWidth="1"/>
    <col min="8945" max="8945" width="11.125" style="532" bestFit="1" customWidth="1"/>
    <col min="8946" max="8946" width="11.125" style="532" customWidth="1"/>
    <col min="8947" max="8947" width="10.625" style="532" customWidth="1"/>
    <col min="8948" max="8948" width="10.875" style="532" customWidth="1"/>
    <col min="8949" max="8949" width="11.125" style="532" customWidth="1"/>
    <col min="8950" max="9186" width="9" style="532"/>
    <col min="9187" max="9187" width="3.625" style="532" customWidth="1"/>
    <col min="9188" max="9188" width="51.25" style="532" customWidth="1"/>
    <col min="9189" max="9189" width="0" style="532" hidden="1" customWidth="1"/>
    <col min="9190" max="9190" width="13.125" style="532" customWidth="1"/>
    <col min="9191" max="9191" width="11.625" style="532" customWidth="1"/>
    <col min="9192" max="9192" width="11" style="532" customWidth="1"/>
    <col min="9193" max="9193" width="11.875" style="532" customWidth="1"/>
    <col min="9194" max="9194" width="10.5" style="532" customWidth="1"/>
    <col min="9195" max="9195" width="10.625" style="532" customWidth="1"/>
    <col min="9196" max="9196" width="10" style="532" customWidth="1"/>
    <col min="9197" max="9197" width="0" style="532" hidden="1" customWidth="1"/>
    <col min="9198" max="9198" width="11.75" style="532" customWidth="1"/>
    <col min="9199" max="9199" width="21" style="532" customWidth="1"/>
    <col min="9200" max="9200" width="10.75" style="532" customWidth="1"/>
    <col min="9201" max="9201" width="11.125" style="532" bestFit="1" customWidth="1"/>
    <col min="9202" max="9202" width="11.125" style="532" customWidth="1"/>
    <col min="9203" max="9203" width="10.625" style="532" customWidth="1"/>
    <col min="9204" max="9204" width="10.875" style="532" customWidth="1"/>
    <col min="9205" max="9205" width="11.125" style="532" customWidth="1"/>
    <col min="9206" max="9442" width="9" style="532"/>
    <col min="9443" max="9443" width="3.625" style="532" customWidth="1"/>
    <col min="9444" max="9444" width="51.25" style="532" customWidth="1"/>
    <col min="9445" max="9445" width="0" style="532" hidden="1" customWidth="1"/>
    <col min="9446" max="9446" width="13.125" style="532" customWidth="1"/>
    <col min="9447" max="9447" width="11.625" style="532" customWidth="1"/>
    <col min="9448" max="9448" width="11" style="532" customWidth="1"/>
    <col min="9449" max="9449" width="11.875" style="532" customWidth="1"/>
    <col min="9450" max="9450" width="10.5" style="532" customWidth="1"/>
    <col min="9451" max="9451" width="10.625" style="532" customWidth="1"/>
    <col min="9452" max="9452" width="10" style="532" customWidth="1"/>
    <col min="9453" max="9453" width="0" style="532" hidden="1" customWidth="1"/>
    <col min="9454" max="9454" width="11.75" style="532" customWidth="1"/>
    <col min="9455" max="9455" width="21" style="532" customWidth="1"/>
    <col min="9456" max="9456" width="10.75" style="532" customWidth="1"/>
    <col min="9457" max="9457" width="11.125" style="532" bestFit="1" customWidth="1"/>
    <col min="9458" max="9458" width="11.125" style="532" customWidth="1"/>
    <col min="9459" max="9459" width="10.625" style="532" customWidth="1"/>
    <col min="9460" max="9460" width="10.875" style="532" customWidth="1"/>
    <col min="9461" max="9461" width="11.125" style="532" customWidth="1"/>
    <col min="9462" max="9698" width="9" style="532"/>
    <col min="9699" max="9699" width="3.625" style="532" customWidth="1"/>
    <col min="9700" max="9700" width="51.25" style="532" customWidth="1"/>
    <col min="9701" max="9701" width="0" style="532" hidden="1" customWidth="1"/>
    <col min="9702" max="9702" width="13.125" style="532" customWidth="1"/>
    <col min="9703" max="9703" width="11.625" style="532" customWidth="1"/>
    <col min="9704" max="9704" width="11" style="532" customWidth="1"/>
    <col min="9705" max="9705" width="11.875" style="532" customWidth="1"/>
    <col min="9706" max="9706" width="10.5" style="532" customWidth="1"/>
    <col min="9707" max="9707" width="10.625" style="532" customWidth="1"/>
    <col min="9708" max="9708" width="10" style="532" customWidth="1"/>
    <col min="9709" max="9709" width="0" style="532" hidden="1" customWidth="1"/>
    <col min="9710" max="9710" width="11.75" style="532" customWidth="1"/>
    <col min="9711" max="9711" width="21" style="532" customWidth="1"/>
    <col min="9712" max="9712" width="10.75" style="532" customWidth="1"/>
    <col min="9713" max="9713" width="11.125" style="532" bestFit="1" customWidth="1"/>
    <col min="9714" max="9714" width="11.125" style="532" customWidth="1"/>
    <col min="9715" max="9715" width="10.625" style="532" customWidth="1"/>
    <col min="9716" max="9716" width="10.875" style="532" customWidth="1"/>
    <col min="9717" max="9717" width="11.125" style="532" customWidth="1"/>
    <col min="9718" max="9954" width="9" style="532"/>
    <col min="9955" max="9955" width="3.625" style="532" customWidth="1"/>
    <col min="9956" max="9956" width="51.25" style="532" customWidth="1"/>
    <col min="9957" max="9957" width="0" style="532" hidden="1" customWidth="1"/>
    <col min="9958" max="9958" width="13.125" style="532" customWidth="1"/>
    <col min="9959" max="9959" width="11.625" style="532" customWidth="1"/>
    <col min="9960" max="9960" width="11" style="532" customWidth="1"/>
    <col min="9961" max="9961" width="11.875" style="532" customWidth="1"/>
    <col min="9962" max="9962" width="10.5" style="532" customWidth="1"/>
    <col min="9963" max="9963" width="10.625" style="532" customWidth="1"/>
    <col min="9964" max="9964" width="10" style="532" customWidth="1"/>
    <col min="9965" max="9965" width="0" style="532" hidden="1" customWidth="1"/>
    <col min="9966" max="9966" width="11.75" style="532" customWidth="1"/>
    <col min="9967" max="9967" width="21" style="532" customWidth="1"/>
    <col min="9968" max="9968" width="10.75" style="532" customWidth="1"/>
    <col min="9969" max="9969" width="11.125" style="532" bestFit="1" customWidth="1"/>
    <col min="9970" max="9970" width="11.125" style="532" customWidth="1"/>
    <col min="9971" max="9971" width="10.625" style="532" customWidth="1"/>
    <col min="9972" max="9972" width="10.875" style="532" customWidth="1"/>
    <col min="9973" max="9973" width="11.125" style="532" customWidth="1"/>
    <col min="9974" max="10210" width="9" style="532"/>
    <col min="10211" max="10211" width="3.625" style="532" customWidth="1"/>
    <col min="10212" max="10212" width="51.25" style="532" customWidth="1"/>
    <col min="10213" max="10213" width="0" style="532" hidden="1" customWidth="1"/>
    <col min="10214" max="10214" width="13.125" style="532" customWidth="1"/>
    <col min="10215" max="10215" width="11.625" style="532" customWidth="1"/>
    <col min="10216" max="10216" width="11" style="532" customWidth="1"/>
    <col min="10217" max="10217" width="11.875" style="532" customWidth="1"/>
    <col min="10218" max="10218" width="10.5" style="532" customWidth="1"/>
    <col min="10219" max="10219" width="10.625" style="532" customWidth="1"/>
    <col min="10220" max="10220" width="10" style="532" customWidth="1"/>
    <col min="10221" max="10221" width="0" style="532" hidden="1" customWidth="1"/>
    <col min="10222" max="10222" width="11.75" style="532" customWidth="1"/>
    <col min="10223" max="10223" width="21" style="532" customWidth="1"/>
    <col min="10224" max="10224" width="10.75" style="532" customWidth="1"/>
    <col min="10225" max="10225" width="11.125" style="532" bestFit="1" customWidth="1"/>
    <col min="10226" max="10226" width="11.125" style="532" customWidth="1"/>
    <col min="10227" max="10227" width="10.625" style="532" customWidth="1"/>
    <col min="10228" max="10228" width="10.875" style="532" customWidth="1"/>
    <col min="10229" max="10229" width="11.125" style="532" customWidth="1"/>
    <col min="10230" max="10466" width="9" style="532"/>
    <col min="10467" max="10467" width="3.625" style="532" customWidth="1"/>
    <col min="10468" max="10468" width="51.25" style="532" customWidth="1"/>
    <col min="10469" max="10469" width="0" style="532" hidden="1" customWidth="1"/>
    <col min="10470" max="10470" width="13.125" style="532" customWidth="1"/>
    <col min="10471" max="10471" width="11.625" style="532" customWidth="1"/>
    <col min="10472" max="10472" width="11" style="532" customWidth="1"/>
    <col min="10473" max="10473" width="11.875" style="532" customWidth="1"/>
    <col min="10474" max="10474" width="10.5" style="532" customWidth="1"/>
    <col min="10475" max="10475" width="10.625" style="532" customWidth="1"/>
    <col min="10476" max="10476" width="10" style="532" customWidth="1"/>
    <col min="10477" max="10477" width="0" style="532" hidden="1" customWidth="1"/>
    <col min="10478" max="10478" width="11.75" style="532" customWidth="1"/>
    <col min="10479" max="10479" width="21" style="532" customWidth="1"/>
    <col min="10480" max="10480" width="10.75" style="532" customWidth="1"/>
    <col min="10481" max="10481" width="11.125" style="532" bestFit="1" customWidth="1"/>
    <col min="10482" max="10482" width="11.125" style="532" customWidth="1"/>
    <col min="10483" max="10483" width="10.625" style="532" customWidth="1"/>
    <col min="10484" max="10484" width="10.875" style="532" customWidth="1"/>
    <col min="10485" max="10485" width="11.125" style="532" customWidth="1"/>
    <col min="10486" max="10722" width="9" style="532"/>
    <col min="10723" max="10723" width="3.625" style="532" customWidth="1"/>
    <col min="10724" max="10724" width="51.25" style="532" customWidth="1"/>
    <col min="10725" max="10725" width="0" style="532" hidden="1" customWidth="1"/>
    <col min="10726" max="10726" width="13.125" style="532" customWidth="1"/>
    <col min="10727" max="10727" width="11.625" style="532" customWidth="1"/>
    <col min="10728" max="10728" width="11" style="532" customWidth="1"/>
    <col min="10729" max="10729" width="11.875" style="532" customWidth="1"/>
    <col min="10730" max="10730" width="10.5" style="532" customWidth="1"/>
    <col min="10731" max="10731" width="10.625" style="532" customWidth="1"/>
    <col min="10732" max="10732" width="10" style="532" customWidth="1"/>
    <col min="10733" max="10733" width="0" style="532" hidden="1" customWidth="1"/>
    <col min="10734" max="10734" width="11.75" style="532" customWidth="1"/>
    <col min="10735" max="10735" width="21" style="532" customWidth="1"/>
    <col min="10736" max="10736" width="10.75" style="532" customWidth="1"/>
    <col min="10737" max="10737" width="11.125" style="532" bestFit="1" customWidth="1"/>
    <col min="10738" max="10738" width="11.125" style="532" customWidth="1"/>
    <col min="10739" max="10739" width="10.625" style="532" customWidth="1"/>
    <col min="10740" max="10740" width="10.875" style="532" customWidth="1"/>
    <col min="10741" max="10741" width="11.125" style="532" customWidth="1"/>
    <col min="10742" max="10978" width="9" style="532"/>
    <col min="10979" max="10979" width="3.625" style="532" customWidth="1"/>
    <col min="10980" max="10980" width="51.25" style="532" customWidth="1"/>
    <col min="10981" max="10981" width="0" style="532" hidden="1" customWidth="1"/>
    <col min="10982" max="10982" width="13.125" style="532" customWidth="1"/>
    <col min="10983" max="10983" width="11.625" style="532" customWidth="1"/>
    <col min="10984" max="10984" width="11" style="532" customWidth="1"/>
    <col min="10985" max="10985" width="11.875" style="532" customWidth="1"/>
    <col min="10986" max="10986" width="10.5" style="532" customWidth="1"/>
    <col min="10987" max="10987" width="10.625" style="532" customWidth="1"/>
    <col min="10988" max="10988" width="10" style="532" customWidth="1"/>
    <col min="10989" max="10989" width="0" style="532" hidden="1" customWidth="1"/>
    <col min="10990" max="10990" width="11.75" style="532" customWidth="1"/>
    <col min="10991" max="10991" width="21" style="532" customWidth="1"/>
    <col min="10992" max="10992" width="10.75" style="532" customWidth="1"/>
    <col min="10993" max="10993" width="11.125" style="532" bestFit="1" customWidth="1"/>
    <col min="10994" max="10994" width="11.125" style="532" customWidth="1"/>
    <col min="10995" max="10995" width="10.625" style="532" customWidth="1"/>
    <col min="10996" max="10996" width="10.875" style="532" customWidth="1"/>
    <col min="10997" max="10997" width="11.125" style="532" customWidth="1"/>
    <col min="10998" max="11234" width="9" style="532"/>
    <col min="11235" max="11235" width="3.625" style="532" customWidth="1"/>
    <col min="11236" max="11236" width="51.25" style="532" customWidth="1"/>
    <col min="11237" max="11237" width="0" style="532" hidden="1" customWidth="1"/>
    <col min="11238" max="11238" width="13.125" style="532" customWidth="1"/>
    <col min="11239" max="11239" width="11.625" style="532" customWidth="1"/>
    <col min="11240" max="11240" width="11" style="532" customWidth="1"/>
    <col min="11241" max="11241" width="11.875" style="532" customWidth="1"/>
    <col min="11242" max="11242" width="10.5" style="532" customWidth="1"/>
    <col min="11243" max="11243" width="10.625" style="532" customWidth="1"/>
    <col min="11244" max="11244" width="10" style="532" customWidth="1"/>
    <col min="11245" max="11245" width="0" style="532" hidden="1" customWidth="1"/>
    <col min="11246" max="11246" width="11.75" style="532" customWidth="1"/>
    <col min="11247" max="11247" width="21" style="532" customWidth="1"/>
    <col min="11248" max="11248" width="10.75" style="532" customWidth="1"/>
    <col min="11249" max="11249" width="11.125" style="532" bestFit="1" customWidth="1"/>
    <col min="11250" max="11250" width="11.125" style="532" customWidth="1"/>
    <col min="11251" max="11251" width="10.625" style="532" customWidth="1"/>
    <col min="11252" max="11252" width="10.875" style="532" customWidth="1"/>
    <col min="11253" max="11253" width="11.125" style="532" customWidth="1"/>
    <col min="11254" max="11490" width="9" style="532"/>
    <col min="11491" max="11491" width="3.625" style="532" customWidth="1"/>
    <col min="11492" max="11492" width="51.25" style="532" customWidth="1"/>
    <col min="11493" max="11493" width="0" style="532" hidden="1" customWidth="1"/>
    <col min="11494" max="11494" width="13.125" style="532" customWidth="1"/>
    <col min="11495" max="11495" width="11.625" style="532" customWidth="1"/>
    <col min="11496" max="11496" width="11" style="532" customWidth="1"/>
    <col min="11497" max="11497" width="11.875" style="532" customWidth="1"/>
    <col min="11498" max="11498" width="10.5" style="532" customWidth="1"/>
    <col min="11499" max="11499" width="10.625" style="532" customWidth="1"/>
    <col min="11500" max="11500" width="10" style="532" customWidth="1"/>
    <col min="11501" max="11501" width="0" style="532" hidden="1" customWidth="1"/>
    <col min="11502" max="11502" width="11.75" style="532" customWidth="1"/>
    <col min="11503" max="11503" width="21" style="532" customWidth="1"/>
    <col min="11504" max="11504" width="10.75" style="532" customWidth="1"/>
    <col min="11505" max="11505" width="11.125" style="532" bestFit="1" customWidth="1"/>
    <col min="11506" max="11506" width="11.125" style="532" customWidth="1"/>
    <col min="11507" max="11507" width="10.625" style="532" customWidth="1"/>
    <col min="11508" max="11508" width="10.875" style="532" customWidth="1"/>
    <col min="11509" max="11509" width="11.125" style="532" customWidth="1"/>
    <col min="11510" max="11746" width="9" style="532"/>
    <col min="11747" max="11747" width="3.625" style="532" customWidth="1"/>
    <col min="11748" max="11748" width="51.25" style="532" customWidth="1"/>
    <col min="11749" max="11749" width="0" style="532" hidden="1" customWidth="1"/>
    <col min="11750" max="11750" width="13.125" style="532" customWidth="1"/>
    <col min="11751" max="11751" width="11.625" style="532" customWidth="1"/>
    <col min="11752" max="11752" width="11" style="532" customWidth="1"/>
    <col min="11753" max="11753" width="11.875" style="532" customWidth="1"/>
    <col min="11754" max="11754" width="10.5" style="532" customWidth="1"/>
    <col min="11755" max="11755" width="10.625" style="532" customWidth="1"/>
    <col min="11756" max="11756" width="10" style="532" customWidth="1"/>
    <col min="11757" max="11757" width="0" style="532" hidden="1" customWidth="1"/>
    <col min="11758" max="11758" width="11.75" style="532" customWidth="1"/>
    <col min="11759" max="11759" width="21" style="532" customWidth="1"/>
    <col min="11760" max="11760" width="10.75" style="532" customWidth="1"/>
    <col min="11761" max="11761" width="11.125" style="532" bestFit="1" customWidth="1"/>
    <col min="11762" max="11762" width="11.125" style="532" customWidth="1"/>
    <col min="11763" max="11763" width="10.625" style="532" customWidth="1"/>
    <col min="11764" max="11764" width="10.875" style="532" customWidth="1"/>
    <col min="11765" max="11765" width="11.125" style="532" customWidth="1"/>
    <col min="11766" max="12002" width="9" style="532"/>
    <col min="12003" max="12003" width="3.625" style="532" customWidth="1"/>
    <col min="12004" max="12004" width="51.25" style="532" customWidth="1"/>
    <col min="12005" max="12005" width="0" style="532" hidden="1" customWidth="1"/>
    <col min="12006" max="12006" width="13.125" style="532" customWidth="1"/>
    <col min="12007" max="12007" width="11.625" style="532" customWidth="1"/>
    <col min="12008" max="12008" width="11" style="532" customWidth="1"/>
    <col min="12009" max="12009" width="11.875" style="532" customWidth="1"/>
    <col min="12010" max="12010" width="10.5" style="532" customWidth="1"/>
    <col min="12011" max="12011" width="10.625" style="532" customWidth="1"/>
    <col min="12012" max="12012" width="10" style="532" customWidth="1"/>
    <col min="12013" max="12013" width="0" style="532" hidden="1" customWidth="1"/>
    <col min="12014" max="12014" width="11.75" style="532" customWidth="1"/>
    <col min="12015" max="12015" width="21" style="532" customWidth="1"/>
    <col min="12016" max="12016" width="10.75" style="532" customWidth="1"/>
    <col min="12017" max="12017" width="11.125" style="532" bestFit="1" customWidth="1"/>
    <col min="12018" max="12018" width="11.125" style="532" customWidth="1"/>
    <col min="12019" max="12019" width="10.625" style="532" customWidth="1"/>
    <col min="12020" max="12020" width="10.875" style="532" customWidth="1"/>
    <col min="12021" max="12021" width="11.125" style="532" customWidth="1"/>
    <col min="12022" max="12258" width="9" style="532"/>
    <col min="12259" max="12259" width="3.625" style="532" customWidth="1"/>
    <col min="12260" max="12260" width="51.25" style="532" customWidth="1"/>
    <col min="12261" max="12261" width="0" style="532" hidden="1" customWidth="1"/>
    <col min="12262" max="12262" width="13.125" style="532" customWidth="1"/>
    <col min="12263" max="12263" width="11.625" style="532" customWidth="1"/>
    <col min="12264" max="12264" width="11" style="532" customWidth="1"/>
    <col min="12265" max="12265" width="11.875" style="532" customWidth="1"/>
    <col min="12266" max="12266" width="10.5" style="532" customWidth="1"/>
    <col min="12267" max="12267" width="10.625" style="532" customWidth="1"/>
    <col min="12268" max="12268" width="10" style="532" customWidth="1"/>
    <col min="12269" max="12269" width="0" style="532" hidden="1" customWidth="1"/>
    <col min="12270" max="12270" width="11.75" style="532" customWidth="1"/>
    <col min="12271" max="12271" width="21" style="532" customWidth="1"/>
    <col min="12272" max="12272" width="10.75" style="532" customWidth="1"/>
    <col min="12273" max="12273" width="11.125" style="532" bestFit="1" customWidth="1"/>
    <col min="12274" max="12274" width="11.125" style="532" customWidth="1"/>
    <col min="12275" max="12275" width="10.625" style="532" customWidth="1"/>
    <col min="12276" max="12276" width="10.875" style="532" customWidth="1"/>
    <col min="12277" max="12277" width="11.125" style="532" customWidth="1"/>
    <col min="12278" max="12514" width="9" style="532"/>
    <col min="12515" max="12515" width="3.625" style="532" customWidth="1"/>
    <col min="12516" max="12516" width="51.25" style="532" customWidth="1"/>
    <col min="12517" max="12517" width="0" style="532" hidden="1" customWidth="1"/>
    <col min="12518" max="12518" width="13.125" style="532" customWidth="1"/>
    <col min="12519" max="12519" width="11.625" style="532" customWidth="1"/>
    <col min="12520" max="12520" width="11" style="532" customWidth="1"/>
    <col min="12521" max="12521" width="11.875" style="532" customWidth="1"/>
    <col min="12522" max="12522" width="10.5" style="532" customWidth="1"/>
    <col min="12523" max="12523" width="10.625" style="532" customWidth="1"/>
    <col min="12524" max="12524" width="10" style="532" customWidth="1"/>
    <col min="12525" max="12525" width="0" style="532" hidden="1" customWidth="1"/>
    <col min="12526" max="12526" width="11.75" style="532" customWidth="1"/>
    <col min="12527" max="12527" width="21" style="532" customWidth="1"/>
    <col min="12528" max="12528" width="10.75" style="532" customWidth="1"/>
    <col min="12529" max="12529" width="11.125" style="532" bestFit="1" customWidth="1"/>
    <col min="12530" max="12530" width="11.125" style="532" customWidth="1"/>
    <col min="12531" max="12531" width="10.625" style="532" customWidth="1"/>
    <col min="12532" max="12532" width="10.875" style="532" customWidth="1"/>
    <col min="12533" max="12533" width="11.125" style="532" customWidth="1"/>
    <col min="12534" max="12770" width="9" style="532"/>
    <col min="12771" max="12771" width="3.625" style="532" customWidth="1"/>
    <col min="12772" max="12772" width="51.25" style="532" customWidth="1"/>
    <col min="12773" max="12773" width="0" style="532" hidden="1" customWidth="1"/>
    <col min="12774" max="12774" width="13.125" style="532" customWidth="1"/>
    <col min="12775" max="12775" width="11.625" style="532" customWidth="1"/>
    <col min="12776" max="12776" width="11" style="532" customWidth="1"/>
    <col min="12777" max="12777" width="11.875" style="532" customWidth="1"/>
    <col min="12778" max="12778" width="10.5" style="532" customWidth="1"/>
    <col min="12779" max="12779" width="10.625" style="532" customWidth="1"/>
    <col min="12780" max="12780" width="10" style="532" customWidth="1"/>
    <col min="12781" max="12781" width="0" style="532" hidden="1" customWidth="1"/>
    <col min="12782" max="12782" width="11.75" style="532" customWidth="1"/>
    <col min="12783" max="12783" width="21" style="532" customWidth="1"/>
    <col min="12784" max="12784" width="10.75" style="532" customWidth="1"/>
    <col min="12785" max="12785" width="11.125" style="532" bestFit="1" customWidth="1"/>
    <col min="12786" max="12786" width="11.125" style="532" customWidth="1"/>
    <col min="12787" max="12787" width="10.625" style="532" customWidth="1"/>
    <col min="12788" max="12788" width="10.875" style="532" customWidth="1"/>
    <col min="12789" max="12789" width="11.125" style="532" customWidth="1"/>
    <col min="12790" max="13026" width="9" style="532"/>
    <col min="13027" max="13027" width="3.625" style="532" customWidth="1"/>
    <col min="13028" max="13028" width="51.25" style="532" customWidth="1"/>
    <col min="13029" max="13029" width="0" style="532" hidden="1" customWidth="1"/>
    <col min="13030" max="13030" width="13.125" style="532" customWidth="1"/>
    <col min="13031" max="13031" width="11.625" style="532" customWidth="1"/>
    <col min="13032" max="13032" width="11" style="532" customWidth="1"/>
    <col min="13033" max="13033" width="11.875" style="532" customWidth="1"/>
    <col min="13034" max="13034" width="10.5" style="532" customWidth="1"/>
    <col min="13035" max="13035" width="10.625" style="532" customWidth="1"/>
    <col min="13036" max="13036" width="10" style="532" customWidth="1"/>
    <col min="13037" max="13037" width="0" style="532" hidden="1" customWidth="1"/>
    <col min="13038" max="13038" width="11.75" style="532" customWidth="1"/>
    <col min="13039" max="13039" width="21" style="532" customWidth="1"/>
    <col min="13040" max="13040" width="10.75" style="532" customWidth="1"/>
    <col min="13041" max="13041" width="11.125" style="532" bestFit="1" customWidth="1"/>
    <col min="13042" max="13042" width="11.125" style="532" customWidth="1"/>
    <col min="13043" max="13043" width="10.625" style="532" customWidth="1"/>
    <col min="13044" max="13044" width="10.875" style="532" customWidth="1"/>
    <col min="13045" max="13045" width="11.125" style="532" customWidth="1"/>
    <col min="13046" max="13282" width="9" style="532"/>
    <col min="13283" max="13283" width="3.625" style="532" customWidth="1"/>
    <col min="13284" max="13284" width="51.25" style="532" customWidth="1"/>
    <col min="13285" max="13285" width="0" style="532" hidden="1" customWidth="1"/>
    <col min="13286" max="13286" width="13.125" style="532" customWidth="1"/>
    <col min="13287" max="13287" width="11.625" style="532" customWidth="1"/>
    <col min="13288" max="13288" width="11" style="532" customWidth="1"/>
    <col min="13289" max="13289" width="11.875" style="532" customWidth="1"/>
    <col min="13290" max="13290" width="10.5" style="532" customWidth="1"/>
    <col min="13291" max="13291" width="10.625" style="532" customWidth="1"/>
    <col min="13292" max="13292" width="10" style="532" customWidth="1"/>
    <col min="13293" max="13293" width="0" style="532" hidden="1" customWidth="1"/>
    <col min="13294" max="13294" width="11.75" style="532" customWidth="1"/>
    <col min="13295" max="13295" width="21" style="532" customWidth="1"/>
    <col min="13296" max="13296" width="10.75" style="532" customWidth="1"/>
    <col min="13297" max="13297" width="11.125" style="532" bestFit="1" customWidth="1"/>
    <col min="13298" max="13298" width="11.125" style="532" customWidth="1"/>
    <col min="13299" max="13299" width="10.625" style="532" customWidth="1"/>
    <col min="13300" max="13300" width="10.875" style="532" customWidth="1"/>
    <col min="13301" max="13301" width="11.125" style="532" customWidth="1"/>
    <col min="13302" max="13538" width="9" style="532"/>
    <col min="13539" max="13539" width="3.625" style="532" customWidth="1"/>
    <col min="13540" max="13540" width="51.25" style="532" customWidth="1"/>
    <col min="13541" max="13541" width="0" style="532" hidden="1" customWidth="1"/>
    <col min="13542" max="13542" width="13.125" style="532" customWidth="1"/>
    <col min="13543" max="13543" width="11.625" style="532" customWidth="1"/>
    <col min="13544" max="13544" width="11" style="532" customWidth="1"/>
    <col min="13545" max="13545" width="11.875" style="532" customWidth="1"/>
    <col min="13546" max="13546" width="10.5" style="532" customWidth="1"/>
    <col min="13547" max="13547" width="10.625" style="532" customWidth="1"/>
    <col min="13548" max="13548" width="10" style="532" customWidth="1"/>
    <col min="13549" max="13549" width="0" style="532" hidden="1" customWidth="1"/>
    <col min="13550" max="13550" width="11.75" style="532" customWidth="1"/>
    <col min="13551" max="13551" width="21" style="532" customWidth="1"/>
    <col min="13552" max="13552" width="10.75" style="532" customWidth="1"/>
    <col min="13553" max="13553" width="11.125" style="532" bestFit="1" customWidth="1"/>
    <col min="13554" max="13554" width="11.125" style="532" customWidth="1"/>
    <col min="13555" max="13555" width="10.625" style="532" customWidth="1"/>
    <col min="13556" max="13556" width="10.875" style="532" customWidth="1"/>
    <col min="13557" max="13557" width="11.125" style="532" customWidth="1"/>
    <col min="13558" max="13794" width="9" style="532"/>
    <col min="13795" max="13795" width="3.625" style="532" customWidth="1"/>
    <col min="13796" max="13796" width="51.25" style="532" customWidth="1"/>
    <col min="13797" max="13797" width="0" style="532" hidden="1" customWidth="1"/>
    <col min="13798" max="13798" width="13.125" style="532" customWidth="1"/>
    <col min="13799" max="13799" width="11.625" style="532" customWidth="1"/>
    <col min="13800" max="13800" width="11" style="532" customWidth="1"/>
    <col min="13801" max="13801" width="11.875" style="532" customWidth="1"/>
    <col min="13802" max="13802" width="10.5" style="532" customWidth="1"/>
    <col min="13803" max="13803" width="10.625" style="532" customWidth="1"/>
    <col min="13804" max="13804" width="10" style="532" customWidth="1"/>
    <col min="13805" max="13805" width="0" style="532" hidden="1" customWidth="1"/>
    <col min="13806" max="13806" width="11.75" style="532" customWidth="1"/>
    <col min="13807" max="13807" width="21" style="532" customWidth="1"/>
    <col min="13808" max="13808" width="10.75" style="532" customWidth="1"/>
    <col min="13809" max="13809" width="11.125" style="532" bestFit="1" customWidth="1"/>
    <col min="13810" max="13810" width="11.125" style="532" customWidth="1"/>
    <col min="13811" max="13811" width="10.625" style="532" customWidth="1"/>
    <col min="13812" max="13812" width="10.875" style="532" customWidth="1"/>
    <col min="13813" max="13813" width="11.125" style="532" customWidth="1"/>
    <col min="13814" max="14050" width="9" style="532"/>
    <col min="14051" max="14051" width="3.625" style="532" customWidth="1"/>
    <col min="14052" max="14052" width="51.25" style="532" customWidth="1"/>
    <col min="14053" max="14053" width="0" style="532" hidden="1" customWidth="1"/>
    <col min="14054" max="14054" width="13.125" style="532" customWidth="1"/>
    <col min="14055" max="14055" width="11.625" style="532" customWidth="1"/>
    <col min="14056" max="14056" width="11" style="532" customWidth="1"/>
    <col min="14057" max="14057" width="11.875" style="532" customWidth="1"/>
    <col min="14058" max="14058" width="10.5" style="532" customWidth="1"/>
    <col min="14059" max="14059" width="10.625" style="532" customWidth="1"/>
    <col min="14060" max="14060" width="10" style="532" customWidth="1"/>
    <col min="14061" max="14061" width="0" style="532" hidden="1" customWidth="1"/>
    <col min="14062" max="14062" width="11.75" style="532" customWidth="1"/>
    <col min="14063" max="14063" width="21" style="532" customWidth="1"/>
    <col min="14064" max="14064" width="10.75" style="532" customWidth="1"/>
    <col min="14065" max="14065" width="11.125" style="532" bestFit="1" customWidth="1"/>
    <col min="14066" max="14066" width="11.125" style="532" customWidth="1"/>
    <col min="14067" max="14067" width="10.625" style="532" customWidth="1"/>
    <col min="14068" max="14068" width="10.875" style="532" customWidth="1"/>
    <col min="14069" max="14069" width="11.125" style="532" customWidth="1"/>
    <col min="14070" max="14306" width="9" style="532"/>
    <col min="14307" max="14307" width="3.625" style="532" customWidth="1"/>
    <col min="14308" max="14308" width="51.25" style="532" customWidth="1"/>
    <col min="14309" max="14309" width="0" style="532" hidden="1" customWidth="1"/>
    <col min="14310" max="14310" width="13.125" style="532" customWidth="1"/>
    <col min="14311" max="14311" width="11.625" style="532" customWidth="1"/>
    <col min="14312" max="14312" width="11" style="532" customWidth="1"/>
    <col min="14313" max="14313" width="11.875" style="532" customWidth="1"/>
    <col min="14314" max="14314" width="10.5" style="532" customWidth="1"/>
    <col min="14315" max="14315" width="10.625" style="532" customWidth="1"/>
    <col min="14316" max="14316" width="10" style="532" customWidth="1"/>
    <col min="14317" max="14317" width="0" style="532" hidden="1" customWidth="1"/>
    <col min="14318" max="14318" width="11.75" style="532" customWidth="1"/>
    <col min="14319" max="14319" width="21" style="532" customWidth="1"/>
    <col min="14320" max="14320" width="10.75" style="532" customWidth="1"/>
    <col min="14321" max="14321" width="11.125" style="532" bestFit="1" customWidth="1"/>
    <col min="14322" max="14322" width="11.125" style="532" customWidth="1"/>
    <col min="14323" max="14323" width="10.625" style="532" customWidth="1"/>
    <col min="14324" max="14324" width="10.875" style="532" customWidth="1"/>
    <col min="14325" max="14325" width="11.125" style="532" customWidth="1"/>
    <col min="14326" max="14562" width="9" style="532"/>
    <col min="14563" max="14563" width="3.625" style="532" customWidth="1"/>
    <col min="14564" max="14564" width="51.25" style="532" customWidth="1"/>
    <col min="14565" max="14565" width="0" style="532" hidden="1" customWidth="1"/>
    <col min="14566" max="14566" width="13.125" style="532" customWidth="1"/>
    <col min="14567" max="14567" width="11.625" style="532" customWidth="1"/>
    <col min="14568" max="14568" width="11" style="532" customWidth="1"/>
    <col min="14569" max="14569" width="11.875" style="532" customWidth="1"/>
    <col min="14570" max="14570" width="10.5" style="532" customWidth="1"/>
    <col min="14571" max="14571" width="10.625" style="532" customWidth="1"/>
    <col min="14572" max="14572" width="10" style="532" customWidth="1"/>
    <col min="14573" max="14573" width="0" style="532" hidden="1" customWidth="1"/>
    <col min="14574" max="14574" width="11.75" style="532" customWidth="1"/>
    <col min="14575" max="14575" width="21" style="532" customWidth="1"/>
    <col min="14576" max="14576" width="10.75" style="532" customWidth="1"/>
    <col min="14577" max="14577" width="11.125" style="532" bestFit="1" customWidth="1"/>
    <col min="14578" max="14578" width="11.125" style="532" customWidth="1"/>
    <col min="14579" max="14579" width="10.625" style="532" customWidth="1"/>
    <col min="14580" max="14580" width="10.875" style="532" customWidth="1"/>
    <col min="14581" max="14581" width="11.125" style="532" customWidth="1"/>
    <col min="14582" max="14818" width="9" style="532"/>
    <col min="14819" max="14819" width="3.625" style="532" customWidth="1"/>
    <col min="14820" max="14820" width="51.25" style="532" customWidth="1"/>
    <col min="14821" max="14821" width="0" style="532" hidden="1" customWidth="1"/>
    <col min="14822" max="14822" width="13.125" style="532" customWidth="1"/>
    <col min="14823" max="14823" width="11.625" style="532" customWidth="1"/>
    <col min="14824" max="14824" width="11" style="532" customWidth="1"/>
    <col min="14825" max="14825" width="11.875" style="532" customWidth="1"/>
    <col min="14826" max="14826" width="10.5" style="532" customWidth="1"/>
    <col min="14827" max="14827" width="10.625" style="532" customWidth="1"/>
    <col min="14828" max="14828" width="10" style="532" customWidth="1"/>
    <col min="14829" max="14829" width="0" style="532" hidden="1" customWidth="1"/>
    <col min="14830" max="14830" width="11.75" style="532" customWidth="1"/>
    <col min="14831" max="14831" width="21" style="532" customWidth="1"/>
    <col min="14832" max="14832" width="10.75" style="532" customWidth="1"/>
    <col min="14833" max="14833" width="11.125" style="532" bestFit="1" customWidth="1"/>
    <col min="14834" max="14834" width="11.125" style="532" customWidth="1"/>
    <col min="14835" max="14835" width="10.625" style="532" customWidth="1"/>
    <col min="14836" max="14836" width="10.875" style="532" customWidth="1"/>
    <col min="14837" max="14837" width="11.125" style="532" customWidth="1"/>
    <col min="14838" max="15074" width="9" style="532"/>
    <col min="15075" max="15075" width="3.625" style="532" customWidth="1"/>
    <col min="15076" max="15076" width="51.25" style="532" customWidth="1"/>
    <col min="15077" max="15077" width="0" style="532" hidden="1" customWidth="1"/>
    <col min="15078" max="15078" width="13.125" style="532" customWidth="1"/>
    <col min="15079" max="15079" width="11.625" style="532" customWidth="1"/>
    <col min="15080" max="15080" width="11" style="532" customWidth="1"/>
    <col min="15081" max="15081" width="11.875" style="532" customWidth="1"/>
    <col min="15082" max="15082" width="10.5" style="532" customWidth="1"/>
    <col min="15083" max="15083" width="10.625" style="532" customWidth="1"/>
    <col min="15084" max="15084" width="10" style="532" customWidth="1"/>
    <col min="15085" max="15085" width="0" style="532" hidden="1" customWidth="1"/>
    <col min="15086" max="15086" width="11.75" style="532" customWidth="1"/>
    <col min="15087" max="15087" width="21" style="532" customWidth="1"/>
    <col min="15088" max="15088" width="10.75" style="532" customWidth="1"/>
    <col min="15089" max="15089" width="11.125" style="532" bestFit="1" customWidth="1"/>
    <col min="15090" max="15090" width="11.125" style="532" customWidth="1"/>
    <col min="15091" max="15091" width="10.625" style="532" customWidth="1"/>
    <col min="15092" max="15092" width="10.875" style="532" customWidth="1"/>
    <col min="15093" max="15093" width="11.125" style="532" customWidth="1"/>
    <col min="15094" max="15330" width="9" style="532"/>
    <col min="15331" max="15331" width="3.625" style="532" customWidth="1"/>
    <col min="15332" max="15332" width="51.25" style="532" customWidth="1"/>
    <col min="15333" max="15333" width="0" style="532" hidden="1" customWidth="1"/>
    <col min="15334" max="15334" width="13.125" style="532" customWidth="1"/>
    <col min="15335" max="15335" width="11.625" style="532" customWidth="1"/>
    <col min="15336" max="15336" width="11" style="532" customWidth="1"/>
    <col min="15337" max="15337" width="11.875" style="532" customWidth="1"/>
    <col min="15338" max="15338" width="10.5" style="532" customWidth="1"/>
    <col min="15339" max="15339" width="10.625" style="532" customWidth="1"/>
    <col min="15340" max="15340" width="10" style="532" customWidth="1"/>
    <col min="15341" max="15341" width="0" style="532" hidden="1" customWidth="1"/>
    <col min="15342" max="15342" width="11.75" style="532" customWidth="1"/>
    <col min="15343" max="15343" width="21" style="532" customWidth="1"/>
    <col min="15344" max="15344" width="10.75" style="532" customWidth="1"/>
    <col min="15345" max="15345" width="11.125" style="532" bestFit="1" customWidth="1"/>
    <col min="15346" max="15346" width="11.125" style="532" customWidth="1"/>
    <col min="15347" max="15347" width="10.625" style="532" customWidth="1"/>
    <col min="15348" max="15348" width="10.875" style="532" customWidth="1"/>
    <col min="15349" max="15349" width="11.125" style="532" customWidth="1"/>
    <col min="15350" max="15586" width="9" style="532"/>
    <col min="15587" max="15587" width="3.625" style="532" customWidth="1"/>
    <col min="15588" max="15588" width="51.25" style="532" customWidth="1"/>
    <col min="15589" max="15589" width="0" style="532" hidden="1" customWidth="1"/>
    <col min="15590" max="15590" width="13.125" style="532" customWidth="1"/>
    <col min="15591" max="15591" width="11.625" style="532" customWidth="1"/>
    <col min="15592" max="15592" width="11" style="532" customWidth="1"/>
    <col min="15593" max="15593" width="11.875" style="532" customWidth="1"/>
    <col min="15594" max="15594" width="10.5" style="532" customWidth="1"/>
    <col min="15595" max="15595" width="10.625" style="532" customWidth="1"/>
    <col min="15596" max="15596" width="10" style="532" customWidth="1"/>
    <col min="15597" max="15597" width="0" style="532" hidden="1" customWidth="1"/>
    <col min="15598" max="15598" width="11.75" style="532" customWidth="1"/>
    <col min="15599" max="15599" width="21" style="532" customWidth="1"/>
    <col min="15600" max="15600" width="10.75" style="532" customWidth="1"/>
    <col min="15601" max="15601" width="11.125" style="532" bestFit="1" customWidth="1"/>
    <col min="15602" max="15602" width="11.125" style="532" customWidth="1"/>
    <col min="15603" max="15603" width="10.625" style="532" customWidth="1"/>
    <col min="15604" max="15604" width="10.875" style="532" customWidth="1"/>
    <col min="15605" max="15605" width="11.125" style="532" customWidth="1"/>
    <col min="15606" max="15842" width="9" style="532"/>
    <col min="15843" max="15843" width="3.625" style="532" customWidth="1"/>
    <col min="15844" max="15844" width="51.25" style="532" customWidth="1"/>
    <col min="15845" max="15845" width="0" style="532" hidden="1" customWidth="1"/>
    <col min="15846" max="15846" width="13.125" style="532" customWidth="1"/>
    <col min="15847" max="15847" width="11.625" style="532" customWidth="1"/>
    <col min="15848" max="15848" width="11" style="532" customWidth="1"/>
    <col min="15849" max="15849" width="11.875" style="532" customWidth="1"/>
    <col min="15850" max="15850" width="10.5" style="532" customWidth="1"/>
    <col min="15851" max="15851" width="10.625" style="532" customWidth="1"/>
    <col min="15852" max="15852" width="10" style="532" customWidth="1"/>
    <col min="15853" max="15853" width="0" style="532" hidden="1" customWidth="1"/>
    <col min="15854" max="15854" width="11.75" style="532" customWidth="1"/>
    <col min="15855" max="15855" width="21" style="532" customWidth="1"/>
    <col min="15856" max="15856" width="10.75" style="532" customWidth="1"/>
    <col min="15857" max="15857" width="11.125" style="532" bestFit="1" customWidth="1"/>
    <col min="15858" max="15858" width="11.125" style="532" customWidth="1"/>
    <col min="15859" max="15859" width="10.625" style="532" customWidth="1"/>
    <col min="15860" max="15860" width="10.875" style="532" customWidth="1"/>
    <col min="15861" max="15861" width="11.125" style="532" customWidth="1"/>
    <col min="15862" max="16098" width="9" style="532"/>
    <col min="16099" max="16099" width="3.625" style="532" customWidth="1"/>
    <col min="16100" max="16100" width="51.25" style="532" customWidth="1"/>
    <col min="16101" max="16101" width="0" style="532" hidden="1" customWidth="1"/>
    <col min="16102" max="16102" width="13.125" style="532" customWidth="1"/>
    <col min="16103" max="16103" width="11.625" style="532" customWidth="1"/>
    <col min="16104" max="16104" width="11" style="532" customWidth="1"/>
    <col min="16105" max="16105" width="11.875" style="532" customWidth="1"/>
    <col min="16106" max="16106" width="10.5" style="532" customWidth="1"/>
    <col min="16107" max="16107" width="10.625" style="532" customWidth="1"/>
    <col min="16108" max="16108" width="10" style="532" customWidth="1"/>
    <col min="16109" max="16109" width="0" style="532" hidden="1" customWidth="1"/>
    <col min="16110" max="16110" width="11.75" style="532" customWidth="1"/>
    <col min="16111" max="16111" width="21" style="532" customWidth="1"/>
    <col min="16112" max="16112" width="10.75" style="532" customWidth="1"/>
    <col min="16113" max="16113" width="11.125" style="532" bestFit="1" customWidth="1"/>
    <col min="16114" max="16114" width="11.125" style="532" customWidth="1"/>
    <col min="16115" max="16115" width="10.625" style="532" customWidth="1"/>
    <col min="16116" max="16116" width="10.875" style="532" customWidth="1"/>
    <col min="16117" max="16117" width="11.125" style="532" customWidth="1"/>
    <col min="16118" max="16350" width="9" style="532"/>
    <col min="16351" max="16370" width="8" style="532" customWidth="1"/>
    <col min="16371" max="16384" width="9" style="532"/>
  </cols>
  <sheetData>
    <row r="1" spans="1:6">
      <c r="A1" s="736" t="s">
        <v>804</v>
      </c>
      <c r="B1" s="736"/>
      <c r="C1" s="736"/>
      <c r="D1" s="736"/>
      <c r="E1" s="736"/>
      <c r="F1" s="837"/>
    </row>
    <row r="2" spans="1:6" s="570" customFormat="1">
      <c r="A2" s="570" t="s">
        <v>699</v>
      </c>
      <c r="B2" s="571"/>
      <c r="C2" s="607"/>
      <c r="D2" s="573"/>
      <c r="E2" s="607"/>
    </row>
    <row r="3" spans="1:6" s="570" customFormat="1">
      <c r="B3" s="571"/>
      <c r="C3" s="607"/>
      <c r="D3" s="573"/>
      <c r="E3" s="607"/>
    </row>
    <row r="4" spans="1:6" s="627" customFormat="1">
      <c r="B4" s="628"/>
      <c r="C4" s="629"/>
      <c r="D4" s="631"/>
      <c r="F4" s="633" t="s">
        <v>701</v>
      </c>
    </row>
    <row r="5" spans="1:6">
      <c r="A5" s="533" t="s">
        <v>489</v>
      </c>
      <c r="B5" s="533" t="s">
        <v>661</v>
      </c>
      <c r="C5" s="739" t="s">
        <v>814</v>
      </c>
      <c r="D5" s="899" t="s">
        <v>688</v>
      </c>
      <c r="E5" s="899" t="s">
        <v>815</v>
      </c>
      <c r="F5" s="836" t="s">
        <v>4</v>
      </c>
    </row>
    <row r="6" spans="1:6" s="534" customFormat="1">
      <c r="A6" s="530" t="s">
        <v>596</v>
      </c>
      <c r="B6" s="531" t="s">
        <v>687</v>
      </c>
      <c r="C6" s="541">
        <f>SUBTOTAL(9,C7:C15)</f>
        <v>894800</v>
      </c>
      <c r="D6" s="541">
        <f>SUBTOTAL(9,D7:D15)</f>
        <v>1160000</v>
      </c>
      <c r="E6" s="871">
        <f t="shared" ref="E6:E21" si="0">D6-C6</f>
        <v>265200</v>
      </c>
      <c r="F6" s="838"/>
    </row>
    <row r="7" spans="1:6">
      <c r="A7" s="528">
        <v>1</v>
      </c>
      <c r="B7" s="78" t="s">
        <v>662</v>
      </c>
      <c r="C7" s="44">
        <f>SUBTOTAL(9,C8:C9)</f>
        <v>335800</v>
      </c>
      <c r="D7" s="44">
        <f>SUBTOTAL(9,D8:D9)</f>
        <v>455400</v>
      </c>
      <c r="E7" s="872">
        <f t="shared" si="0"/>
        <v>119600</v>
      </c>
      <c r="F7" s="839"/>
    </row>
    <row r="8" spans="1:6" s="535" customFormat="1">
      <c r="A8" s="529" t="s">
        <v>37</v>
      </c>
      <c r="B8" s="91" t="s">
        <v>663</v>
      </c>
      <c r="C8" s="542">
        <v>207427</v>
      </c>
      <c r="D8" s="542">
        <v>273240</v>
      </c>
      <c r="E8" s="873">
        <f t="shared" si="0"/>
        <v>65813</v>
      </c>
      <c r="F8" s="840"/>
    </row>
    <row r="9" spans="1:6" s="535" customFormat="1">
      <c r="A9" s="529" t="s">
        <v>37</v>
      </c>
      <c r="B9" s="91" t="s">
        <v>664</v>
      </c>
      <c r="C9" s="542">
        <v>128373</v>
      </c>
      <c r="D9" s="542">
        <v>182160</v>
      </c>
      <c r="E9" s="873">
        <f t="shared" si="0"/>
        <v>53787</v>
      </c>
      <c r="F9" s="841"/>
    </row>
    <row r="10" spans="1:6">
      <c r="A10" s="528">
        <v>2</v>
      </c>
      <c r="B10" s="78" t="s">
        <v>665</v>
      </c>
      <c r="C10" s="44">
        <f>SUBTOTAL(9,C11:C12)</f>
        <v>380000</v>
      </c>
      <c r="D10" s="44">
        <f>SUBTOTAL(9,D11:D12)</f>
        <v>622100</v>
      </c>
      <c r="E10" s="872">
        <f t="shared" si="0"/>
        <v>242100</v>
      </c>
      <c r="F10" s="842"/>
    </row>
    <row r="11" spans="1:6" s="535" customFormat="1">
      <c r="A11" s="529" t="s">
        <v>17</v>
      </c>
      <c r="B11" s="91" t="s">
        <v>666</v>
      </c>
      <c r="C11" s="542">
        <v>145520</v>
      </c>
      <c r="D11" s="542">
        <v>272669</v>
      </c>
      <c r="E11" s="873">
        <f t="shared" si="0"/>
        <v>127149</v>
      </c>
      <c r="F11" s="841"/>
    </row>
    <row r="12" spans="1:6" s="535" customFormat="1">
      <c r="A12" s="529" t="s">
        <v>17</v>
      </c>
      <c r="B12" s="91" t="s">
        <v>686</v>
      </c>
      <c r="C12" s="542">
        <v>234480</v>
      </c>
      <c r="D12" s="542">
        <v>349431</v>
      </c>
      <c r="E12" s="873">
        <f t="shared" si="0"/>
        <v>114951</v>
      </c>
      <c r="F12" s="841"/>
    </row>
    <row r="13" spans="1:6">
      <c r="A13" s="528">
        <v>3</v>
      </c>
      <c r="B13" s="78" t="s">
        <v>667</v>
      </c>
      <c r="C13" s="545">
        <v>36000</v>
      </c>
      <c r="D13" s="545">
        <v>40000</v>
      </c>
      <c r="E13" s="874">
        <f t="shared" si="0"/>
        <v>4000</v>
      </c>
      <c r="F13" s="839"/>
    </row>
    <row r="14" spans="1:6">
      <c r="A14" s="528">
        <v>4</v>
      </c>
      <c r="B14" s="78" t="s">
        <v>682</v>
      </c>
      <c r="C14" s="545">
        <v>78000</v>
      </c>
      <c r="D14" s="545">
        <v>42500</v>
      </c>
      <c r="E14" s="875">
        <f t="shared" si="0"/>
        <v>-35500</v>
      </c>
      <c r="F14" s="842"/>
    </row>
    <row r="15" spans="1:6">
      <c r="A15" s="528">
        <v>5</v>
      </c>
      <c r="B15" s="78" t="s">
        <v>700</v>
      </c>
      <c r="C15" s="545">
        <v>65000</v>
      </c>
      <c r="D15" s="545"/>
      <c r="E15" s="875">
        <f t="shared" si="0"/>
        <v>-65000</v>
      </c>
      <c r="F15" s="842"/>
    </row>
    <row r="16" spans="1:6">
      <c r="A16" s="530" t="s">
        <v>596</v>
      </c>
      <c r="B16" s="531" t="s">
        <v>685</v>
      </c>
      <c r="C16" s="546">
        <f>C17+C26</f>
        <v>894800</v>
      </c>
      <c r="D16" s="546">
        <f>D17+D26</f>
        <v>1160000</v>
      </c>
      <c r="E16" s="876">
        <f t="shared" si="0"/>
        <v>265200</v>
      </c>
      <c r="F16" s="843"/>
    </row>
    <row r="17" spans="1:6" s="534" customFormat="1">
      <c r="A17" s="536" t="s">
        <v>491</v>
      </c>
      <c r="B17" s="537" t="s">
        <v>812</v>
      </c>
      <c r="C17" s="57">
        <f>SUBTOTAL(9,C18:C25)</f>
        <v>531947</v>
      </c>
      <c r="D17" s="57">
        <f>SUBTOTAL(9,D18:D25)</f>
        <v>628409</v>
      </c>
      <c r="E17" s="877">
        <f t="shared" si="0"/>
        <v>96462</v>
      </c>
      <c r="F17" s="844"/>
    </row>
    <row r="18" spans="1:6">
      <c r="A18" s="538">
        <v>1</v>
      </c>
      <c r="B18" s="78" t="s">
        <v>662</v>
      </c>
      <c r="C18" s="44">
        <f>C8</f>
        <v>207427</v>
      </c>
      <c r="D18" s="44">
        <f>D8</f>
        <v>273240</v>
      </c>
      <c r="E18" s="872">
        <f t="shared" si="0"/>
        <v>65813</v>
      </c>
      <c r="F18" s="839"/>
    </row>
    <row r="19" spans="1:6">
      <c r="A19" s="538">
        <v>2</v>
      </c>
      <c r="B19" s="78" t="s">
        <v>665</v>
      </c>
      <c r="C19" s="547">
        <f>C11</f>
        <v>145520</v>
      </c>
      <c r="D19" s="547">
        <f>D11</f>
        <v>272669</v>
      </c>
      <c r="E19" s="878">
        <f t="shared" si="0"/>
        <v>127149</v>
      </c>
      <c r="F19" s="839"/>
    </row>
    <row r="20" spans="1:6">
      <c r="A20" s="538">
        <v>3</v>
      </c>
      <c r="B20" s="78" t="s">
        <v>667</v>
      </c>
      <c r="C20" s="547">
        <f>C13</f>
        <v>36000</v>
      </c>
      <c r="D20" s="547">
        <f>D13</f>
        <v>40000</v>
      </c>
      <c r="E20" s="878">
        <f t="shared" si="0"/>
        <v>4000</v>
      </c>
      <c r="F20" s="839"/>
    </row>
    <row r="21" spans="1:6">
      <c r="A21" s="538">
        <v>4</v>
      </c>
      <c r="B21" s="78" t="s">
        <v>682</v>
      </c>
      <c r="C21" s="44">
        <f>SUBTOTAL(9,C22:C24)</f>
        <v>78000</v>
      </c>
      <c r="D21" s="44">
        <f>SUBTOTAL(9,D22:D24)</f>
        <v>42500</v>
      </c>
      <c r="E21" s="879">
        <f t="shared" si="0"/>
        <v>-35500</v>
      </c>
      <c r="F21" s="839"/>
    </row>
    <row r="22" spans="1:6" s="535" customFormat="1">
      <c r="A22" s="92" t="s">
        <v>37</v>
      </c>
      <c r="B22" s="91" t="s">
        <v>709</v>
      </c>
      <c r="C22" s="548">
        <v>22050</v>
      </c>
      <c r="D22" s="548">
        <f>'10ChaLo'!M8</f>
        <v>20000</v>
      </c>
      <c r="E22" s="880"/>
      <c r="F22" s="845"/>
    </row>
    <row r="23" spans="1:6" s="535" customFormat="1">
      <c r="A23" s="92" t="s">
        <v>37</v>
      </c>
      <c r="B23" s="91" t="s">
        <v>805</v>
      </c>
      <c r="C23" s="548">
        <v>7500</v>
      </c>
      <c r="D23" s="548">
        <f>'11PNKB'!M8</f>
        <v>7635.8</v>
      </c>
      <c r="E23" s="880"/>
      <c r="F23" s="845"/>
    </row>
    <row r="24" spans="1:6" s="535" customFormat="1">
      <c r="A24" s="92" t="s">
        <v>37</v>
      </c>
      <c r="B24" s="91" t="s">
        <v>681</v>
      </c>
      <c r="C24" s="548">
        <f>C14-C22-C23</f>
        <v>48450</v>
      </c>
      <c r="D24" s="548">
        <f>D14-D22-D23</f>
        <v>14864.2</v>
      </c>
      <c r="E24" s="880"/>
      <c r="F24" s="845"/>
    </row>
    <row r="25" spans="1:6">
      <c r="A25" s="528">
        <v>5</v>
      </c>
      <c r="B25" s="78" t="s">
        <v>700</v>
      </c>
      <c r="C25" s="545">
        <v>65000</v>
      </c>
      <c r="D25" s="545">
        <f>D15</f>
        <v>0</v>
      </c>
      <c r="E25" s="875">
        <f>D25-C25</f>
        <v>-65000</v>
      </c>
      <c r="F25" s="842"/>
    </row>
    <row r="26" spans="1:6" s="534" customFormat="1">
      <c r="A26" s="79" t="s">
        <v>492</v>
      </c>
      <c r="B26" s="80" t="s">
        <v>813</v>
      </c>
      <c r="C26" s="57">
        <f>SUBTOTAL(9,C27:C28)</f>
        <v>362853</v>
      </c>
      <c r="D26" s="57">
        <f>SUBTOTAL(9,D27:D28)</f>
        <v>531591</v>
      </c>
      <c r="E26" s="877">
        <f>D26-C26</f>
        <v>168738</v>
      </c>
      <c r="F26" s="589"/>
    </row>
    <row r="27" spans="1:6">
      <c r="A27" s="538">
        <v>1</v>
      </c>
      <c r="B27" s="78" t="s">
        <v>662</v>
      </c>
      <c r="C27" s="545">
        <f>C9</f>
        <v>128373</v>
      </c>
      <c r="D27" s="545">
        <f>D9</f>
        <v>182160</v>
      </c>
      <c r="E27" s="874">
        <f>D27-C27</f>
        <v>53787</v>
      </c>
      <c r="F27" s="842"/>
    </row>
    <row r="28" spans="1:6">
      <c r="A28" s="538">
        <v>2</v>
      </c>
      <c r="B28" s="78" t="s">
        <v>665</v>
      </c>
      <c r="C28" s="547">
        <f>C12</f>
        <v>234480</v>
      </c>
      <c r="D28" s="547">
        <f>D12</f>
        <v>349431</v>
      </c>
      <c r="E28" s="878">
        <f>D28-C28</f>
        <v>114951</v>
      </c>
      <c r="F28" s="839"/>
    </row>
  </sheetData>
  <printOptions horizontalCentered="1"/>
  <pageMargins left="0.5" right="0.5" top="0.5" bottom="0.5" header="0" footer="0.25"/>
  <pageSetup paperSize="9" scale="78" fitToHeight="0" orientation="portrait" r:id="rId1"/>
  <headerFooter>
    <oddFooter>&amp;C&amp;P</oddFooter>
  </headerFooter>
  <ignoredErrors>
    <ignoredError sqref="D10 C10"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0"/>
  <sheetViews>
    <sheetView zoomScale="85" zoomScaleNormal="85" workbookViewId="0">
      <selection activeCell="B35" sqref="B35"/>
    </sheetView>
  </sheetViews>
  <sheetFormatPr defaultColWidth="9" defaultRowHeight="15.75"/>
  <cols>
    <col min="1" max="1" width="3.375" style="757" bestFit="1" customWidth="1"/>
    <col min="2" max="2" width="71.375" style="758" bestFit="1" customWidth="1"/>
    <col min="3" max="4" width="11.25" style="740" customWidth="1"/>
    <col min="5" max="5" width="11.25" style="759" customWidth="1"/>
    <col min="6" max="6" width="12.5" style="757" customWidth="1"/>
    <col min="7" max="7" width="3.5" style="740" customWidth="1"/>
    <col min="8" max="8" width="10.75" style="759" hidden="1" customWidth="1"/>
    <col min="9" max="16384" width="9" style="740"/>
  </cols>
  <sheetData>
    <row r="1" spans="1:15" s="532" customFormat="1">
      <c r="A1" s="736" t="s">
        <v>802</v>
      </c>
      <c r="B1" s="736"/>
      <c r="C1" s="736"/>
      <c r="D1" s="736"/>
      <c r="E1" s="736"/>
      <c r="F1" s="736"/>
      <c r="G1" s="736"/>
      <c r="H1" s="736"/>
    </row>
    <row r="2" spans="1:15" s="570" customFormat="1">
      <c r="A2" s="570" t="s">
        <v>699</v>
      </c>
      <c r="B2" s="571"/>
      <c r="C2" s="607"/>
      <c r="D2" s="572"/>
      <c r="E2" s="573"/>
      <c r="F2" s="607"/>
      <c r="H2" s="573"/>
      <c r="N2" s="571"/>
      <c r="O2" s="608"/>
    </row>
    <row r="3" spans="1:15" s="570" customFormat="1">
      <c r="B3" s="571"/>
      <c r="C3" s="607"/>
      <c r="D3" s="572"/>
      <c r="E3" s="573"/>
      <c r="F3" s="607"/>
      <c r="H3" s="573"/>
      <c r="N3" s="571"/>
      <c r="O3" s="608"/>
    </row>
    <row r="4" spans="1:15" s="627" customFormat="1">
      <c r="B4" s="628"/>
      <c r="C4" s="629"/>
      <c r="D4" s="630"/>
      <c r="E4" s="631"/>
      <c r="F4" s="633" t="s">
        <v>701</v>
      </c>
      <c r="H4" s="631"/>
      <c r="N4" s="628"/>
      <c r="O4" s="632"/>
    </row>
    <row r="5" spans="1:15" ht="31.5">
      <c r="A5" s="733" t="s">
        <v>489</v>
      </c>
      <c r="B5" s="737" t="s">
        <v>578</v>
      </c>
      <c r="C5" s="738" t="s">
        <v>706</v>
      </c>
      <c r="D5" s="738" t="s">
        <v>707</v>
      </c>
      <c r="E5" s="739" t="s">
        <v>708</v>
      </c>
      <c r="F5" s="733" t="s">
        <v>4</v>
      </c>
      <c r="H5" s="739" t="s">
        <v>783</v>
      </c>
    </row>
    <row r="6" spans="1:15" s="742" customFormat="1" hidden="1">
      <c r="A6" s="530" t="s">
        <v>713</v>
      </c>
      <c r="B6" s="741" t="s">
        <v>712</v>
      </c>
      <c r="C6" s="546">
        <f>C7+C8+C9+C10+C14</f>
        <v>531947</v>
      </c>
      <c r="D6" s="546">
        <f>D7+D8+D9+D10+D14</f>
        <v>628409</v>
      </c>
      <c r="E6" s="546">
        <f t="shared" ref="E6:E18" si="0">D6-C6</f>
        <v>96462</v>
      </c>
      <c r="F6" s="530"/>
      <c r="H6" s="546"/>
    </row>
    <row r="7" spans="1:15" s="745" customFormat="1" hidden="1">
      <c r="A7" s="528">
        <v>1</v>
      </c>
      <c r="B7" s="743" t="s">
        <v>662</v>
      </c>
      <c r="C7" s="44">
        <f>'1NGUON'!C18</f>
        <v>207427</v>
      </c>
      <c r="D7" s="44">
        <f>'1NGUON'!D18</f>
        <v>273240</v>
      </c>
      <c r="E7" s="44">
        <f t="shared" si="0"/>
        <v>65813</v>
      </c>
      <c r="F7" s="744"/>
      <c r="H7" s="44"/>
    </row>
    <row r="8" spans="1:15" s="745" customFormat="1" hidden="1">
      <c r="A8" s="528">
        <v>2</v>
      </c>
      <c r="B8" s="743" t="s">
        <v>665</v>
      </c>
      <c r="C8" s="44">
        <f>'1NGUON'!C19</f>
        <v>145520</v>
      </c>
      <c r="D8" s="44">
        <f>'1NGUON'!D19</f>
        <v>272669</v>
      </c>
      <c r="E8" s="44">
        <f t="shared" si="0"/>
        <v>127149</v>
      </c>
      <c r="F8" s="744"/>
      <c r="H8" s="44"/>
    </row>
    <row r="9" spans="1:15" s="745" customFormat="1" hidden="1">
      <c r="A9" s="528">
        <v>3</v>
      </c>
      <c r="B9" s="743" t="s">
        <v>667</v>
      </c>
      <c r="C9" s="44">
        <f>'1NGUON'!C20</f>
        <v>36000</v>
      </c>
      <c r="D9" s="44">
        <f>'1NGUON'!D20</f>
        <v>40000</v>
      </c>
      <c r="E9" s="44">
        <f t="shared" si="0"/>
        <v>4000</v>
      </c>
      <c r="F9" s="744"/>
      <c r="H9" s="44"/>
    </row>
    <row r="10" spans="1:15" s="745" customFormat="1" hidden="1">
      <c r="A10" s="528">
        <v>4</v>
      </c>
      <c r="B10" s="743" t="s">
        <v>682</v>
      </c>
      <c r="C10" s="44">
        <f>'1NGUON'!C21</f>
        <v>78000</v>
      </c>
      <c r="D10" s="44">
        <f>'1NGUON'!D21</f>
        <v>42500</v>
      </c>
      <c r="E10" s="44">
        <f t="shared" si="0"/>
        <v>-35500</v>
      </c>
      <c r="F10" s="744"/>
      <c r="H10" s="44"/>
    </row>
    <row r="11" spans="1:15" s="747" customFormat="1" hidden="1">
      <c r="A11" s="92" t="s">
        <v>37</v>
      </c>
      <c r="B11" s="746" t="s">
        <v>709</v>
      </c>
      <c r="C11" s="542">
        <f>'1NGUON'!C22</f>
        <v>22050</v>
      </c>
      <c r="D11" s="542">
        <f>'1NGUON'!D22</f>
        <v>20000</v>
      </c>
      <c r="E11" s="542">
        <f t="shared" si="0"/>
        <v>-2050</v>
      </c>
      <c r="F11" s="529"/>
      <c r="H11" s="542"/>
    </row>
    <row r="12" spans="1:15" s="747" customFormat="1" hidden="1">
      <c r="A12" s="92" t="s">
        <v>37</v>
      </c>
      <c r="B12" s="746" t="s">
        <v>710</v>
      </c>
      <c r="C12" s="542">
        <f>'1NGUON'!C23</f>
        <v>7500</v>
      </c>
      <c r="D12" s="542">
        <f>'1NGUON'!D23</f>
        <v>7635.8</v>
      </c>
      <c r="E12" s="542">
        <f t="shared" si="0"/>
        <v>135.80000000000018</v>
      </c>
      <c r="F12" s="529"/>
      <c r="H12" s="542"/>
    </row>
    <row r="13" spans="1:15" s="747" customFormat="1" hidden="1">
      <c r="A13" s="92" t="s">
        <v>37</v>
      </c>
      <c r="B13" s="746" t="s">
        <v>711</v>
      </c>
      <c r="C13" s="542">
        <f>'1NGUON'!C24</f>
        <v>48450</v>
      </c>
      <c r="D13" s="542">
        <f>'1NGUON'!D24</f>
        <v>14864.2</v>
      </c>
      <c r="E13" s="542">
        <f t="shared" si="0"/>
        <v>-33585.800000000003</v>
      </c>
      <c r="F13" s="529"/>
      <c r="H13" s="542"/>
    </row>
    <row r="14" spans="1:15" s="745" customFormat="1" hidden="1">
      <c r="A14" s="528">
        <v>5</v>
      </c>
      <c r="B14" s="743" t="s">
        <v>700</v>
      </c>
      <c r="C14" s="44">
        <f>'1NGUON'!C25</f>
        <v>65000</v>
      </c>
      <c r="D14" s="44">
        <f>'1NGUON'!D25</f>
        <v>0</v>
      </c>
      <c r="E14" s="44">
        <f t="shared" si="0"/>
        <v>-65000</v>
      </c>
      <c r="F14" s="744"/>
      <c r="H14" s="44"/>
    </row>
    <row r="15" spans="1:15" s="734" customFormat="1">
      <c r="A15" s="722"/>
      <c r="B15" s="726" t="s">
        <v>811</v>
      </c>
      <c r="C15" s="646">
        <f>C16+C24+C40</f>
        <v>531947</v>
      </c>
      <c r="D15" s="646">
        <f>D16+D24+D40</f>
        <v>628409.00000000012</v>
      </c>
      <c r="E15" s="881">
        <f t="shared" si="0"/>
        <v>96462.000000000116</v>
      </c>
      <c r="F15" s="965">
        <f>D6-D15</f>
        <v>0</v>
      </c>
      <c r="G15" s="778"/>
      <c r="H15" s="646"/>
    </row>
    <row r="16" spans="1:15">
      <c r="A16" s="733" t="s">
        <v>491</v>
      </c>
      <c r="B16" s="748" t="s">
        <v>579</v>
      </c>
      <c r="C16" s="749">
        <f>C17+C18+C21</f>
        <v>128422</v>
      </c>
      <c r="D16" s="749">
        <f>D17+D18+D21</f>
        <v>173177.39999999997</v>
      </c>
      <c r="E16" s="882">
        <f t="shared" si="0"/>
        <v>44755.399999999965</v>
      </c>
      <c r="F16" s="705"/>
      <c r="H16" s="859">
        <f>D16/$D$15</f>
        <v>0.27558071256140498</v>
      </c>
    </row>
    <row r="17" spans="1:8">
      <c r="A17" s="705">
        <v>1</v>
      </c>
      <c r="B17" s="750" t="s">
        <v>782</v>
      </c>
      <c r="C17" s="751">
        <v>9095</v>
      </c>
      <c r="D17" s="553">
        <f>'5KHCN'!M8</f>
        <v>21557.8</v>
      </c>
      <c r="E17" s="879">
        <f t="shared" si="0"/>
        <v>12462.8</v>
      </c>
      <c r="F17" s="705" t="s">
        <v>723</v>
      </c>
      <c r="H17" s="860">
        <f>D17/$D$15</f>
        <v>3.4305364818135953E-2</v>
      </c>
    </row>
    <row r="18" spans="1:8">
      <c r="A18" s="705">
        <v>2</v>
      </c>
      <c r="B18" s="752" t="s">
        <v>715</v>
      </c>
      <c r="C18" s="751">
        <v>105350</v>
      </c>
      <c r="D18" s="553">
        <f>'6GDDT'!M8</f>
        <v>134124.29999999999</v>
      </c>
      <c r="E18" s="879">
        <f t="shared" si="0"/>
        <v>28774.299999999988</v>
      </c>
      <c r="F18" s="705" t="s">
        <v>724</v>
      </c>
      <c r="H18" s="860">
        <f>D18/$D$15</f>
        <v>0.21343472165420924</v>
      </c>
    </row>
    <row r="19" spans="1:8" s="735" customFormat="1">
      <c r="A19" s="706" t="s">
        <v>17</v>
      </c>
      <c r="B19" s="723" t="str">
        <f>"NSTT&amp;Thu CQSDĐ ("&amp;(ROUND(D19/(D7+D8)*100,1)&amp;"% Nguồn NSTT, Thu cấp QSDĐ)")</f>
        <v>NSTT&amp;Thu CQSDĐ (20,2% Nguồn NSTT, Thu cấp QSDĐ)</v>
      </c>
      <c r="C19" s="724">
        <v>83750</v>
      </c>
      <c r="D19" s="724">
        <f>D18-D20</f>
        <v>110124.29999999999</v>
      </c>
      <c r="E19" s="883"/>
      <c r="F19" s="706"/>
      <c r="H19" s="861"/>
    </row>
    <row r="20" spans="1:8" s="735" customFormat="1">
      <c r="A20" s="706" t="s">
        <v>17</v>
      </c>
      <c r="B20" s="723" t="str">
        <f>"Nguồn Xổ số kiến thiết ("&amp;(ROUND(D20/D9*100,1)&amp;"% Nguồn XSKT)")</f>
        <v>Nguồn Xổ số kiến thiết (60% Nguồn XSKT)</v>
      </c>
      <c r="C20" s="724">
        <v>21600</v>
      </c>
      <c r="D20" s="724">
        <v>24000</v>
      </c>
      <c r="E20" s="883"/>
      <c r="F20" s="706"/>
      <c r="H20" s="861"/>
    </row>
    <row r="21" spans="1:8">
      <c r="A21" s="705">
        <v>3</v>
      </c>
      <c r="B21" s="752" t="s">
        <v>716</v>
      </c>
      <c r="C21" s="751">
        <v>13977</v>
      </c>
      <c r="D21" s="553">
        <f>'7YTE'!M8</f>
        <v>17495.3</v>
      </c>
      <c r="E21" s="879">
        <f>D21-C21</f>
        <v>3518.2999999999993</v>
      </c>
      <c r="F21" s="705" t="s">
        <v>725</v>
      </c>
      <c r="H21" s="860">
        <f>D21/$D$15</f>
        <v>2.7840626089059826E-2</v>
      </c>
    </row>
    <row r="22" spans="1:8">
      <c r="A22" s="706" t="s">
        <v>17</v>
      </c>
      <c r="B22" s="723" t="str">
        <f>"NSTT&amp;Thu CQSDĐ ("&amp;(ROUND(D22/(D7+D8)*100,1)&amp;"% Nguồn NSTT, Thu cấp QSDĐ)")</f>
        <v>NSTT&amp;Thu CQSDĐ (0,3% Nguồn NSTT, Thu cấp QSDĐ)</v>
      </c>
      <c r="C22" s="724">
        <v>0</v>
      </c>
      <c r="D22" s="724">
        <f>D21-D23</f>
        <v>1495.2999999999993</v>
      </c>
      <c r="E22" s="883"/>
      <c r="F22" s="705"/>
      <c r="H22" s="861"/>
    </row>
    <row r="23" spans="1:8">
      <c r="A23" s="706" t="s">
        <v>17</v>
      </c>
      <c r="B23" s="723" t="str">
        <f>"Nguồn Xổ số kiến thiết ("&amp;(ROUND(D23/D9*100,1)&amp;"% Nguồn XSKT)")</f>
        <v>Nguồn Xổ số kiến thiết (40% Nguồn XSKT)</v>
      </c>
      <c r="C23" s="724">
        <v>13977</v>
      </c>
      <c r="D23" s="724">
        <v>16000</v>
      </c>
      <c r="E23" s="883"/>
      <c r="F23" s="705"/>
      <c r="H23" s="861"/>
    </row>
    <row r="24" spans="1:8">
      <c r="A24" s="733" t="s">
        <v>492</v>
      </c>
      <c r="B24" s="753" t="s">
        <v>580</v>
      </c>
      <c r="C24" s="730">
        <f>SUBTOTAL(9,C25:C39)</f>
        <v>289160</v>
      </c>
      <c r="D24" s="730">
        <f>SUBTOTAL(9,D25:D39)</f>
        <v>176867.55000000016</v>
      </c>
      <c r="E24" s="884">
        <f t="shared" ref="E24:E29" si="1">D24-C24</f>
        <v>-112292.44999999984</v>
      </c>
      <c r="F24" s="754"/>
      <c r="H24" s="862">
        <f>D24/$D$15</f>
        <v>0.28145292317582998</v>
      </c>
    </row>
    <row r="25" spans="1:8">
      <c r="A25" s="705">
        <v>1</v>
      </c>
      <c r="B25" s="727" t="s">
        <v>581</v>
      </c>
      <c r="C25" s="728">
        <v>45812</v>
      </c>
      <c r="D25" s="552">
        <f>'8NOXDCB'!M8</f>
        <v>28533.550000000159</v>
      </c>
      <c r="E25" s="875">
        <f t="shared" si="1"/>
        <v>-17278.449999999841</v>
      </c>
      <c r="F25" s="705" t="s">
        <v>726</v>
      </c>
      <c r="H25" s="863">
        <f>D25/$D$15</f>
        <v>4.5406017418592279E-2</v>
      </c>
    </row>
    <row r="26" spans="1:8">
      <c r="A26" s="705">
        <v>2</v>
      </c>
      <c r="B26" s="727" t="s">
        <v>719</v>
      </c>
      <c r="C26" s="751">
        <v>5697</v>
      </c>
      <c r="D26" s="553">
        <v>0</v>
      </c>
      <c r="E26" s="879">
        <f t="shared" si="1"/>
        <v>-5697</v>
      </c>
      <c r="F26" s="705"/>
      <c r="H26" s="860">
        <f>D26/$D$15</f>
        <v>0</v>
      </c>
    </row>
    <row r="27" spans="1:8">
      <c r="A27" s="705">
        <v>3</v>
      </c>
      <c r="B27" s="727" t="s">
        <v>582</v>
      </c>
      <c r="C27" s="728">
        <v>76907</v>
      </c>
      <c r="D27" s="755">
        <f>'9 ODA'!M8</f>
        <v>60000</v>
      </c>
      <c r="E27" s="885">
        <f t="shared" si="1"/>
        <v>-16907</v>
      </c>
      <c r="F27" s="705" t="s">
        <v>727</v>
      </c>
      <c r="H27" s="864">
        <f>D27/$D$15</f>
        <v>9.5479218152508941E-2</v>
      </c>
    </row>
    <row r="28" spans="1:8">
      <c r="A28" s="705">
        <v>4</v>
      </c>
      <c r="B28" s="727" t="s">
        <v>806</v>
      </c>
      <c r="C28" s="728">
        <f>SUBTOTAL(9,C29:C31)</f>
        <v>61250</v>
      </c>
      <c r="D28" s="728">
        <f>SUBTOTAL(9,D29:D31)</f>
        <v>43750</v>
      </c>
      <c r="E28" s="886">
        <f t="shared" si="1"/>
        <v>-17500</v>
      </c>
      <c r="F28" s="705"/>
      <c r="H28" s="865">
        <f>D28/$D$15</f>
        <v>6.9620263236204433E-2</v>
      </c>
    </row>
    <row r="29" spans="1:8" s="735" customFormat="1">
      <c r="A29" s="706" t="s">
        <v>17</v>
      </c>
      <c r="B29" s="729" t="s">
        <v>583</v>
      </c>
      <c r="C29" s="725">
        <v>20000</v>
      </c>
      <c r="D29" s="725">
        <v>10000</v>
      </c>
      <c r="E29" s="887">
        <f t="shared" si="1"/>
        <v>-10000</v>
      </c>
      <c r="F29" s="706"/>
      <c r="H29" s="866"/>
    </row>
    <row r="30" spans="1:8" s="735" customFormat="1">
      <c r="A30" s="706" t="s">
        <v>17</v>
      </c>
      <c r="B30" s="729" t="s">
        <v>695</v>
      </c>
      <c r="C30" s="725">
        <v>33750</v>
      </c>
      <c r="D30" s="725">
        <v>33750</v>
      </c>
      <c r="E30" s="887"/>
      <c r="F30" s="706"/>
      <c r="H30" s="866"/>
    </row>
    <row r="31" spans="1:8" s="735" customFormat="1">
      <c r="A31" s="706" t="s">
        <v>17</v>
      </c>
      <c r="B31" s="729" t="s">
        <v>691</v>
      </c>
      <c r="C31" s="725">
        <v>7500</v>
      </c>
      <c r="D31" s="725">
        <v>0</v>
      </c>
      <c r="E31" s="887">
        <f>D31-C31</f>
        <v>-7500</v>
      </c>
      <c r="F31" s="706"/>
      <c r="H31" s="866"/>
    </row>
    <row r="32" spans="1:8">
      <c r="A32" s="705">
        <v>5</v>
      </c>
      <c r="B32" s="756" t="s">
        <v>692</v>
      </c>
      <c r="C32" s="751">
        <v>22050</v>
      </c>
      <c r="D32" s="553">
        <f>'10ChaLo'!M8</f>
        <v>20000</v>
      </c>
      <c r="E32" s="879">
        <f>D32-C32</f>
        <v>-2050</v>
      </c>
      <c r="F32" s="705" t="s">
        <v>720</v>
      </c>
      <c r="H32" s="860">
        <f>D32/$D$15</f>
        <v>3.1826406050836316E-2</v>
      </c>
    </row>
    <row r="33" spans="1:8">
      <c r="A33" s="705">
        <v>6</v>
      </c>
      <c r="B33" s="752" t="s">
        <v>693</v>
      </c>
      <c r="C33" s="728">
        <v>7500</v>
      </c>
      <c r="D33" s="552">
        <f>'11PNKB'!M8</f>
        <v>7635.8</v>
      </c>
      <c r="E33" s="875">
        <f>D33-C33</f>
        <v>135.80000000000018</v>
      </c>
      <c r="F33" s="705" t="s">
        <v>728</v>
      </c>
      <c r="H33" s="863">
        <f>D33/$D$15</f>
        <v>1.2151003566148797E-2</v>
      </c>
    </row>
    <row r="34" spans="1:8">
      <c r="A34" s="705">
        <v>7</v>
      </c>
      <c r="B34" s="727" t="s">
        <v>584</v>
      </c>
      <c r="C34" s="728">
        <v>1000</v>
      </c>
      <c r="D34" s="728">
        <v>1000</v>
      </c>
      <c r="E34" s="886"/>
      <c r="F34" s="705"/>
      <c r="H34" s="865">
        <f>D34/$D$15</f>
        <v>1.5913203025418156E-3</v>
      </c>
    </row>
    <row r="35" spans="1:8">
      <c r="A35" s="705">
        <v>8</v>
      </c>
      <c r="B35" s="727" t="s">
        <v>585</v>
      </c>
      <c r="C35" s="751">
        <v>5000</v>
      </c>
      <c r="D35" s="728">
        <v>5000</v>
      </c>
      <c r="E35" s="886"/>
      <c r="F35" s="705"/>
      <c r="H35" s="865">
        <f>D35/$D$15</f>
        <v>7.956601512709079E-3</v>
      </c>
    </row>
    <row r="36" spans="1:8">
      <c r="A36" s="705">
        <v>9</v>
      </c>
      <c r="B36" s="727" t="s">
        <v>807</v>
      </c>
      <c r="C36" s="728">
        <f>SUBTOTAL(9,C37:C38)</f>
        <v>4168</v>
      </c>
      <c r="D36" s="728">
        <f>SUBTOTAL(9,D37:D38)</f>
        <v>10948.2</v>
      </c>
      <c r="E36" s="886">
        <f>D36-C36</f>
        <v>6780.2000000000007</v>
      </c>
      <c r="F36" s="705" t="s">
        <v>729</v>
      </c>
      <c r="H36" s="865">
        <f>D36/$D$15</f>
        <v>1.7422092936288307E-2</v>
      </c>
    </row>
    <row r="37" spans="1:8">
      <c r="A37" s="706" t="s">
        <v>17</v>
      </c>
      <c r="B37" s="729" t="s">
        <v>586</v>
      </c>
      <c r="C37" s="751">
        <v>2466</v>
      </c>
      <c r="D37" s="728">
        <f>'12PCNST'!M9</f>
        <v>3718.2</v>
      </c>
      <c r="E37" s="886"/>
      <c r="F37" s="705"/>
      <c r="H37" s="865"/>
    </row>
    <row r="38" spans="1:8">
      <c r="A38" s="706" t="s">
        <v>17</v>
      </c>
      <c r="B38" s="729" t="s">
        <v>587</v>
      </c>
      <c r="C38" s="751">
        <v>1702</v>
      </c>
      <c r="D38" s="728">
        <f>'12PCNST'!M10</f>
        <v>7230</v>
      </c>
      <c r="E38" s="886"/>
      <c r="F38" s="705"/>
      <c r="H38" s="865"/>
    </row>
    <row r="39" spans="1:8">
      <c r="A39" s="705">
        <v>10</v>
      </c>
      <c r="B39" s="727" t="s">
        <v>730</v>
      </c>
      <c r="C39" s="751">
        <v>59776</v>
      </c>
      <c r="D39" s="728">
        <v>0</v>
      </c>
      <c r="E39" s="886">
        <f>D39-C39</f>
        <v>-59776</v>
      </c>
      <c r="F39" s="705"/>
      <c r="H39" s="865"/>
    </row>
    <row r="40" spans="1:8">
      <c r="A40" s="733" t="s">
        <v>497</v>
      </c>
      <c r="B40" s="737" t="s">
        <v>588</v>
      </c>
      <c r="C40" s="730">
        <f>SUBTOTAL(9,C41:C50)</f>
        <v>114365</v>
      </c>
      <c r="D40" s="730">
        <f>SUBTOTAL(9,D41:D50)</f>
        <v>278364.05</v>
      </c>
      <c r="E40" s="884">
        <f>D40-C40</f>
        <v>163999.04999999999</v>
      </c>
      <c r="F40" s="705"/>
      <c r="H40" s="862">
        <f>D40/$D$15</f>
        <v>0.44296636426276509</v>
      </c>
    </row>
    <row r="41" spans="1:8">
      <c r="A41" s="705">
        <v>1</v>
      </c>
      <c r="B41" s="727" t="s">
        <v>589</v>
      </c>
      <c r="C41" s="728">
        <f>SUBTOTAL(9,C42:C48)</f>
        <v>20000</v>
      </c>
      <c r="D41" s="728">
        <f>SUBTOTAL(9,D42:D48)</f>
        <v>110000</v>
      </c>
      <c r="E41" s="886">
        <f>D41-C41</f>
        <v>90000</v>
      </c>
      <c r="F41" s="705" t="s">
        <v>731</v>
      </c>
      <c r="H41" s="865">
        <f>D41/$D$15</f>
        <v>0.17504523327959973</v>
      </c>
    </row>
    <row r="42" spans="1:8" s="735" customFormat="1">
      <c r="A42" s="706" t="s">
        <v>37</v>
      </c>
      <c r="B42" s="729" t="s">
        <v>94</v>
      </c>
      <c r="C42" s="725">
        <v>10000</v>
      </c>
      <c r="D42" s="731">
        <f>'13TRONGDIEM'!M9</f>
        <v>20000</v>
      </c>
      <c r="E42" s="888"/>
      <c r="F42" s="706"/>
      <c r="H42" s="867"/>
    </row>
    <row r="43" spans="1:8" s="735" customFormat="1">
      <c r="A43" s="706" t="s">
        <v>37</v>
      </c>
      <c r="B43" s="729" t="s">
        <v>590</v>
      </c>
      <c r="C43" s="725">
        <v>10000</v>
      </c>
      <c r="D43" s="731">
        <f>'13TRONGDIEM'!M10</f>
        <v>20000</v>
      </c>
      <c r="E43" s="888"/>
      <c r="F43" s="706"/>
      <c r="H43" s="867"/>
    </row>
    <row r="44" spans="1:8" s="735" customFormat="1">
      <c r="A44" s="706" t="s">
        <v>37</v>
      </c>
      <c r="B44" s="729" t="s">
        <v>591</v>
      </c>
      <c r="C44" s="725"/>
      <c r="D44" s="731">
        <f>'13TRONGDIEM'!M11</f>
        <v>15000</v>
      </c>
      <c r="E44" s="888"/>
      <c r="F44" s="706"/>
      <c r="H44" s="867"/>
    </row>
    <row r="45" spans="1:8" s="735" customFormat="1">
      <c r="A45" s="706" t="s">
        <v>37</v>
      </c>
      <c r="B45" s="729" t="s">
        <v>592</v>
      </c>
      <c r="C45" s="725"/>
      <c r="D45" s="731">
        <f>'13TRONGDIEM'!M12</f>
        <v>15000</v>
      </c>
      <c r="E45" s="888"/>
      <c r="F45" s="706"/>
      <c r="H45" s="867"/>
    </row>
    <row r="46" spans="1:8" s="735" customFormat="1">
      <c r="A46" s="706" t="s">
        <v>37</v>
      </c>
      <c r="B46" s="729" t="s">
        <v>593</v>
      </c>
      <c r="C46" s="725"/>
      <c r="D46" s="731">
        <f>'13TRONGDIEM'!M13</f>
        <v>15000</v>
      </c>
      <c r="E46" s="888"/>
      <c r="F46" s="706"/>
      <c r="H46" s="867"/>
    </row>
    <row r="47" spans="1:8" s="735" customFormat="1">
      <c r="A47" s="706" t="s">
        <v>37</v>
      </c>
      <c r="B47" s="729" t="s">
        <v>808</v>
      </c>
      <c r="C47" s="725"/>
      <c r="D47" s="731">
        <f>'13TRONGDIEM'!M14</f>
        <v>15000</v>
      </c>
      <c r="E47" s="888"/>
      <c r="F47" s="706"/>
      <c r="H47" s="867"/>
    </row>
    <row r="48" spans="1:8" s="735" customFormat="1">
      <c r="A48" s="732" t="s">
        <v>37</v>
      </c>
      <c r="B48" s="729" t="s">
        <v>781</v>
      </c>
      <c r="C48" s="725"/>
      <c r="D48" s="731">
        <v>10000</v>
      </c>
      <c r="E48" s="888"/>
      <c r="F48" s="706"/>
      <c r="H48" s="867"/>
    </row>
    <row r="49" spans="1:8">
      <c r="A49" s="705">
        <v>2</v>
      </c>
      <c r="B49" s="727" t="s">
        <v>594</v>
      </c>
      <c r="C49" s="751">
        <f>58240+19601+16524</f>
        <v>94365</v>
      </c>
      <c r="D49" s="553">
        <f>'14CHUYEN TIEP'!M8</f>
        <v>129377.5</v>
      </c>
      <c r="E49" s="879">
        <f>D49-C49</f>
        <v>35012.5</v>
      </c>
      <c r="F49" s="705" t="s">
        <v>732</v>
      </c>
      <c r="H49" s="860">
        <f>D49/$D$15</f>
        <v>0.20588104244210376</v>
      </c>
    </row>
    <row r="50" spans="1:8">
      <c r="A50" s="705">
        <v>3</v>
      </c>
      <c r="B50" s="727" t="s">
        <v>595</v>
      </c>
      <c r="C50" s="751"/>
      <c r="D50" s="553">
        <f>'15KCM 2018'!M8</f>
        <v>38986.549999999996</v>
      </c>
      <c r="E50" s="879">
        <f>D50-C50</f>
        <v>38986.549999999996</v>
      </c>
      <c r="F50" s="705" t="s">
        <v>733</v>
      </c>
      <c r="H50" s="860">
        <f>D50/$D$15</f>
        <v>6.2040088541061612E-2</v>
      </c>
    </row>
  </sheetData>
  <hyperlinks>
    <hyperlink ref="B30" location="_ftn6" display="_ftn6"/>
    <hyperlink ref="B31" location="_ftn7" display="_ftn7"/>
  </hyperlinks>
  <printOptions horizontalCentered="1"/>
  <pageMargins left="0.5" right="0.5" top="0.5" bottom="0.5" header="0" footer="0.25"/>
  <pageSetup paperSize="9" scale="71" fitToHeight="0"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5"/>
  <sheetViews>
    <sheetView zoomScale="85" zoomScaleNormal="85" workbookViewId="0">
      <selection activeCell="H14" sqref="H14"/>
    </sheetView>
  </sheetViews>
  <sheetFormatPr defaultColWidth="9" defaultRowHeight="15.75"/>
  <cols>
    <col min="1" max="1" width="5.125" style="894" customWidth="1"/>
    <col min="2" max="2" width="55.375" style="894" customWidth="1"/>
    <col min="3" max="5" width="14.875" style="894" customWidth="1"/>
    <col min="6" max="16384" width="9" style="894"/>
  </cols>
  <sheetData>
    <row r="1" spans="1:15">
      <c r="A1" s="895" t="s">
        <v>803</v>
      </c>
      <c r="B1" s="895"/>
      <c r="C1" s="895"/>
      <c r="D1" s="895"/>
      <c r="E1" s="895"/>
    </row>
    <row r="2" spans="1:15" s="570" customFormat="1">
      <c r="A2" s="570" t="s">
        <v>699</v>
      </c>
      <c r="B2" s="571"/>
      <c r="C2" s="607"/>
      <c r="D2" s="572"/>
      <c r="E2" s="573"/>
      <c r="F2" s="607"/>
      <c r="H2" s="573"/>
      <c r="N2" s="571"/>
      <c r="O2" s="608"/>
    </row>
    <row r="3" spans="1:15" s="570" customFormat="1">
      <c r="B3" s="571"/>
      <c r="C3" s="607"/>
      <c r="D3" s="572"/>
      <c r="E3" s="573"/>
      <c r="F3" s="607"/>
      <c r="H3" s="573"/>
      <c r="N3" s="571"/>
      <c r="O3" s="608"/>
    </row>
    <row r="4" spans="1:15" s="627" customFormat="1">
      <c r="B4" s="628"/>
      <c r="C4" s="629"/>
      <c r="D4" s="630"/>
      <c r="E4" s="633" t="s">
        <v>701</v>
      </c>
      <c r="H4" s="631"/>
      <c r="N4" s="628"/>
      <c r="O4" s="632"/>
    </row>
    <row r="5" spans="1:15">
      <c r="A5" s="990" t="s">
        <v>489</v>
      </c>
      <c r="B5" s="991" t="s">
        <v>784</v>
      </c>
      <c r="C5" s="990" t="s">
        <v>8</v>
      </c>
      <c r="D5" s="990" t="s">
        <v>785</v>
      </c>
      <c r="E5" s="990"/>
    </row>
    <row r="6" spans="1:15">
      <c r="A6" s="990"/>
      <c r="B6" s="991"/>
      <c r="C6" s="990"/>
      <c r="D6" s="990"/>
      <c r="E6" s="990"/>
    </row>
    <row r="7" spans="1:15">
      <c r="A7" s="990"/>
      <c r="B7" s="991"/>
      <c r="C7" s="990"/>
      <c r="D7" s="990" t="s">
        <v>786</v>
      </c>
      <c r="E7" s="990" t="s">
        <v>787</v>
      </c>
    </row>
    <row r="8" spans="1:15">
      <c r="A8" s="990"/>
      <c r="B8" s="991"/>
      <c r="C8" s="990"/>
      <c r="D8" s="990"/>
      <c r="E8" s="990"/>
    </row>
    <row r="9" spans="1:15">
      <c r="A9" s="990"/>
      <c r="B9" s="991"/>
      <c r="C9" s="990"/>
      <c r="D9" s="990"/>
      <c r="E9" s="990"/>
    </row>
    <row r="10" spans="1:15">
      <c r="A10" s="896"/>
      <c r="B10" s="897" t="s">
        <v>788</v>
      </c>
      <c r="C10" s="898">
        <f>D10+E10</f>
        <v>531591</v>
      </c>
      <c r="D10" s="898">
        <f>'1NGUON'!D27</f>
        <v>182160</v>
      </c>
      <c r="E10" s="898">
        <f>'1NGUON'!D28</f>
        <v>349431</v>
      </c>
    </row>
    <row r="11" spans="1:15">
      <c r="A11" s="868"/>
      <c r="B11" s="869" t="s">
        <v>789</v>
      </c>
      <c r="C11" s="889">
        <v>106318</v>
      </c>
      <c r="D11" s="890"/>
      <c r="E11" s="891"/>
    </row>
    <row r="12" spans="1:15">
      <c r="A12" s="868"/>
      <c r="B12" s="869" t="s">
        <v>790</v>
      </c>
      <c r="C12" s="889">
        <v>10632</v>
      </c>
      <c r="D12" s="890"/>
      <c r="E12" s="891"/>
    </row>
    <row r="13" spans="1:15">
      <c r="A13" s="896"/>
      <c r="B13" s="897" t="s">
        <v>714</v>
      </c>
      <c r="C13" s="898">
        <f>D13+E13</f>
        <v>531591</v>
      </c>
      <c r="D13" s="898">
        <f>SUBTOTAL(9,D14:D100)</f>
        <v>182160</v>
      </c>
      <c r="E13" s="898">
        <f>SUBTOTAL(9,E14:E100)</f>
        <v>349431</v>
      </c>
    </row>
    <row r="14" spans="1:15">
      <c r="A14" s="868">
        <v>1</v>
      </c>
      <c r="B14" s="869" t="s">
        <v>791</v>
      </c>
      <c r="C14" s="889">
        <v>227272</v>
      </c>
      <c r="D14" s="889">
        <v>27972</v>
      </c>
      <c r="E14" s="889">
        <v>199300</v>
      </c>
    </row>
    <row r="15" spans="1:15">
      <c r="A15" s="868"/>
      <c r="B15" s="869" t="s">
        <v>792</v>
      </c>
      <c r="C15" s="889"/>
      <c r="D15" s="889"/>
      <c r="E15" s="889"/>
    </row>
    <row r="16" spans="1:15">
      <c r="A16" s="868"/>
      <c r="B16" s="870" t="s">
        <v>800</v>
      </c>
      <c r="C16" s="892">
        <v>45454</v>
      </c>
      <c r="D16" s="889"/>
      <c r="E16" s="892"/>
    </row>
    <row r="17" spans="1:5">
      <c r="A17" s="868"/>
      <c r="B17" s="870" t="s">
        <v>801</v>
      </c>
      <c r="C17" s="892">
        <v>4546</v>
      </c>
      <c r="D17" s="889"/>
      <c r="E17" s="892"/>
    </row>
    <row r="18" spans="1:5">
      <c r="A18" s="868">
        <v>2</v>
      </c>
      <c r="B18" s="869" t="s">
        <v>793</v>
      </c>
      <c r="C18" s="889">
        <v>20651</v>
      </c>
      <c r="D18" s="889">
        <v>19159</v>
      </c>
      <c r="E18" s="889">
        <v>1492</v>
      </c>
    </row>
    <row r="19" spans="1:5">
      <c r="A19" s="868"/>
      <c r="B19" s="869" t="s">
        <v>785</v>
      </c>
      <c r="C19" s="889"/>
      <c r="D19" s="889"/>
      <c r="E19" s="889"/>
    </row>
    <row r="20" spans="1:5">
      <c r="A20" s="868"/>
      <c r="B20" s="870" t="s">
        <v>800</v>
      </c>
      <c r="C20" s="892">
        <v>4130</v>
      </c>
      <c r="D20" s="889"/>
      <c r="E20" s="889"/>
    </row>
    <row r="21" spans="1:5">
      <c r="A21" s="868"/>
      <c r="B21" s="870" t="s">
        <v>801</v>
      </c>
      <c r="C21" s="892">
        <v>413</v>
      </c>
      <c r="D21" s="889"/>
      <c r="E21" s="889"/>
    </row>
    <row r="22" spans="1:5">
      <c r="A22" s="868">
        <v>3</v>
      </c>
      <c r="B22" s="869" t="s">
        <v>794</v>
      </c>
      <c r="C22" s="889">
        <v>23419</v>
      </c>
      <c r="D22" s="889">
        <v>19079</v>
      </c>
      <c r="E22" s="889">
        <v>4340</v>
      </c>
    </row>
    <row r="23" spans="1:5">
      <c r="A23" s="868"/>
      <c r="B23" s="869" t="s">
        <v>792</v>
      </c>
      <c r="C23" s="889"/>
      <c r="D23" s="889"/>
      <c r="E23" s="889"/>
    </row>
    <row r="24" spans="1:5">
      <c r="A24" s="868"/>
      <c r="B24" s="870" t="s">
        <v>800</v>
      </c>
      <c r="C24" s="892">
        <v>4684</v>
      </c>
      <c r="D24" s="889"/>
      <c r="E24" s="889"/>
    </row>
    <row r="25" spans="1:5">
      <c r="A25" s="868"/>
      <c r="B25" s="870" t="s">
        <v>801</v>
      </c>
      <c r="C25" s="892">
        <v>468</v>
      </c>
      <c r="D25" s="889"/>
      <c r="E25" s="889"/>
    </row>
    <row r="26" spans="1:5">
      <c r="A26" s="868">
        <v>4</v>
      </c>
      <c r="B26" s="869" t="s">
        <v>795</v>
      </c>
      <c r="C26" s="889">
        <v>57201</v>
      </c>
      <c r="D26" s="889">
        <v>19601</v>
      </c>
      <c r="E26" s="889">
        <v>37600</v>
      </c>
    </row>
    <row r="27" spans="1:5">
      <c r="A27" s="868"/>
      <c r="B27" s="869" t="s">
        <v>792</v>
      </c>
      <c r="C27" s="889"/>
      <c r="D27" s="889"/>
      <c r="E27" s="889"/>
    </row>
    <row r="28" spans="1:5">
      <c r="A28" s="868"/>
      <c r="B28" s="870" t="s">
        <v>800</v>
      </c>
      <c r="C28" s="892">
        <v>11440</v>
      </c>
      <c r="D28" s="889"/>
      <c r="E28" s="889"/>
    </row>
    <row r="29" spans="1:5">
      <c r="A29" s="868"/>
      <c r="B29" s="870" t="s">
        <v>801</v>
      </c>
      <c r="C29" s="892">
        <v>1144</v>
      </c>
      <c r="D29" s="889"/>
      <c r="E29" s="889"/>
    </row>
    <row r="30" spans="1:5">
      <c r="A30" s="868">
        <v>5</v>
      </c>
      <c r="B30" s="869" t="s">
        <v>796</v>
      </c>
      <c r="C30" s="889">
        <v>46053</v>
      </c>
      <c r="D30" s="889">
        <v>21853</v>
      </c>
      <c r="E30" s="889">
        <v>24200</v>
      </c>
    </row>
    <row r="31" spans="1:5">
      <c r="A31" s="868"/>
      <c r="B31" s="869" t="s">
        <v>792</v>
      </c>
      <c r="C31" s="892"/>
      <c r="D31" s="889"/>
      <c r="E31" s="889"/>
    </row>
    <row r="32" spans="1:5">
      <c r="A32" s="868"/>
      <c r="B32" s="870" t="s">
        <v>800</v>
      </c>
      <c r="C32" s="892">
        <v>9211</v>
      </c>
      <c r="D32" s="889"/>
      <c r="E32" s="889"/>
    </row>
    <row r="33" spans="1:5">
      <c r="A33" s="868"/>
      <c r="B33" s="870" t="s">
        <v>801</v>
      </c>
      <c r="C33" s="892">
        <v>921</v>
      </c>
      <c r="D33" s="889"/>
      <c r="E33" s="889"/>
    </row>
    <row r="34" spans="1:5">
      <c r="A34" s="868">
        <v>6</v>
      </c>
      <c r="B34" s="869" t="s">
        <v>797</v>
      </c>
      <c r="C34" s="889">
        <v>69770</v>
      </c>
      <c r="D34" s="889">
        <v>29870</v>
      </c>
      <c r="E34" s="889">
        <v>39900</v>
      </c>
    </row>
    <row r="35" spans="1:5">
      <c r="A35" s="868"/>
      <c r="B35" s="869" t="s">
        <v>785</v>
      </c>
      <c r="C35" s="889"/>
      <c r="D35" s="889"/>
      <c r="E35" s="889"/>
    </row>
    <row r="36" spans="1:5">
      <c r="A36" s="868"/>
      <c r="B36" s="870" t="s">
        <v>800</v>
      </c>
      <c r="C36" s="892">
        <v>13954</v>
      </c>
      <c r="D36" s="889"/>
      <c r="E36" s="889"/>
    </row>
    <row r="37" spans="1:5">
      <c r="A37" s="868"/>
      <c r="B37" s="870" t="s">
        <v>801</v>
      </c>
      <c r="C37" s="892">
        <v>1395</v>
      </c>
      <c r="D37" s="889"/>
      <c r="E37" s="889"/>
    </row>
    <row r="38" spans="1:5">
      <c r="A38" s="868">
        <v>7</v>
      </c>
      <c r="B38" s="869" t="s">
        <v>798</v>
      </c>
      <c r="C38" s="889">
        <v>37092</v>
      </c>
      <c r="D38" s="889">
        <v>17398</v>
      </c>
      <c r="E38" s="889">
        <v>19694</v>
      </c>
    </row>
    <row r="39" spans="1:5">
      <c r="A39" s="868"/>
      <c r="B39" s="869" t="s">
        <v>792</v>
      </c>
      <c r="C39" s="889"/>
      <c r="D39" s="889"/>
      <c r="E39" s="889"/>
    </row>
    <row r="40" spans="1:5">
      <c r="A40" s="868"/>
      <c r="B40" s="870" t="s">
        <v>800</v>
      </c>
      <c r="C40" s="892">
        <v>7418</v>
      </c>
      <c r="D40" s="889"/>
      <c r="E40" s="889"/>
    </row>
    <row r="41" spans="1:5">
      <c r="A41" s="868"/>
      <c r="B41" s="870" t="s">
        <v>801</v>
      </c>
      <c r="C41" s="892">
        <v>742</v>
      </c>
      <c r="D41" s="889"/>
      <c r="E41" s="889"/>
    </row>
    <row r="42" spans="1:5">
      <c r="A42" s="868">
        <v>8</v>
      </c>
      <c r="B42" s="869" t="s">
        <v>799</v>
      </c>
      <c r="C42" s="889">
        <v>50133</v>
      </c>
      <c r="D42" s="889">
        <v>27228</v>
      </c>
      <c r="E42" s="889">
        <v>22905</v>
      </c>
    </row>
    <row r="43" spans="1:5">
      <c r="A43" s="868"/>
      <c r="B43" s="869" t="s">
        <v>792</v>
      </c>
      <c r="C43" s="889"/>
      <c r="D43" s="893"/>
      <c r="E43" s="889"/>
    </row>
    <row r="44" spans="1:5">
      <c r="A44" s="868"/>
      <c r="B44" s="870" t="s">
        <v>800</v>
      </c>
      <c r="C44" s="892">
        <v>10027</v>
      </c>
      <c r="D44" s="893"/>
      <c r="E44" s="889"/>
    </row>
    <row r="45" spans="1:5">
      <c r="A45" s="868"/>
      <c r="B45" s="870" t="s">
        <v>801</v>
      </c>
      <c r="C45" s="892">
        <v>1003</v>
      </c>
      <c r="D45" s="893"/>
      <c r="E45" s="889"/>
    </row>
  </sheetData>
  <mergeCells count="6">
    <mergeCell ref="E7:E9"/>
    <mergeCell ref="A5:A9"/>
    <mergeCell ref="B5:B9"/>
    <mergeCell ref="C5:C9"/>
    <mergeCell ref="D5:E6"/>
    <mergeCell ref="D7:D9"/>
  </mergeCells>
  <printOptions horizontalCentered="1"/>
  <pageMargins left="0.5" right="0.5" top="0.5" bottom="0.5" header="0" footer="0.25"/>
  <pageSetup paperSize="9" scale="82" fitToHeight="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42"/>
  <sheetViews>
    <sheetView tabSelected="1" zoomScale="70" zoomScaleNormal="70" zoomScalePageLayoutView="70" workbookViewId="0">
      <selection activeCell="B16" sqref="B16"/>
    </sheetView>
  </sheetViews>
  <sheetFormatPr defaultColWidth="9" defaultRowHeight="15.75"/>
  <cols>
    <col min="1" max="1" width="5.625" style="570" customWidth="1"/>
    <col min="2" max="2" width="55.625" style="571" customWidth="1"/>
    <col min="3" max="3" width="12.625" style="607" customWidth="1"/>
    <col min="4" max="4" width="8.625" style="572" customWidth="1"/>
    <col min="5" max="5" width="8.625" style="573" customWidth="1"/>
    <col min="6" max="6" width="16.625" style="607" customWidth="1"/>
    <col min="7" max="12" width="10.625" style="570" customWidth="1"/>
    <col min="13" max="13" width="10.625" style="571" customWidth="1"/>
    <col min="14" max="14" width="5.625" style="608" customWidth="1"/>
    <col min="15" max="15" width="16.625" style="570" customWidth="1"/>
    <col min="16" max="16384" width="9" style="570"/>
  </cols>
  <sheetData>
    <row r="1" spans="1:15" s="90" customFormat="1">
      <c r="A1" s="90" t="s">
        <v>744</v>
      </c>
      <c r="B1" s="620"/>
      <c r="C1" s="621"/>
      <c r="D1" s="622"/>
      <c r="E1" s="623"/>
      <c r="F1" s="621"/>
      <c r="M1" s="620"/>
      <c r="N1" s="624"/>
    </row>
    <row r="2" spans="1:15">
      <c r="A2" s="570" t="s">
        <v>699</v>
      </c>
    </row>
    <row r="3" spans="1:15" s="627" customFormat="1">
      <c r="B3" s="628"/>
      <c r="C3" s="629"/>
      <c r="D3" s="630"/>
      <c r="E3" s="631"/>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609" customFormat="1">
      <c r="A8" s="605"/>
      <c r="B8" s="625" t="s">
        <v>490</v>
      </c>
      <c r="C8" s="605"/>
      <c r="D8" s="605"/>
      <c r="E8" s="605"/>
      <c r="F8" s="605"/>
      <c r="G8" s="541">
        <f t="shared" ref="G8:L8" si="0">SUBTOTAL(109,G9:G18)</f>
        <v>44348.222222222219</v>
      </c>
      <c r="H8" s="541">
        <f t="shared" si="0"/>
        <v>41048.222222222219</v>
      </c>
      <c r="I8" s="541">
        <f t="shared" si="0"/>
        <v>2797</v>
      </c>
      <c r="J8" s="541">
        <f t="shared" si="0"/>
        <v>2797</v>
      </c>
      <c r="K8" s="541">
        <f t="shared" si="0"/>
        <v>36501</v>
      </c>
      <c r="L8" s="541">
        <f t="shared" si="0"/>
        <v>33836.6</v>
      </c>
      <c r="M8" s="626">
        <f>SUBTOTAL(109,M9:M18)</f>
        <v>21557.8</v>
      </c>
      <c r="N8" s="541"/>
      <c r="O8" s="605"/>
    </row>
    <row r="9" spans="1:15" s="613" customFormat="1">
      <c r="A9" s="56" t="s">
        <v>491</v>
      </c>
      <c r="B9" s="610" t="s">
        <v>564</v>
      </c>
      <c r="C9" s="568"/>
      <c r="D9" s="58"/>
      <c r="E9" s="58"/>
      <c r="F9" s="611"/>
      <c r="G9" s="544">
        <f t="shared" ref="G9:L9" si="1">SUBTOTAL(9,G10:G11)</f>
        <v>11457</v>
      </c>
      <c r="H9" s="544">
        <f t="shared" si="1"/>
        <v>11457</v>
      </c>
      <c r="I9" s="544">
        <f t="shared" si="1"/>
        <v>2607</v>
      </c>
      <c r="J9" s="544">
        <f t="shared" si="1"/>
        <v>2607</v>
      </c>
      <c r="K9" s="544">
        <f t="shared" si="1"/>
        <v>10311</v>
      </c>
      <c r="L9" s="544">
        <f t="shared" si="1"/>
        <v>7704</v>
      </c>
      <c r="M9" s="544">
        <f>SUBTOTAL(9,M10:M11)</f>
        <v>7704</v>
      </c>
      <c r="N9" s="544"/>
      <c r="O9" s="612"/>
    </row>
    <row r="10" spans="1:15" s="614" customFormat="1" ht="47.25">
      <c r="A10" s="43">
        <v>1</v>
      </c>
      <c r="B10" s="579" t="s">
        <v>11</v>
      </c>
      <c r="C10" s="22" t="str">
        <f>VLOOKUP(B10,DATA!$B$14:$V$292,6,0)</f>
        <v>Quảng Bình</v>
      </c>
      <c r="D10" s="22">
        <f>VLOOKUP(B10,DATA!$B$14:$V$292,7,0)</f>
        <v>2017</v>
      </c>
      <c r="E10" s="23">
        <f>VLOOKUP(B10,DATA!$B$14:$V$292,9,0)</f>
        <v>2019</v>
      </c>
      <c r="F10" s="44" t="str">
        <f>VLOOKUP(B10,DATA!$B$13:$V$292,12,0)</f>
        <v>2696/QĐ-UBND ngày 30/10/2013</v>
      </c>
      <c r="G10" s="543">
        <f>VLOOKUP(B10,DATA!$B$13:$V$292,13,0)</f>
        <v>5930</v>
      </c>
      <c r="H10" s="543">
        <f>VLOOKUP(B10,DATA!$B$14:$V$292,15,0)</f>
        <v>5930</v>
      </c>
      <c r="I10" s="543">
        <f>VLOOKUP(B10,DATA!$B$14:$V$292,16,0)</f>
        <v>1400</v>
      </c>
      <c r="J10" s="543">
        <f>VLOOKUP(B10,DATA!$B$14:$V$292,18,0)</f>
        <v>1400</v>
      </c>
      <c r="K10" s="543">
        <f>VLOOKUP(B10,DATA!$B$14:$V$292,19,0)</f>
        <v>5337</v>
      </c>
      <c r="L10" s="543">
        <f>VLOOKUP(B10,DATA!$B$14:$V$292,20,0)</f>
        <v>3937</v>
      </c>
      <c r="M10" s="543">
        <f>L10*N10/100</f>
        <v>3937</v>
      </c>
      <c r="N10" s="543">
        <v>100</v>
      </c>
      <c r="O10" s="848" t="s">
        <v>657</v>
      </c>
    </row>
    <row r="11" spans="1:15" s="614" customFormat="1" ht="31.5">
      <c r="A11" s="43">
        <v>2</v>
      </c>
      <c r="B11" s="615" t="s">
        <v>12</v>
      </c>
      <c r="C11" s="22" t="str">
        <f>VLOOKUP(B11,DATA!$B$14:$V$292,6,0)</f>
        <v>Đồng Hới</v>
      </c>
      <c r="D11" s="22">
        <f>VLOOKUP(B11,DATA!$B$14:$V$292,7,0)</f>
        <v>2017</v>
      </c>
      <c r="E11" s="23">
        <f>VLOOKUP(B11,DATA!$B$14:$V$292,9,0)</f>
        <v>2019</v>
      </c>
      <c r="F11" s="44" t="str">
        <f>VLOOKUP(B11,DATA!$B$13:$V$292,12,0)</f>
        <v>3041/QĐ-UBND ngày 28/10/2014</v>
      </c>
      <c r="G11" s="543">
        <f>VLOOKUP(B11,DATA!$B$13:$V$292,13,0)</f>
        <v>5527</v>
      </c>
      <c r="H11" s="543">
        <f>VLOOKUP(B11,DATA!$B$14:$V$292,15,0)</f>
        <v>5527</v>
      </c>
      <c r="I11" s="543">
        <f>VLOOKUP(B11,DATA!$B$14:$V$292,16,0)</f>
        <v>1207</v>
      </c>
      <c r="J11" s="543">
        <f>VLOOKUP(B11,DATA!$B$14:$V$292,18,0)</f>
        <v>1207</v>
      </c>
      <c r="K11" s="543">
        <f>VLOOKUP(B11,DATA!$B$13:$V$292,19,0)</f>
        <v>4974</v>
      </c>
      <c r="L11" s="543">
        <f>VLOOKUP(B11,DATA!$B$14:$V$292,20,0)</f>
        <v>3767</v>
      </c>
      <c r="M11" s="543">
        <f>L11*N11/100</f>
        <v>3767</v>
      </c>
      <c r="N11" s="543">
        <v>100</v>
      </c>
      <c r="O11" s="848" t="s">
        <v>657</v>
      </c>
    </row>
    <row r="12" spans="1:15" s="617" customFormat="1">
      <c r="A12" s="56" t="s">
        <v>492</v>
      </c>
      <c r="B12" s="76" t="s">
        <v>553</v>
      </c>
      <c r="C12" s="568"/>
      <c r="D12" s="58"/>
      <c r="E12" s="58"/>
      <c r="F12" s="616"/>
      <c r="G12" s="544">
        <f t="shared" ref="G12:L12" si="2">SUBTOTAL(9,G13:G18)</f>
        <v>32891.222222222219</v>
      </c>
      <c r="H12" s="544">
        <f t="shared" si="2"/>
        <v>29591.222222222223</v>
      </c>
      <c r="I12" s="544">
        <f t="shared" si="2"/>
        <v>190</v>
      </c>
      <c r="J12" s="544">
        <f t="shared" si="2"/>
        <v>190</v>
      </c>
      <c r="K12" s="544">
        <f t="shared" si="2"/>
        <v>26190</v>
      </c>
      <c r="L12" s="544">
        <f t="shared" si="2"/>
        <v>26132.6</v>
      </c>
      <c r="M12" s="544">
        <f>SUBTOTAL(9,M13:M18)</f>
        <v>13853.8</v>
      </c>
      <c r="N12" s="543"/>
      <c r="O12" s="858"/>
    </row>
    <row r="13" spans="1:15" s="614" customFormat="1" ht="31.5">
      <c r="A13" s="43">
        <v>1</v>
      </c>
      <c r="B13" s="579" t="s">
        <v>14</v>
      </c>
      <c r="C13" s="22" t="str">
        <f>VLOOKUP(B13,DATA!$B$14:$V$292,6,0)</f>
        <v>Quảng Ninh</v>
      </c>
      <c r="D13" s="22">
        <f>VLOOKUP(B13,DATA!$B$14:$V$292,7,0)</f>
        <v>2018</v>
      </c>
      <c r="E13" s="23">
        <f>VLOOKUP(B13,DATA!$B$14:$V$292,9,0)</f>
        <v>2020</v>
      </c>
      <c r="F13" s="44" t="str">
        <f>VLOOKUP(B13,DATA!$B$13:$V$292,12,0)</f>
        <v>3932/QĐ-UBND ngày 30/10/2017</v>
      </c>
      <c r="G13" s="543">
        <f>VLOOKUP(B13,DATA!$B$13:$V$292,13,0)</f>
        <v>1750</v>
      </c>
      <c r="H13" s="543">
        <f>VLOOKUP(B13,DATA!$B$14:$V$292,15,0)</f>
        <v>1750</v>
      </c>
      <c r="I13" s="543">
        <f>VLOOKUP(B13,DATA!$B$14:$V$292,16,0)</f>
        <v>30</v>
      </c>
      <c r="J13" s="543">
        <f>VLOOKUP(B13,DATA!$B$14:$V$292,18,0)</f>
        <v>30</v>
      </c>
      <c r="K13" s="543">
        <f>VLOOKUP(B13,DATA!$B$13:$V$292,19,0)</f>
        <v>1575</v>
      </c>
      <c r="L13" s="543">
        <f>VLOOKUP(B13,DATA!$B$14:$V$292,20,0)</f>
        <v>1575</v>
      </c>
      <c r="M13" s="543">
        <f t="shared" ref="M13:M18" si="3">L13*N13/100</f>
        <v>1575</v>
      </c>
      <c r="N13" s="543">
        <v>100</v>
      </c>
      <c r="O13" s="848" t="s">
        <v>705</v>
      </c>
    </row>
    <row r="14" spans="1:15" s="614" customFormat="1">
      <c r="A14" s="43">
        <v>2</v>
      </c>
      <c r="B14" s="618" t="s">
        <v>513</v>
      </c>
      <c r="C14" s="22" t="str">
        <f>VLOOKUP(B14,DATA!$B$14:$V$292,6,0)</f>
        <v>Đồng Hới</v>
      </c>
      <c r="D14" s="22">
        <f>VLOOKUP(B14,DATA!$B$14:$V$292,7,0)</f>
        <v>2018</v>
      </c>
      <c r="E14" s="23">
        <f>VLOOKUP(B14,DATA!$B$14:$V$292,9,0)</f>
        <v>2020</v>
      </c>
      <c r="F14" s="44">
        <f>VLOOKUP(B14,DATA!$B$13:$V$292,12,0)</f>
        <v>0</v>
      </c>
      <c r="G14" s="543">
        <f>VLOOKUP(B14,DATA!$B$13:$V$292,13,0)</f>
        <v>2822</v>
      </c>
      <c r="H14" s="543">
        <f>VLOOKUP(B14,DATA!$B$14:$V$292,15,0)</f>
        <v>2822</v>
      </c>
      <c r="I14" s="543">
        <f>VLOOKUP(B14,DATA!$B$14:$V$292,16,0)</f>
        <v>0</v>
      </c>
      <c r="J14" s="543">
        <f>VLOOKUP(B14,DATA!$B$14:$V$292,18,0)</f>
        <v>0</v>
      </c>
      <c r="K14" s="543">
        <f>VLOOKUP(B14,DATA!$B$13:$V$292,19,0)</f>
        <v>2540</v>
      </c>
      <c r="L14" s="543">
        <f>VLOOKUP(B14,DATA!$B$14:$V$292,20,0)</f>
        <v>2540</v>
      </c>
      <c r="M14" s="543">
        <f t="shared" si="3"/>
        <v>1270</v>
      </c>
      <c r="N14" s="543">
        <f t="shared" ref="N14:N15" si="4">IF(K14&lt;=1500,100,IF(K14&lt;=3000,50,30))</f>
        <v>50</v>
      </c>
      <c r="O14" s="848"/>
    </row>
    <row r="15" spans="1:15" s="614" customFormat="1" ht="31.5">
      <c r="A15" s="43">
        <v>3</v>
      </c>
      <c r="B15" s="618" t="s">
        <v>16</v>
      </c>
      <c r="C15" s="22" t="str">
        <f>VLOOKUP(B15,DATA!$B$14:$V$292,6,0)</f>
        <v>Quảng Bình</v>
      </c>
      <c r="D15" s="22">
        <f>VLOOKUP(B15,DATA!$B$14:$V$292,7,0)</f>
        <v>2018</v>
      </c>
      <c r="E15" s="23">
        <f>VLOOKUP(B15,DATA!$B$14:$V$292,9,0)</f>
        <v>2020</v>
      </c>
      <c r="F15" s="44"/>
      <c r="G15" s="543">
        <f>VLOOKUP(B15,DATA!$B$13:$V$292,13,0)</f>
        <v>3150</v>
      </c>
      <c r="H15" s="543">
        <f>VLOOKUP(B15,DATA!$B$14:$V$292,15,0)</f>
        <v>3150</v>
      </c>
      <c r="I15" s="543">
        <f>VLOOKUP(B15,DATA!$B$14:$V$292,16,0)</f>
        <v>40</v>
      </c>
      <c r="J15" s="543">
        <f>VLOOKUP(B15,DATA!$B$14:$V$292,18,0)</f>
        <v>40</v>
      </c>
      <c r="K15" s="543">
        <f>VLOOKUP(B15,DATA!$B$13:$V$292,19,0)</f>
        <v>2835</v>
      </c>
      <c r="L15" s="543">
        <f>VLOOKUP(B15,DATA!$B$14:$V$292,20,0)</f>
        <v>2835</v>
      </c>
      <c r="M15" s="543">
        <f t="shared" si="3"/>
        <v>1417.5</v>
      </c>
      <c r="N15" s="543">
        <f t="shared" si="4"/>
        <v>50</v>
      </c>
      <c r="O15" s="848"/>
    </row>
    <row r="16" spans="1:15" s="614" customFormat="1" ht="31.5">
      <c r="A16" s="43">
        <v>4</v>
      </c>
      <c r="B16" s="618" t="s">
        <v>15</v>
      </c>
      <c r="C16" s="22" t="str">
        <f>VLOOKUP(B16,DATA!$B$14:$V$292,6,0)</f>
        <v>Quảng Bình</v>
      </c>
      <c r="D16" s="22">
        <f>VLOOKUP(B16,DATA!$B$14:$V$292,7,0)</f>
        <v>2018</v>
      </c>
      <c r="E16" s="23">
        <f>VLOOKUP(B16,DATA!$B$14:$V$292,9,0)</f>
        <v>2020</v>
      </c>
      <c r="F16" s="44" t="str">
        <f>VLOOKUP(B16,DATA!$B$13:$V$292,12,0)</f>
        <v>1400/QĐ-UBND ngày 24/7/2017</v>
      </c>
      <c r="G16" s="543">
        <f>VLOOKUP(B16,DATA!$B$13:$V$292,13,0)</f>
        <v>9000</v>
      </c>
      <c r="H16" s="543">
        <f>VLOOKUP(B16,DATA!$B$14:$V$292,15,0)</f>
        <v>5700</v>
      </c>
      <c r="I16" s="543">
        <f>VLOOKUP(B16,DATA!$B$14:$V$292,16,0)</f>
        <v>60</v>
      </c>
      <c r="J16" s="543">
        <f>VLOOKUP(B16,DATA!$B$14:$V$292,18,0)</f>
        <v>60</v>
      </c>
      <c r="K16" s="543">
        <f>VLOOKUP(B16,DATA!$B$13:$V$292,19,0)</f>
        <v>5130</v>
      </c>
      <c r="L16" s="543">
        <f>VLOOKUP(B16,DATA!$B$14:$V$292,20,0)</f>
        <v>5130</v>
      </c>
      <c r="M16" s="543">
        <f t="shared" si="3"/>
        <v>2565</v>
      </c>
      <c r="N16" s="543">
        <v>50</v>
      </c>
      <c r="O16" s="848"/>
    </row>
    <row r="17" spans="1:15" s="614" customFormat="1" ht="38.25">
      <c r="A17" s="43">
        <v>5</v>
      </c>
      <c r="B17" s="554" t="s">
        <v>573</v>
      </c>
      <c r="C17" s="22" t="str">
        <f>VLOOKUP(B17,DATA!$B$14:$V$292,6,0)</f>
        <v>Đồng Hới</v>
      </c>
      <c r="D17" s="22">
        <f>VLOOKUP(B17,DATA!$B$14:$V$292,7,0)</f>
        <v>2018</v>
      </c>
      <c r="E17" s="23">
        <f>VLOOKUP(B17,DATA!$B$14:$V$292,9,0)</f>
        <v>2020</v>
      </c>
      <c r="F17" s="44" t="str">
        <f>VLOOKUP(B17,DATA!$B$13:$V$292,12,0)</f>
        <v>2143/QĐ-UBND ngày 19/6/2017</v>
      </c>
      <c r="G17" s="543">
        <f>VLOOKUP(B17,DATA!$B$13:$V$292,13,0)</f>
        <v>5934</v>
      </c>
      <c r="H17" s="543">
        <f>VLOOKUP(B17,DATA!$B$14:$V$292,15,0)</f>
        <v>5934</v>
      </c>
      <c r="I17" s="543">
        <f>VLOOKUP(B17,DATA!$B$14:$V$292,16,0)</f>
        <v>0</v>
      </c>
      <c r="J17" s="543">
        <f>VLOOKUP(B17,DATA!$B$14:$V$292,18,0)</f>
        <v>0</v>
      </c>
      <c r="K17" s="543">
        <f>VLOOKUP(B17,DATA!$B$13:$V$292,19,0)</f>
        <v>5398</v>
      </c>
      <c r="L17" s="543">
        <f>VLOOKUP(B17,DATA!$B$14:$V$292,20,0)</f>
        <v>5340.6</v>
      </c>
      <c r="M17" s="543">
        <f t="shared" si="3"/>
        <v>2670.3</v>
      </c>
      <c r="N17" s="543">
        <v>50</v>
      </c>
      <c r="O17" s="848" t="s">
        <v>671</v>
      </c>
    </row>
    <row r="18" spans="1:15" s="614" customFormat="1" ht="39" customHeight="1">
      <c r="A18" s="43">
        <v>6</v>
      </c>
      <c r="B18" s="136" t="s">
        <v>836</v>
      </c>
      <c r="C18" s="22" t="str">
        <f>VLOOKUP(B18,DATA!$B$14:$V$292,6,0)</f>
        <v>Quảng Bình</v>
      </c>
      <c r="D18" s="22">
        <f>VLOOKUP(B18,DATA!$B$14:$V$292,7,0)</f>
        <v>2018</v>
      </c>
      <c r="E18" s="23">
        <f>VLOOKUP(B18,DATA!$B$14:$V$292,9,0)</f>
        <v>2020</v>
      </c>
      <c r="F18" s="44" t="str">
        <f>VLOOKUP(B18,DATA!$B$13:$V$292,12,0)</f>
        <v>3227/QĐ-UBND ngày 14/9/2017</v>
      </c>
      <c r="G18" s="543">
        <f>VLOOKUP(B18,DATA!$B$13:$V$292,13,0)</f>
        <v>10235.222222222223</v>
      </c>
      <c r="H18" s="543">
        <f>VLOOKUP(B18,DATA!$B$14:$V$292,15,0)</f>
        <v>10235.222222222223</v>
      </c>
      <c r="I18" s="543">
        <f>VLOOKUP(B18,DATA!$B$14:$V$292,16,0)</f>
        <v>60</v>
      </c>
      <c r="J18" s="543">
        <f>VLOOKUP(B18,DATA!$B$14:$V$292,18,0)</f>
        <v>60</v>
      </c>
      <c r="K18" s="543">
        <f>VLOOKUP(B18,DATA!$B$13:$V$292,19,0)</f>
        <v>8712</v>
      </c>
      <c r="L18" s="543">
        <f>VLOOKUP(B18,DATA!$B$14:$V$292,20,0)</f>
        <v>8712</v>
      </c>
      <c r="M18" s="543">
        <f t="shared" si="3"/>
        <v>4356</v>
      </c>
      <c r="N18" s="543">
        <v>50</v>
      </c>
      <c r="O18" s="848"/>
    </row>
    <row r="25" spans="1:15">
      <c r="D25" s="570"/>
      <c r="E25" s="570"/>
      <c r="M25" s="570"/>
      <c r="N25" s="619"/>
    </row>
    <row r="26" spans="1:15">
      <c r="D26" s="570"/>
      <c r="E26" s="570"/>
      <c r="M26" s="570"/>
      <c r="N26" s="619"/>
    </row>
    <row r="27" spans="1:15">
      <c r="D27" s="570"/>
      <c r="E27" s="570"/>
      <c r="M27" s="570"/>
      <c r="N27" s="619"/>
    </row>
    <row r="28" spans="1:15">
      <c r="D28" s="570"/>
      <c r="E28" s="570"/>
      <c r="M28" s="570"/>
      <c r="N28" s="619"/>
    </row>
    <row r="29" spans="1:15">
      <c r="D29" s="570"/>
      <c r="E29" s="570"/>
      <c r="M29" s="570"/>
      <c r="N29" s="619"/>
    </row>
    <row r="30" spans="1:15">
      <c r="D30" s="570"/>
      <c r="E30" s="570"/>
      <c r="M30" s="570"/>
      <c r="N30" s="619"/>
    </row>
    <row r="31" spans="1:15">
      <c r="D31" s="570"/>
      <c r="E31" s="570"/>
      <c r="M31" s="570"/>
      <c r="N31" s="619"/>
    </row>
    <row r="32" spans="1:15">
      <c r="D32" s="570"/>
      <c r="E32" s="570"/>
      <c r="M32" s="570"/>
      <c r="N32" s="619"/>
    </row>
    <row r="33" spans="4:14">
      <c r="D33" s="570"/>
      <c r="E33" s="570"/>
      <c r="M33" s="570"/>
      <c r="N33" s="619"/>
    </row>
    <row r="34" spans="4:14">
      <c r="D34" s="570"/>
      <c r="E34" s="570"/>
      <c r="M34" s="570"/>
      <c r="N34" s="619"/>
    </row>
    <row r="35" spans="4:14">
      <c r="D35" s="570"/>
      <c r="E35" s="570"/>
      <c r="M35" s="570"/>
      <c r="N35" s="619"/>
    </row>
    <row r="36" spans="4:14">
      <c r="D36" s="570"/>
      <c r="E36" s="570"/>
      <c r="M36" s="570"/>
      <c r="N36" s="619"/>
    </row>
    <row r="37" spans="4:14">
      <c r="D37" s="570"/>
      <c r="E37" s="570"/>
      <c r="M37" s="570"/>
      <c r="N37" s="619"/>
    </row>
    <row r="38" spans="4:14">
      <c r="D38" s="570"/>
      <c r="E38" s="570"/>
      <c r="M38" s="570"/>
      <c r="N38" s="619"/>
    </row>
    <row r="39" spans="4:14">
      <c r="D39" s="570"/>
      <c r="E39" s="570"/>
      <c r="M39" s="570"/>
      <c r="N39" s="619"/>
    </row>
    <row r="40" spans="4:14">
      <c r="D40" s="570"/>
      <c r="E40" s="570"/>
      <c r="M40" s="570"/>
      <c r="N40" s="619"/>
    </row>
    <row r="41" spans="4:14">
      <c r="D41" s="570"/>
      <c r="E41" s="570"/>
      <c r="M41" s="570"/>
      <c r="N41" s="619"/>
    </row>
    <row r="42" spans="4:14">
      <c r="D42" s="570"/>
      <c r="E42" s="570"/>
      <c r="M42" s="570"/>
      <c r="N42" s="619"/>
    </row>
  </sheetData>
  <sortState ref="A13:O18">
    <sortCondition descending="1" ref="N13:N18"/>
    <sortCondition ref="M13:M18"/>
  </sortState>
  <customSheetViews>
    <customSheetView guid="{0B8F73CD-F511-4AF8-BA4E-D1A174525FCD}" scale="90" showPageBreaks="1" hiddenColumns="1">
      <selection activeCell="N2" sqref="N2"/>
      <pageMargins left="0.54166666666666696" right="0.47244094488188998" top="0.74803149606299202" bottom="0.74803149606299202" header="0.31496062992126" footer="0.31496062992126"/>
      <pageSetup paperSize="8" scale="56" orientation="landscape" r:id="rId1"/>
    </customSheetView>
    <customSheetView guid="{1F2FE49A-48DE-4818-8B14-5EF136A05F63}" scale="90" showPageBreaks="1" filter="1" showAutoFilter="1">
      <pane xSplit="2" ySplit="5" topLeftCell="S348" activePane="bottomRight" state="frozen"/>
      <selection pane="bottomRight" activeCell="V353" sqref="V353"/>
      <pageMargins left="0.54166666666666696" right="0.47244094488188998" top="0.74803149606299202" bottom="0.74803149606299202" header="0.31496062992126" footer="0.31496062992126"/>
      <pageSetup paperSize="8" scale="56" orientation="landscape" r:id="rId2"/>
      <autoFilter ref="A5:IQ543">
        <filterColumn colId="4">
          <filters>
            <filter val="1KH-CN"/>
            <filter val="3Y tế"/>
            <filter val="ANQP"/>
            <filter val="GTVT"/>
            <filter val="NN-TL"/>
          </filters>
        </filterColumn>
      </autoFilter>
    </customSheetView>
  </customSheetViews>
  <mergeCells count="19">
    <mergeCell ref="A4:A7"/>
    <mergeCell ref="B4:B7"/>
    <mergeCell ref="C4:C7"/>
    <mergeCell ref="D4:D7"/>
    <mergeCell ref="E4:E7"/>
    <mergeCell ref="I6:I7"/>
    <mergeCell ref="F4:H4"/>
    <mergeCell ref="I4:J5"/>
    <mergeCell ref="F5:F7"/>
    <mergeCell ref="G5:H5"/>
    <mergeCell ref="G6:G7"/>
    <mergeCell ref="H6:H7"/>
    <mergeCell ref="N4:N7"/>
    <mergeCell ref="O4:O7"/>
    <mergeCell ref="M4:M7"/>
    <mergeCell ref="J6:J7"/>
    <mergeCell ref="K4:L5"/>
    <mergeCell ref="K6:K7"/>
    <mergeCell ref="L6:L7"/>
  </mergeCells>
  <printOptions horizontalCentered="1"/>
  <pageMargins left="0.5" right="0.5" top="0.5" bottom="0.5" header="0" footer="0.25"/>
  <pageSetup paperSize="9" scale="62" fitToHeight="0" orientation="landscape" r:id="rId3"/>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37"/>
  <sheetViews>
    <sheetView zoomScale="70" zoomScaleNormal="70" zoomScalePageLayoutView="70" workbookViewId="0">
      <pane xSplit="1" ySplit="8" topLeftCell="B90" activePane="bottomRight" state="frozen"/>
      <selection pane="topRight" activeCell="B1" sqref="B1"/>
      <selection pane="bottomLeft" activeCell="A9" sqref="A9"/>
      <selection pane="bottomRight" activeCell="C90" sqref="C90"/>
    </sheetView>
  </sheetViews>
  <sheetFormatPr defaultColWidth="9" defaultRowHeight="15.75"/>
  <cols>
    <col min="1" max="1" width="5.625" style="651" customWidth="1"/>
    <col min="2" max="2" width="55.625" style="651" customWidth="1"/>
    <col min="3" max="3" width="12.625" style="655" customWidth="1"/>
    <col min="4" max="5" width="8.625" style="651" customWidth="1"/>
    <col min="6" max="6" width="16.625" style="651" customWidth="1"/>
    <col min="7" max="13" width="10.625" style="651" customWidth="1"/>
    <col min="14" max="14" width="5.625" style="658" customWidth="1"/>
    <col min="15" max="15" width="19.5" style="655" customWidth="1"/>
    <col min="16" max="16384" width="9" style="651"/>
  </cols>
  <sheetData>
    <row r="1" spans="1:15" s="90" customFormat="1">
      <c r="A1" s="90" t="s">
        <v>743</v>
      </c>
      <c r="B1" s="620"/>
      <c r="C1" s="621"/>
      <c r="D1" s="622"/>
      <c r="E1" s="623"/>
      <c r="F1" s="621"/>
      <c r="M1" s="620"/>
      <c r="N1" s="624"/>
    </row>
    <row r="2" spans="1:15" s="570" customFormat="1">
      <c r="A2" s="570" t="s">
        <v>699</v>
      </c>
      <c r="B2" s="571"/>
      <c r="C2" s="607"/>
      <c r="D2" s="572"/>
      <c r="E2" s="573"/>
      <c r="F2" s="607"/>
      <c r="M2" s="571"/>
      <c r="N2" s="608"/>
    </row>
    <row r="3" spans="1:15" s="627" customFormat="1">
      <c r="B3" s="628"/>
      <c r="C3" s="629"/>
      <c r="D3" s="630"/>
      <c r="E3" s="631"/>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647" customFormat="1">
      <c r="A8" s="605"/>
      <c r="B8" s="625" t="s">
        <v>490</v>
      </c>
      <c r="C8" s="605"/>
      <c r="D8" s="605"/>
      <c r="E8" s="605"/>
      <c r="F8" s="605"/>
      <c r="G8" s="646">
        <f t="shared" ref="G8:L8" si="0">SUBTOTAL(109,G9:G200)</f>
        <v>482646.30000000005</v>
      </c>
      <c r="H8" s="646">
        <f t="shared" si="0"/>
        <v>453397.30000000005</v>
      </c>
      <c r="I8" s="646">
        <f t="shared" si="0"/>
        <v>132823</v>
      </c>
      <c r="J8" s="646">
        <f t="shared" si="0"/>
        <v>132223</v>
      </c>
      <c r="K8" s="646">
        <f t="shared" si="0"/>
        <v>403467</v>
      </c>
      <c r="L8" s="646">
        <f t="shared" si="0"/>
        <v>274199</v>
      </c>
      <c r="M8" s="646">
        <f>SUBTOTAL(109,M9:M200)</f>
        <v>134124.29999999999</v>
      </c>
      <c r="N8" s="541"/>
      <c r="O8" s="541"/>
    </row>
    <row r="9" spans="1:15" s="647" customFormat="1">
      <c r="A9" s="56" t="s">
        <v>491</v>
      </c>
      <c r="B9" s="648" t="s">
        <v>766</v>
      </c>
      <c r="C9" s="649"/>
      <c r="D9" s="58"/>
      <c r="E9" s="58"/>
      <c r="F9" s="44"/>
      <c r="G9" s="57"/>
      <c r="H9" s="57"/>
      <c r="I9" s="57"/>
      <c r="J9" s="57"/>
      <c r="K9" s="57"/>
      <c r="L9" s="57"/>
      <c r="M9" s="57"/>
      <c r="N9" s="57"/>
      <c r="O9" s="650"/>
    </row>
    <row r="10" spans="1:15" ht="31.5">
      <c r="A10" s="43">
        <v>1</v>
      </c>
      <c r="B10" s="579" t="s">
        <v>216</v>
      </c>
      <c r="C10" s="22" t="str">
        <f>VLOOKUP(B10,DATA!$B$14:$V$292,6,0)</f>
        <v>Đồng Hới</v>
      </c>
      <c r="D10" s="22">
        <f>VLOOKUP(B10,DATA!$B$14:$V$292,7,0)</f>
        <v>2016</v>
      </c>
      <c r="E10" s="23">
        <f>VLOOKUP(B10,DATA!$B$14:$V$292,9,0)</f>
        <v>2018</v>
      </c>
      <c r="F10" s="44" t="str">
        <f>VLOOKUP(B10,DATA!$B$13:$V$292,12,0)</f>
        <v>4463/QĐ-UBND ngày 29/10/2015</v>
      </c>
      <c r="G10" s="543">
        <f>VLOOKUP(B10,DATA!$B$13:$V$292,13,0)</f>
        <v>2794</v>
      </c>
      <c r="H10" s="543">
        <f>VLOOKUP(B10,DATA!$B$14:$V$292,15,0)</f>
        <v>2794</v>
      </c>
      <c r="I10" s="543">
        <f>VLOOKUP(B10,DATA!$B$14:$V$292,16,0)</f>
        <v>2050</v>
      </c>
      <c r="J10" s="543">
        <f>VLOOKUP(B10,DATA!$B$14:$V$292,18,0)</f>
        <v>2050</v>
      </c>
      <c r="K10" s="543">
        <f>VLOOKUP(B10,DATA!$B$14:$V$292,19,0)</f>
        <v>2365</v>
      </c>
      <c r="L10" s="543">
        <f>VLOOKUP(B10,DATA!$B$13:$V$292,20,0)</f>
        <v>465</v>
      </c>
      <c r="M10" s="543">
        <f t="shared" ref="M10:M45" si="1">L10*N10/100</f>
        <v>465</v>
      </c>
      <c r="N10" s="543">
        <v>100</v>
      </c>
      <c r="O10" s="44"/>
    </row>
    <row r="11" spans="1:15" ht="31.5">
      <c r="A11" s="43">
        <v>2</v>
      </c>
      <c r="B11" s="579" t="s">
        <v>238</v>
      </c>
      <c r="C11" s="22" t="str">
        <f>VLOOKUP(B11,DATA!$B$14:$V$292,6,0)</f>
        <v>Tuyên Hóa</v>
      </c>
      <c r="D11" s="22">
        <f>VLOOKUP(B11,DATA!$B$14:$V$292,7,0)</f>
        <v>2016</v>
      </c>
      <c r="E11" s="23">
        <f>VLOOKUP(B11,DATA!$B$14:$V$292,9,0)</f>
        <v>2018</v>
      </c>
      <c r="F11" s="44" t="str">
        <f>VLOOKUP(B11,DATA!$B$13:$V$292,12,0)</f>
        <v>3119a/QĐ-UBND ngày 30/10/2015</v>
      </c>
      <c r="G11" s="543">
        <f>VLOOKUP(B11,DATA!$B$13:$V$292,13,0)</f>
        <v>2578</v>
      </c>
      <c r="H11" s="543">
        <f>VLOOKUP(B11,DATA!$B$14:$V$292,15,0)</f>
        <v>2578</v>
      </c>
      <c r="I11" s="543">
        <f>VLOOKUP(B11,DATA!$B$14:$V$292,16,0)</f>
        <v>1815</v>
      </c>
      <c r="J11" s="543">
        <f>VLOOKUP(B11,DATA!$B$14:$V$292,18,0)</f>
        <v>1815</v>
      </c>
      <c r="K11" s="543">
        <f>VLOOKUP(B11,DATA!$B$14:$V$292,19,0)</f>
        <v>2070</v>
      </c>
      <c r="L11" s="543">
        <f>VLOOKUP(B11,DATA!$B$13:$V$292,20,0)</f>
        <v>505</v>
      </c>
      <c r="M11" s="543">
        <f t="shared" si="1"/>
        <v>505</v>
      </c>
      <c r="N11" s="543">
        <v>100</v>
      </c>
      <c r="O11" s="44"/>
    </row>
    <row r="12" spans="1:15" ht="31.5">
      <c r="A12" s="43">
        <v>3</v>
      </c>
      <c r="B12" s="590" t="s">
        <v>424</v>
      </c>
      <c r="C12" s="22" t="str">
        <f>VLOOKUP(B12,DATA!$B$14:$V$292,6,0)</f>
        <v>Ba Đồn</v>
      </c>
      <c r="D12" s="22">
        <f>VLOOKUP(B12,DATA!$B$14:$V$292,7,0)</f>
        <v>2016</v>
      </c>
      <c r="E12" s="23">
        <f>VLOOKUP(B12,DATA!$B$14:$V$292,9,0)</f>
        <v>2018</v>
      </c>
      <c r="F12" s="44" t="str">
        <f>VLOOKUP(B12,DATA!$B$13:$V$292,12,0)</f>
        <v>3058/QĐ-UBND ngày 29/10/2015</v>
      </c>
      <c r="G12" s="543">
        <f>VLOOKUP(B12,DATA!$B$13:$V$292,13,0)</f>
        <v>2816</v>
      </c>
      <c r="H12" s="543">
        <f>VLOOKUP(B12,DATA!$B$14:$V$292,15,0)</f>
        <v>2816</v>
      </c>
      <c r="I12" s="543">
        <f>VLOOKUP(B12,DATA!$B$14:$V$292,16,0)</f>
        <v>1950</v>
      </c>
      <c r="J12" s="543">
        <f>VLOOKUP(B12,DATA!$B$14:$V$292,18,0)</f>
        <v>1950</v>
      </c>
      <c r="K12" s="543">
        <f>VLOOKUP(B12,DATA!$B$14:$V$292,19,0)</f>
        <v>2384</v>
      </c>
      <c r="L12" s="543">
        <f>VLOOKUP(B12,DATA!$B$13:$V$292,20,0)</f>
        <v>584</v>
      </c>
      <c r="M12" s="543">
        <f t="shared" si="1"/>
        <v>584</v>
      </c>
      <c r="N12" s="543">
        <v>100</v>
      </c>
      <c r="O12" s="44"/>
    </row>
    <row r="13" spans="1:15" ht="31.5">
      <c r="A13" s="43">
        <v>4</v>
      </c>
      <c r="B13" s="590" t="s">
        <v>228</v>
      </c>
      <c r="C13" s="22" t="str">
        <f>VLOOKUP(B13,DATA!$B$14:$V$292,6,0)</f>
        <v>Quảng Ninh</v>
      </c>
      <c r="D13" s="22">
        <f>VLOOKUP(B13,DATA!$B$14:$V$292,7,0)</f>
        <v>2016</v>
      </c>
      <c r="E13" s="23">
        <f>VLOOKUP(B13,DATA!$B$14:$V$292,9,0)</f>
        <v>2018</v>
      </c>
      <c r="F13" s="44" t="str">
        <f>VLOOKUP(B13,DATA!$B$13:$V$292,12,0)</f>
        <v>809/QĐ-UBND ngày 28/10/2015</v>
      </c>
      <c r="G13" s="543">
        <f>VLOOKUP(B13,DATA!$B$13:$V$292,13,0)</f>
        <v>2500</v>
      </c>
      <c r="H13" s="543">
        <f>VLOOKUP(B13,DATA!$B$14:$V$292,15,0)</f>
        <v>2500</v>
      </c>
      <c r="I13" s="543">
        <f>VLOOKUP(B13,DATA!$B$14:$V$292,16,0)</f>
        <v>1650</v>
      </c>
      <c r="J13" s="543">
        <f>VLOOKUP(B13,DATA!$B$14:$V$292,18,0)</f>
        <v>1650</v>
      </c>
      <c r="K13" s="543">
        <f>VLOOKUP(B13,DATA!$B$14:$V$292,19,0)</f>
        <v>2150</v>
      </c>
      <c r="L13" s="543">
        <f>VLOOKUP(B13,DATA!$B$13:$V$292,20,0)</f>
        <v>600</v>
      </c>
      <c r="M13" s="543">
        <f t="shared" si="1"/>
        <v>600</v>
      </c>
      <c r="N13" s="543">
        <v>100</v>
      </c>
      <c r="O13" s="44"/>
    </row>
    <row r="14" spans="1:15" ht="31.5">
      <c r="A14" s="43">
        <v>5</v>
      </c>
      <c r="B14" s="579" t="s">
        <v>190</v>
      </c>
      <c r="C14" s="22" t="str">
        <f>VLOOKUP(B14,DATA!$B$14:$V$292,6,0)</f>
        <v>Quảng Ninh</v>
      </c>
      <c r="D14" s="22">
        <f>VLOOKUP(B14,DATA!$B$14:$V$292,7,0)</f>
        <v>2016</v>
      </c>
      <c r="E14" s="23">
        <f>VLOOKUP(B14,DATA!$B$14:$V$292,9,0)</f>
        <v>2018</v>
      </c>
      <c r="F14" s="44" t="str">
        <f>VLOOKUP(B14,DATA!$B$13:$V$292,12,0)</f>
        <v>2977/QĐ-UBND ngày 26/10/2015</v>
      </c>
      <c r="G14" s="543">
        <f>VLOOKUP(B14,DATA!$B$13:$V$292,13,0)</f>
        <v>3500</v>
      </c>
      <c r="H14" s="543">
        <f>VLOOKUP(B14,DATA!$B$14:$V$292,15,0)</f>
        <v>3500</v>
      </c>
      <c r="I14" s="543">
        <f>VLOOKUP(B14,DATA!$B$14:$V$292,16,0)</f>
        <v>2545</v>
      </c>
      <c r="J14" s="543">
        <f>VLOOKUP(B14,DATA!$B$14:$V$292,18,0)</f>
        <v>2545</v>
      </c>
      <c r="K14" s="543">
        <f>VLOOKUP(B14,DATA!$B$14:$V$292,19,0)</f>
        <v>3000</v>
      </c>
      <c r="L14" s="543">
        <f>VLOOKUP(B14,DATA!$B$13:$V$292,20,0)</f>
        <v>605</v>
      </c>
      <c r="M14" s="543">
        <f t="shared" si="1"/>
        <v>605</v>
      </c>
      <c r="N14" s="543">
        <v>100</v>
      </c>
      <c r="O14" s="44"/>
    </row>
    <row r="15" spans="1:15" ht="31.5">
      <c r="A15" s="43">
        <v>6</v>
      </c>
      <c r="B15" s="579" t="s">
        <v>188</v>
      </c>
      <c r="C15" s="22" t="str">
        <f>VLOOKUP(B15,DATA!$B$14:$V$292,6,0)</f>
        <v>Lệ Thủy</v>
      </c>
      <c r="D15" s="22">
        <f>VLOOKUP(B15,DATA!$B$14:$V$292,7,0)</f>
        <v>2016</v>
      </c>
      <c r="E15" s="23">
        <f>VLOOKUP(B15,DATA!$B$14:$V$292,9,0)</f>
        <v>2018</v>
      </c>
      <c r="F15" s="44" t="str">
        <f>VLOOKUP(B15,DATA!$B$13:$V$292,12,0)</f>
        <v>3075a/QĐ-UBND ngày 30/10/2015</v>
      </c>
      <c r="G15" s="543">
        <f>VLOOKUP(B15,DATA!$B$13:$V$292,13,0)</f>
        <v>2500</v>
      </c>
      <c r="H15" s="543">
        <f>VLOOKUP(B15,DATA!$B$14:$V$292,15,0)</f>
        <v>2500</v>
      </c>
      <c r="I15" s="543">
        <f>VLOOKUP(B15,DATA!$B$14:$V$292,16,0)</f>
        <v>1605</v>
      </c>
      <c r="J15" s="543">
        <f>VLOOKUP(B15,DATA!$B$14:$V$292,18,0)</f>
        <v>1605</v>
      </c>
      <c r="K15" s="543">
        <f>VLOOKUP(B15,DATA!$B$14:$V$292,19,0)</f>
        <v>2110</v>
      </c>
      <c r="L15" s="543">
        <f>VLOOKUP(B15,DATA!$B$13:$V$292,20,0)</f>
        <v>645</v>
      </c>
      <c r="M15" s="543">
        <f t="shared" si="1"/>
        <v>645</v>
      </c>
      <c r="N15" s="543">
        <v>100</v>
      </c>
      <c r="O15" s="44"/>
    </row>
    <row r="16" spans="1:15" ht="31.5">
      <c r="A16" s="43">
        <v>7</v>
      </c>
      <c r="B16" s="590" t="s">
        <v>180</v>
      </c>
      <c r="C16" s="22" t="str">
        <f>VLOOKUP(B16,DATA!$B$14:$V$292,6,0)</f>
        <v>Bố Trạch</v>
      </c>
      <c r="D16" s="22">
        <f>VLOOKUP(B16,DATA!$B$14:$V$292,7,0)</f>
        <v>2016</v>
      </c>
      <c r="E16" s="23">
        <f>VLOOKUP(B16,DATA!$B$14:$V$292,9,0)</f>
        <v>2018</v>
      </c>
      <c r="F16" s="44" t="str">
        <f>VLOOKUP(B16,DATA!$B$13:$V$292,12,0)</f>
        <v>5656/QĐ-UBND ngày 28/10/2015</v>
      </c>
      <c r="G16" s="543">
        <f>VLOOKUP(B16,DATA!$B$13:$V$292,13,0)</f>
        <v>3000</v>
      </c>
      <c r="H16" s="543">
        <f>VLOOKUP(B16,DATA!$B$14:$V$292,15,0)</f>
        <v>3000</v>
      </c>
      <c r="I16" s="543">
        <f>VLOOKUP(B16,DATA!$B$14:$V$292,16,0)</f>
        <v>1982</v>
      </c>
      <c r="J16" s="543">
        <f>VLOOKUP(B16,DATA!$B$14:$V$292,18,0)</f>
        <v>1982</v>
      </c>
      <c r="K16" s="543">
        <f>VLOOKUP(B16,DATA!$B$14:$V$292,19,0)</f>
        <v>2550</v>
      </c>
      <c r="L16" s="543">
        <f>VLOOKUP(B16,DATA!$B$13:$V$292,20,0)</f>
        <v>718</v>
      </c>
      <c r="M16" s="543">
        <f t="shared" si="1"/>
        <v>718</v>
      </c>
      <c r="N16" s="543">
        <v>100</v>
      </c>
      <c r="O16" s="44"/>
    </row>
    <row r="17" spans="1:15" ht="31.5">
      <c r="A17" s="43">
        <v>8</v>
      </c>
      <c r="B17" s="590" t="s">
        <v>633</v>
      </c>
      <c r="C17" s="22" t="str">
        <f>VLOOKUP(B17,DATA!$B$14:$V$292,6,0)</f>
        <v>Bố Trạch</v>
      </c>
      <c r="D17" s="22">
        <f>VLOOKUP(B17,DATA!$B$14:$V$292,7,0)</f>
        <v>2016</v>
      </c>
      <c r="E17" s="23">
        <f>VLOOKUP(B17,DATA!$B$14:$V$292,9,0)</f>
        <v>2018</v>
      </c>
      <c r="F17" s="44" t="str">
        <f>VLOOKUP(B17,DATA!$B$13:$V$292,12,0)</f>
        <v>3109/QĐ-UBND ngày 30/10/2015</v>
      </c>
      <c r="G17" s="543">
        <f>VLOOKUP(B17,DATA!$B$13:$V$292,13,0)</f>
        <v>3000</v>
      </c>
      <c r="H17" s="543">
        <f>VLOOKUP(B17,DATA!$B$14:$V$292,15,0)</f>
        <v>3000</v>
      </c>
      <c r="I17" s="543">
        <f>VLOOKUP(B17,DATA!$B$14:$V$292,16,0)</f>
        <v>1980</v>
      </c>
      <c r="J17" s="543">
        <f>VLOOKUP(B17,DATA!$B$14:$V$292,18,0)</f>
        <v>1980</v>
      </c>
      <c r="K17" s="543">
        <f>VLOOKUP(B17,DATA!$B$14:$V$292,19,0)</f>
        <v>2550</v>
      </c>
      <c r="L17" s="543">
        <f>VLOOKUP(B17,DATA!$B$13:$V$292,20,0)</f>
        <v>720</v>
      </c>
      <c r="M17" s="543">
        <f t="shared" si="1"/>
        <v>720</v>
      </c>
      <c r="N17" s="543">
        <v>100</v>
      </c>
      <c r="O17" s="44"/>
    </row>
    <row r="18" spans="1:15" ht="31.5">
      <c r="A18" s="43">
        <v>9</v>
      </c>
      <c r="B18" s="579" t="s">
        <v>240</v>
      </c>
      <c r="C18" s="22" t="str">
        <f>VLOOKUP(B18,DATA!$B$14:$V$292,6,0)</f>
        <v>Minh Hóa</v>
      </c>
      <c r="D18" s="22">
        <f>VLOOKUP(B18,DATA!$B$14:$V$292,7,0)</f>
        <v>2016</v>
      </c>
      <c r="E18" s="23">
        <f>VLOOKUP(B18,DATA!$B$14:$V$292,9,0)</f>
        <v>2018</v>
      </c>
      <c r="F18" s="44" t="str">
        <f>VLOOKUP(B18,DATA!$B$13:$V$292,12,0)</f>
        <v>3074a/QĐ-UBND ngày 30/10/2015</v>
      </c>
      <c r="G18" s="543">
        <f>VLOOKUP(B18,DATA!$B$13:$V$292,13,0)</f>
        <v>2998</v>
      </c>
      <c r="H18" s="543">
        <f>VLOOKUP(B18,DATA!$B$14:$V$292,15,0)</f>
        <v>2998</v>
      </c>
      <c r="I18" s="543">
        <f>VLOOKUP(B18,DATA!$B$14:$V$292,16,0)</f>
        <v>1963</v>
      </c>
      <c r="J18" s="543">
        <f>VLOOKUP(B18,DATA!$B$14:$V$292,18,0)</f>
        <v>1963</v>
      </c>
      <c r="K18" s="543">
        <f>VLOOKUP(B18,DATA!$B$14:$V$292,19,0)</f>
        <v>2498</v>
      </c>
      <c r="L18" s="543">
        <f>VLOOKUP(B18,DATA!$B$13:$V$292,20,0)</f>
        <v>735</v>
      </c>
      <c r="M18" s="543">
        <f t="shared" si="1"/>
        <v>735</v>
      </c>
      <c r="N18" s="543">
        <v>100</v>
      </c>
      <c r="O18" s="44"/>
    </row>
    <row r="19" spans="1:15" ht="31.5">
      <c r="A19" s="43">
        <v>10</v>
      </c>
      <c r="B19" s="579" t="s">
        <v>177</v>
      </c>
      <c r="C19" s="22" t="str">
        <f>VLOOKUP(B19,DATA!$B$14:$V$292,6,0)</f>
        <v>Bố Trạch</v>
      </c>
      <c r="D19" s="22">
        <f>VLOOKUP(B19,DATA!$B$14:$V$292,7,0)</f>
        <v>2016</v>
      </c>
      <c r="E19" s="23">
        <f>VLOOKUP(B19,DATA!$B$14:$V$292,9,0)</f>
        <v>2018</v>
      </c>
      <c r="F19" s="44" t="str">
        <f>VLOOKUP(B19,DATA!$B$13:$V$292,12,0)</f>
        <v>3101/QĐ-UBND ngày 30/10/2015</v>
      </c>
      <c r="G19" s="543">
        <f>VLOOKUP(B19,DATA!$B$13:$V$292,13,0)</f>
        <v>3400</v>
      </c>
      <c r="H19" s="543">
        <f>VLOOKUP(B19,DATA!$B$14:$V$292,15,0)</f>
        <v>3400</v>
      </c>
      <c r="I19" s="543">
        <f>VLOOKUP(B19,DATA!$B$14:$V$292,16,0)</f>
        <v>2320</v>
      </c>
      <c r="J19" s="543">
        <f>VLOOKUP(B19,DATA!$B$14:$V$292,18,0)</f>
        <v>2320</v>
      </c>
      <c r="K19" s="543">
        <f>VLOOKUP(B19,DATA!$B$14:$V$292,19,0)</f>
        <v>2870</v>
      </c>
      <c r="L19" s="543">
        <f>VLOOKUP(B19,DATA!$B$13:$V$292,20,0)</f>
        <v>740</v>
      </c>
      <c r="M19" s="543">
        <f t="shared" si="1"/>
        <v>740</v>
      </c>
      <c r="N19" s="543">
        <v>100</v>
      </c>
      <c r="O19" s="44"/>
    </row>
    <row r="20" spans="1:15" ht="31.5">
      <c r="A20" s="43">
        <v>11</v>
      </c>
      <c r="B20" s="579" t="s">
        <v>236</v>
      </c>
      <c r="C20" s="22" t="str">
        <f>VLOOKUP(B20,DATA!$B$14:$V$292,6,0)</f>
        <v>Minh Hóa</v>
      </c>
      <c r="D20" s="22">
        <f>VLOOKUP(B20,DATA!$B$14:$V$292,7,0)</f>
        <v>2016</v>
      </c>
      <c r="E20" s="23">
        <f>VLOOKUP(B20,DATA!$B$14:$V$292,9,0)</f>
        <v>2018</v>
      </c>
      <c r="F20" s="44" t="str">
        <f>VLOOKUP(B20,DATA!$B$13:$V$292,12,0)</f>
        <v>3076a/QĐ-UBND ngày 30/10/2015</v>
      </c>
      <c r="G20" s="543">
        <f>VLOOKUP(B20,DATA!$B$13:$V$292,13,0)</f>
        <v>3000</v>
      </c>
      <c r="H20" s="543">
        <f>VLOOKUP(B20,DATA!$B$14:$V$292,15,0)</f>
        <v>3000</v>
      </c>
      <c r="I20" s="543">
        <f>VLOOKUP(B20,DATA!$B$14:$V$292,16,0)</f>
        <v>1953</v>
      </c>
      <c r="J20" s="543">
        <f>VLOOKUP(B20,DATA!$B$14:$V$292,18,0)</f>
        <v>1953</v>
      </c>
      <c r="K20" s="543">
        <f>VLOOKUP(B20,DATA!$B$14:$V$292,19,0)</f>
        <v>2500</v>
      </c>
      <c r="L20" s="543">
        <f>VLOOKUP(B20,DATA!$B$13:$V$292,20,0)</f>
        <v>747</v>
      </c>
      <c r="M20" s="543">
        <f t="shared" si="1"/>
        <v>747</v>
      </c>
      <c r="N20" s="543">
        <v>100</v>
      </c>
      <c r="O20" s="44"/>
    </row>
    <row r="21" spans="1:15" ht="31.5">
      <c r="A21" s="43">
        <v>12</v>
      </c>
      <c r="B21" s="590" t="s">
        <v>210</v>
      </c>
      <c r="C21" s="22" t="str">
        <f>VLOOKUP(B21,DATA!$B$14:$V$292,6,0)</f>
        <v>Bố Trạch</v>
      </c>
      <c r="D21" s="22">
        <f>VLOOKUP(B21,DATA!$B$14:$V$292,7,0)</f>
        <v>2016</v>
      </c>
      <c r="E21" s="23">
        <f>VLOOKUP(B21,DATA!$B$14:$V$292,9,0)</f>
        <v>2018</v>
      </c>
      <c r="F21" s="44" t="str">
        <f>VLOOKUP(B21,DATA!$B$13:$V$292,12,0)</f>
        <v>3115a/QĐ-UBND ngày 31/10/2015</v>
      </c>
      <c r="G21" s="543">
        <f>VLOOKUP(B21,DATA!$B$13:$V$292,13,0)</f>
        <v>3200</v>
      </c>
      <c r="H21" s="543">
        <f>VLOOKUP(B21,DATA!$B$14:$V$292,15,0)</f>
        <v>3200</v>
      </c>
      <c r="I21" s="543">
        <f>VLOOKUP(B21,DATA!$B$14:$V$292,16,0)</f>
        <v>2120</v>
      </c>
      <c r="J21" s="543">
        <f>VLOOKUP(B21,DATA!$B$14:$V$292,18,0)</f>
        <v>2120</v>
      </c>
      <c r="K21" s="543">
        <f>VLOOKUP(B21,DATA!$B$14:$V$292,19,0)</f>
        <v>2730</v>
      </c>
      <c r="L21" s="543">
        <f>VLOOKUP(B21,DATA!$B$13:$V$292,20,0)</f>
        <v>760</v>
      </c>
      <c r="M21" s="543">
        <f t="shared" si="1"/>
        <v>760</v>
      </c>
      <c r="N21" s="543">
        <v>100</v>
      </c>
      <c r="O21" s="44"/>
    </row>
    <row r="22" spans="1:15" ht="31.5">
      <c r="A22" s="43">
        <v>13</v>
      </c>
      <c r="B22" s="653" t="s">
        <v>182</v>
      </c>
      <c r="C22" s="22" t="str">
        <f>VLOOKUP(B22,DATA!$B$14:$V$292,6,0)</f>
        <v>Quảng Ninh</v>
      </c>
      <c r="D22" s="22">
        <f>VLOOKUP(B22,DATA!$B$14:$V$292,7,0)</f>
        <v>2016</v>
      </c>
      <c r="E22" s="23">
        <f>VLOOKUP(B22,DATA!$B$14:$V$292,9,0)</f>
        <v>2018</v>
      </c>
      <c r="F22" s="44" t="str">
        <f>VLOOKUP(B22,DATA!$B$13:$V$292,12,0)</f>
        <v>3090/QĐ-UBND ngày 30/10/2015</v>
      </c>
      <c r="G22" s="543">
        <f>VLOOKUP(B22,DATA!$B$13:$V$292,13,0)</f>
        <v>3000</v>
      </c>
      <c r="H22" s="543">
        <f>VLOOKUP(B22,DATA!$B$14:$V$292,15,0)</f>
        <v>3000</v>
      </c>
      <c r="I22" s="543">
        <f>VLOOKUP(B22,DATA!$B$14:$V$292,16,0)</f>
        <v>1940</v>
      </c>
      <c r="J22" s="543">
        <f>VLOOKUP(B22,DATA!$B$14:$V$292,18,0)</f>
        <v>1940</v>
      </c>
      <c r="K22" s="543">
        <f>VLOOKUP(B22,DATA!$B$14:$V$292,19,0)</f>
        <v>2500</v>
      </c>
      <c r="L22" s="543">
        <f>VLOOKUP(B22,DATA!$B$13:$V$292,20,0)</f>
        <v>760</v>
      </c>
      <c r="M22" s="543">
        <f t="shared" si="1"/>
        <v>760</v>
      </c>
      <c r="N22" s="543">
        <v>100</v>
      </c>
      <c r="O22" s="44"/>
    </row>
    <row r="23" spans="1:15" s="652" customFormat="1" ht="31.5">
      <c r="A23" s="43">
        <v>14</v>
      </c>
      <c r="B23" s="590" t="s">
        <v>201</v>
      </c>
      <c r="C23" s="22" t="str">
        <f>VLOOKUP(B23,DATA!$B$14:$V$292,6,0)</f>
        <v>Ba Đồn</v>
      </c>
      <c r="D23" s="22">
        <f>VLOOKUP(B23,DATA!$B$14:$V$292,7,0)</f>
        <v>2016</v>
      </c>
      <c r="E23" s="23">
        <f>VLOOKUP(B23,DATA!$B$14:$V$292,9,0)</f>
        <v>2018</v>
      </c>
      <c r="F23" s="44" t="str">
        <f>VLOOKUP(B23,DATA!$B$13:$V$292,12,0)</f>
        <v>2745/QĐ-UBDN ngày 07/10/2015</v>
      </c>
      <c r="G23" s="543">
        <f>VLOOKUP(B23,DATA!$B$13:$V$292,13,0)</f>
        <v>4500</v>
      </c>
      <c r="H23" s="543">
        <f>VLOOKUP(B23,DATA!$B$14:$V$292,15,0)</f>
        <v>4500</v>
      </c>
      <c r="I23" s="543">
        <f>VLOOKUP(B23,DATA!$B$14:$V$292,16,0)</f>
        <v>3125</v>
      </c>
      <c r="J23" s="543">
        <f>VLOOKUP(B23,DATA!$B$14:$V$292,18,0)</f>
        <v>3125</v>
      </c>
      <c r="K23" s="543">
        <f>VLOOKUP(B23,DATA!$B$14:$V$292,19,0)</f>
        <v>3900</v>
      </c>
      <c r="L23" s="543">
        <f>VLOOKUP(B23,DATA!$B$13:$V$292,20,0)</f>
        <v>771</v>
      </c>
      <c r="M23" s="543">
        <f t="shared" si="1"/>
        <v>771</v>
      </c>
      <c r="N23" s="543">
        <v>100</v>
      </c>
      <c r="O23" s="44"/>
    </row>
    <row r="24" spans="1:15" s="652" customFormat="1" ht="31.5">
      <c r="A24" s="43">
        <v>15</v>
      </c>
      <c r="B24" s="590" t="s">
        <v>218</v>
      </c>
      <c r="C24" s="22" t="str">
        <f>VLOOKUP(B24,DATA!$B$14:$V$292,6,0)</f>
        <v>Quảng Trạch</v>
      </c>
      <c r="D24" s="22">
        <f>VLOOKUP(B24,DATA!$B$14:$V$292,7,0)</f>
        <v>2016</v>
      </c>
      <c r="E24" s="23">
        <f>VLOOKUP(B24,DATA!$B$14:$V$292,9,0)</f>
        <v>2018</v>
      </c>
      <c r="F24" s="44" t="str">
        <f>VLOOKUP(B24,DATA!$B$13:$V$292,12,0)</f>
        <v>3059/QĐ-UBND ngày 29/10/2015</v>
      </c>
      <c r="G24" s="543">
        <f>VLOOKUP(B24,DATA!$B$13:$V$292,13,0)</f>
        <v>3230</v>
      </c>
      <c r="H24" s="543">
        <f>VLOOKUP(B24,DATA!$B$14:$V$292,15,0)</f>
        <v>3230</v>
      </c>
      <c r="I24" s="543">
        <f>VLOOKUP(B24,DATA!$B$14:$V$292,16,0)</f>
        <v>2125</v>
      </c>
      <c r="J24" s="543">
        <f>VLOOKUP(B24,DATA!$B$14:$V$292,18,0)</f>
        <v>2125</v>
      </c>
      <c r="K24" s="543">
        <f>VLOOKUP(B24,DATA!$B$14:$V$292,19,0)</f>
        <v>2757</v>
      </c>
      <c r="L24" s="543">
        <f>VLOOKUP(B24,DATA!$B$13:$V$292,20,0)</f>
        <v>782</v>
      </c>
      <c r="M24" s="543">
        <f t="shared" si="1"/>
        <v>782</v>
      </c>
      <c r="N24" s="543">
        <v>100</v>
      </c>
      <c r="O24" s="44"/>
    </row>
    <row r="25" spans="1:15" ht="31.5">
      <c r="A25" s="43">
        <v>16</v>
      </c>
      <c r="B25" s="590" t="s">
        <v>193</v>
      </c>
      <c r="C25" s="22" t="str">
        <f>VLOOKUP(B25,DATA!$B$14:$V$292,6,0)</f>
        <v>Ba Đồn</v>
      </c>
      <c r="D25" s="22">
        <f>VLOOKUP(B25,DATA!$B$14:$V$292,7,0)</f>
        <v>2016</v>
      </c>
      <c r="E25" s="23">
        <f>VLOOKUP(B25,DATA!$B$14:$V$292,9,0)</f>
        <v>2018</v>
      </c>
      <c r="F25" s="44" t="str">
        <f>VLOOKUP(B25,DATA!$B$13:$V$292,12,0)</f>
        <v>3120/QĐ-UBND ngày 30/10/2015</v>
      </c>
      <c r="G25" s="543">
        <f>VLOOKUP(B25,DATA!$B$13:$V$292,13,0)</f>
        <v>2815</v>
      </c>
      <c r="H25" s="543">
        <f>VLOOKUP(B25,DATA!$B$14:$V$292,15,0)</f>
        <v>2815</v>
      </c>
      <c r="I25" s="543">
        <f>VLOOKUP(B25,DATA!$B$14:$V$292,16,0)</f>
        <v>1745</v>
      </c>
      <c r="J25" s="543">
        <f>VLOOKUP(B25,DATA!$B$14:$V$292,18,0)</f>
        <v>1745</v>
      </c>
      <c r="K25" s="543">
        <f>VLOOKUP(B25,DATA!$B$14:$V$292,19,0)</f>
        <v>2534</v>
      </c>
      <c r="L25" s="543">
        <f>VLOOKUP(B25,DATA!$B$13:$V$292,20,0)</f>
        <v>789</v>
      </c>
      <c r="M25" s="543">
        <f t="shared" si="1"/>
        <v>789</v>
      </c>
      <c r="N25" s="543">
        <v>100</v>
      </c>
      <c r="O25" s="44"/>
    </row>
    <row r="26" spans="1:15" ht="31.5">
      <c r="A26" s="43">
        <v>17</v>
      </c>
      <c r="B26" s="579" t="s">
        <v>220</v>
      </c>
      <c r="C26" s="22" t="str">
        <f>VLOOKUP(B26,DATA!$B$14:$V$292,6,0)</f>
        <v>Bố Trạch</v>
      </c>
      <c r="D26" s="22">
        <f>VLOOKUP(B26,DATA!$B$14:$V$292,7,0)</f>
        <v>2016</v>
      </c>
      <c r="E26" s="23">
        <f>VLOOKUP(B26,DATA!$B$14:$V$292,9,0)</f>
        <v>2018</v>
      </c>
      <c r="F26" s="44" t="str">
        <f>VLOOKUP(B26,DATA!$B$13:$V$292,12,0)</f>
        <v>2903a/QĐ-UBND ngày 30/10/2015</v>
      </c>
      <c r="G26" s="543">
        <f>VLOOKUP(B26,DATA!$B$13:$V$292,13,0)</f>
        <v>3200</v>
      </c>
      <c r="H26" s="543">
        <f>VLOOKUP(B26,DATA!$B$14:$V$292,15,0)</f>
        <v>3200</v>
      </c>
      <c r="I26" s="543">
        <f>VLOOKUP(B26,DATA!$B$14:$V$292,16,0)</f>
        <v>2080</v>
      </c>
      <c r="J26" s="543">
        <f>VLOOKUP(B26,DATA!$B$14:$V$292,18,0)</f>
        <v>2080</v>
      </c>
      <c r="K26" s="543">
        <f>VLOOKUP(B26,DATA!$B$14:$V$292,19,0)</f>
        <v>2730</v>
      </c>
      <c r="L26" s="543">
        <f>VLOOKUP(B26,DATA!$B$13:$V$292,20,0)</f>
        <v>800</v>
      </c>
      <c r="M26" s="543">
        <f t="shared" si="1"/>
        <v>800</v>
      </c>
      <c r="N26" s="543">
        <v>100</v>
      </c>
      <c r="O26" s="44"/>
    </row>
    <row r="27" spans="1:15" ht="31.5">
      <c r="A27" s="43">
        <v>18</v>
      </c>
      <c r="B27" s="590" t="s">
        <v>222</v>
      </c>
      <c r="C27" s="22" t="str">
        <f>VLOOKUP(B27,DATA!$B$14:$V$292,6,0)</f>
        <v>Lệ Thủy</v>
      </c>
      <c r="D27" s="22">
        <f>VLOOKUP(B27,DATA!$B$14:$V$292,7,0)</f>
        <v>2016</v>
      </c>
      <c r="E27" s="23">
        <f>VLOOKUP(B27,DATA!$B$14:$V$292,9,0)</f>
        <v>2018</v>
      </c>
      <c r="F27" s="44" t="str">
        <f>VLOOKUP(B27,DATA!$B$13:$V$292,12,0)</f>
        <v>3039/QĐ-UBND ngày 29/10/2015</v>
      </c>
      <c r="G27" s="543">
        <f>VLOOKUP(B27,DATA!$B$13:$V$292,13,0)</f>
        <v>3200</v>
      </c>
      <c r="H27" s="543">
        <f>VLOOKUP(B27,DATA!$B$14:$V$292,15,0)</f>
        <v>3200</v>
      </c>
      <c r="I27" s="543">
        <f>VLOOKUP(B27,DATA!$B$14:$V$292,16,0)</f>
        <v>2080</v>
      </c>
      <c r="J27" s="543">
        <f>VLOOKUP(B27,DATA!$B$14:$V$292,18,0)</f>
        <v>2080</v>
      </c>
      <c r="K27" s="543">
        <f>VLOOKUP(B27,DATA!$B$14:$V$292,19,0)</f>
        <v>2730</v>
      </c>
      <c r="L27" s="543">
        <f>VLOOKUP(B27,DATA!$B$13:$V$292,20,0)</f>
        <v>800</v>
      </c>
      <c r="M27" s="543">
        <f t="shared" si="1"/>
        <v>800</v>
      </c>
      <c r="N27" s="543">
        <v>100</v>
      </c>
      <c r="O27" s="44"/>
    </row>
    <row r="28" spans="1:15" ht="31.5">
      <c r="A28" s="43">
        <v>19</v>
      </c>
      <c r="B28" s="590" t="s">
        <v>232</v>
      </c>
      <c r="C28" s="22" t="str">
        <f>VLOOKUP(B28,DATA!$B$14:$V$292,6,0)</f>
        <v>Quảng Trạch</v>
      </c>
      <c r="D28" s="22">
        <f>VLOOKUP(B28,DATA!$B$14:$V$292,7,0)</f>
        <v>2016</v>
      </c>
      <c r="E28" s="23">
        <f>VLOOKUP(B28,DATA!$B$14:$V$292,9,0)</f>
        <v>2018</v>
      </c>
      <c r="F28" s="44" t="str">
        <f>VLOOKUP(B28,DATA!$B$13:$V$292,12,0)</f>
        <v>3103/QĐ-UBND ngày 30/10/2015</v>
      </c>
      <c r="G28" s="543">
        <f>VLOOKUP(B28,DATA!$B$13:$V$292,13,0)</f>
        <v>3000</v>
      </c>
      <c r="H28" s="543">
        <f>VLOOKUP(B28,DATA!$B$14:$V$292,15,0)</f>
        <v>3000</v>
      </c>
      <c r="I28" s="543">
        <f>VLOOKUP(B28,DATA!$B$14:$V$292,16,0)</f>
        <v>1900</v>
      </c>
      <c r="J28" s="543">
        <f>VLOOKUP(B28,DATA!$B$14:$V$292,18,0)</f>
        <v>1900</v>
      </c>
      <c r="K28" s="543">
        <f>VLOOKUP(B28,DATA!$B$14:$V$292,19,0)</f>
        <v>2700</v>
      </c>
      <c r="L28" s="543">
        <f>VLOOKUP(B28,DATA!$B$13:$V$292,20,0)</f>
        <v>800</v>
      </c>
      <c r="M28" s="543">
        <f t="shared" si="1"/>
        <v>800</v>
      </c>
      <c r="N28" s="543">
        <v>100</v>
      </c>
      <c r="O28" s="44"/>
    </row>
    <row r="29" spans="1:15" ht="31.5">
      <c r="A29" s="43">
        <v>20</v>
      </c>
      <c r="B29" s="590" t="s">
        <v>214</v>
      </c>
      <c r="C29" s="22" t="str">
        <f>VLOOKUP(B29,DATA!$B$14:$V$292,6,0)</f>
        <v>Lệ Thủy</v>
      </c>
      <c r="D29" s="22">
        <f>VLOOKUP(B29,DATA!$B$14:$V$292,7,0)</f>
        <v>2016</v>
      </c>
      <c r="E29" s="23">
        <f>VLOOKUP(B29,DATA!$B$14:$V$292,9,0)</f>
        <v>2018</v>
      </c>
      <c r="F29" s="44" t="str">
        <f>VLOOKUP(B29,DATA!$B$13:$V$292,12,0)</f>
        <v>3040/QĐ-UBND ngày 29/10/2015</v>
      </c>
      <c r="G29" s="543">
        <f>VLOOKUP(B29,DATA!$B$13:$V$292,13,0)</f>
        <v>3200</v>
      </c>
      <c r="H29" s="543">
        <f>VLOOKUP(B29,DATA!$B$14:$V$292,15,0)</f>
        <v>3200</v>
      </c>
      <c r="I29" s="543">
        <f>VLOOKUP(B29,DATA!$B$14:$V$292,16,0)</f>
        <v>2070</v>
      </c>
      <c r="J29" s="543">
        <f>VLOOKUP(B29,DATA!$B$14:$V$292,18,0)</f>
        <v>2070</v>
      </c>
      <c r="K29" s="543">
        <f>VLOOKUP(B29,DATA!$B$14:$V$292,19,0)</f>
        <v>2730</v>
      </c>
      <c r="L29" s="543">
        <f>VLOOKUP(B29,DATA!$B$13:$V$292,20,0)</f>
        <v>810</v>
      </c>
      <c r="M29" s="543">
        <f t="shared" si="1"/>
        <v>810</v>
      </c>
      <c r="N29" s="543">
        <v>100</v>
      </c>
      <c r="O29" s="44"/>
    </row>
    <row r="30" spans="1:15" ht="31.5">
      <c r="A30" s="43">
        <v>21</v>
      </c>
      <c r="B30" s="579" t="s">
        <v>175</v>
      </c>
      <c r="C30" s="22" t="str">
        <f>VLOOKUP(B30,DATA!$B$14:$V$292,6,0)</f>
        <v>Tuyên Hóa</v>
      </c>
      <c r="D30" s="22">
        <f>VLOOKUP(B30,DATA!$B$14:$V$292,7,0)</f>
        <v>2016</v>
      </c>
      <c r="E30" s="23">
        <f>VLOOKUP(B30,DATA!$B$14:$V$292,9,0)</f>
        <v>2018</v>
      </c>
      <c r="F30" s="44" t="str">
        <f>VLOOKUP(B30,DATA!$B$13:$V$292,12,0)</f>
        <v>3127a/QĐ-UBND ngày 30/10/2015</v>
      </c>
      <c r="G30" s="543">
        <f>VLOOKUP(B30,DATA!$B$13:$V$292,13,0)</f>
        <v>3549</v>
      </c>
      <c r="H30" s="543">
        <f>VLOOKUP(B30,DATA!$B$14:$V$292,15,0)</f>
        <v>3549</v>
      </c>
      <c r="I30" s="543">
        <f>VLOOKUP(B30,DATA!$B$14:$V$292,16,0)</f>
        <v>2283</v>
      </c>
      <c r="J30" s="543">
        <f>VLOOKUP(B30,DATA!$B$14:$V$292,18,0)</f>
        <v>2283</v>
      </c>
      <c r="K30" s="543">
        <f>VLOOKUP(B30,DATA!$B$14:$V$292,19,0)</f>
        <v>2994</v>
      </c>
      <c r="L30" s="543">
        <f>VLOOKUP(B30,DATA!$B$13:$V$292,20,0)</f>
        <v>911</v>
      </c>
      <c r="M30" s="543">
        <f t="shared" si="1"/>
        <v>911</v>
      </c>
      <c r="N30" s="543">
        <v>100</v>
      </c>
      <c r="O30" s="44"/>
    </row>
    <row r="31" spans="1:15" ht="31.5">
      <c r="A31" s="43">
        <v>22</v>
      </c>
      <c r="B31" s="653" t="s">
        <v>234</v>
      </c>
      <c r="C31" s="22" t="str">
        <f>VLOOKUP(B31,DATA!$B$14:$V$292,6,0)</f>
        <v>Lệ Thủy</v>
      </c>
      <c r="D31" s="22">
        <f>VLOOKUP(B31,DATA!$B$14:$V$292,7,0)</f>
        <v>2016</v>
      </c>
      <c r="E31" s="23">
        <f>VLOOKUP(B31,DATA!$B$14:$V$292,9,0)</f>
        <v>2018</v>
      </c>
      <c r="F31" s="44" t="str">
        <f>VLOOKUP(B31,DATA!$B$13:$V$292,12,0)</f>
        <v>1582/QĐ-UBND ngày 30/5/2016</v>
      </c>
      <c r="G31" s="543">
        <f>VLOOKUP(B31,DATA!$B$13:$V$292,13,0)</f>
        <v>1888</v>
      </c>
      <c r="H31" s="543">
        <f>VLOOKUP(B31,DATA!$B$14:$V$292,15,0)</f>
        <v>1888</v>
      </c>
      <c r="I31" s="543">
        <f>VLOOKUP(B31,DATA!$B$14:$V$292,16,0)</f>
        <v>750</v>
      </c>
      <c r="J31" s="543">
        <f>VLOOKUP(B31,DATA!$B$14:$V$292,18,0)</f>
        <v>750</v>
      </c>
      <c r="K31" s="543">
        <f>VLOOKUP(B31,DATA!$B$14:$V$292,19,0)</f>
        <v>1549</v>
      </c>
      <c r="L31" s="543">
        <f>VLOOKUP(B31,DATA!$B$13:$V$292,20,0)</f>
        <v>949</v>
      </c>
      <c r="M31" s="543">
        <f t="shared" si="1"/>
        <v>949</v>
      </c>
      <c r="N31" s="543">
        <v>100</v>
      </c>
      <c r="O31" s="44"/>
    </row>
    <row r="32" spans="1:15" ht="31.5">
      <c r="A32" s="43">
        <v>23</v>
      </c>
      <c r="B32" s="579" t="s">
        <v>184</v>
      </c>
      <c r="C32" s="22" t="str">
        <f>VLOOKUP(B32,DATA!$B$14:$V$292,6,0)</f>
        <v>Quảng Ninh</v>
      </c>
      <c r="D32" s="22">
        <f>VLOOKUP(B32,DATA!$B$14:$V$292,7,0)</f>
        <v>2016</v>
      </c>
      <c r="E32" s="23">
        <f>VLOOKUP(B32,DATA!$B$14:$V$292,9,0)</f>
        <v>2018</v>
      </c>
      <c r="F32" s="44" t="str">
        <f>VLOOKUP(B32,DATA!$B$13:$V$292,12,0)</f>
        <v>3118a/QĐ-UBND ngày 30/10/2015</v>
      </c>
      <c r="G32" s="543">
        <f>VLOOKUP(B32,DATA!$B$13:$V$292,13,0)</f>
        <v>4104</v>
      </c>
      <c r="H32" s="543">
        <f>VLOOKUP(B32,DATA!$B$14:$V$292,15,0)</f>
        <v>4104</v>
      </c>
      <c r="I32" s="543">
        <f>VLOOKUP(B32,DATA!$B$14:$V$292,16,0)</f>
        <v>2700</v>
      </c>
      <c r="J32" s="543">
        <f>VLOOKUP(B32,DATA!$B$14:$V$292,18,0)</f>
        <v>2700</v>
      </c>
      <c r="K32" s="543">
        <f>VLOOKUP(B32,DATA!$B$14:$V$292,19,0)</f>
        <v>3534</v>
      </c>
      <c r="L32" s="543">
        <f>VLOOKUP(B32,DATA!$B$13:$V$292,20,0)</f>
        <v>984</v>
      </c>
      <c r="M32" s="543">
        <f t="shared" si="1"/>
        <v>984</v>
      </c>
      <c r="N32" s="543">
        <v>100</v>
      </c>
      <c r="O32" s="44"/>
    </row>
    <row r="33" spans="1:15" ht="31.5">
      <c r="A33" s="43">
        <v>24</v>
      </c>
      <c r="B33" s="590" t="s">
        <v>192</v>
      </c>
      <c r="C33" s="22" t="str">
        <f>VLOOKUP(B33,DATA!$B$14:$V$292,6,0)</f>
        <v>Minh Hóa</v>
      </c>
      <c r="D33" s="22">
        <f>VLOOKUP(B33,DATA!$B$14:$V$292,7,0)</f>
        <v>2016</v>
      </c>
      <c r="E33" s="23">
        <f>VLOOKUP(B33,DATA!$B$14:$V$292,9,0)</f>
        <v>2018</v>
      </c>
      <c r="F33" s="44" t="str">
        <f>VLOOKUP(B33,DATA!$B$13:$V$292,12,0)</f>
        <v>3090/QĐ-UBND ngày 30/10/2015</v>
      </c>
      <c r="G33" s="543">
        <f>VLOOKUP(B33,DATA!$B$13:$V$292,13,0)</f>
        <v>4000</v>
      </c>
      <c r="H33" s="543">
        <f>VLOOKUP(B33,DATA!$B$14:$V$292,15,0)</f>
        <v>4000</v>
      </c>
      <c r="I33" s="543">
        <f>VLOOKUP(B33,DATA!$B$14:$V$292,16,0)</f>
        <v>2600</v>
      </c>
      <c r="J33" s="543">
        <f>VLOOKUP(B33,DATA!$B$14:$V$292,18,0)</f>
        <v>2600</v>
      </c>
      <c r="K33" s="543">
        <f>VLOOKUP(B33,DATA!$B$14:$V$292,19,0)</f>
        <v>3400</v>
      </c>
      <c r="L33" s="543">
        <f>VLOOKUP(B33,DATA!$B$13:$V$292,20,0)</f>
        <v>1000</v>
      </c>
      <c r="M33" s="543">
        <f t="shared" si="1"/>
        <v>1000</v>
      </c>
      <c r="N33" s="543">
        <v>100</v>
      </c>
      <c r="O33" s="44"/>
    </row>
    <row r="34" spans="1:15" ht="31.5">
      <c r="A34" s="43">
        <v>25</v>
      </c>
      <c r="B34" s="590" t="s">
        <v>204</v>
      </c>
      <c r="C34" s="22" t="str">
        <f>VLOOKUP(B34,DATA!$B$14:$V$292,6,0)</f>
        <v>Lệ Thủy</v>
      </c>
      <c r="D34" s="22">
        <f>VLOOKUP(B34,DATA!$B$14:$V$292,7,0)</f>
        <v>2016</v>
      </c>
      <c r="E34" s="23">
        <f>VLOOKUP(B34,DATA!$B$14:$V$292,9,0)</f>
        <v>2018</v>
      </c>
      <c r="F34" s="44" t="str">
        <f>VLOOKUP(B34,DATA!$B$13:$V$292,12,0)</f>
        <v>3041/QĐ-UBND ngày 29/10/2015</v>
      </c>
      <c r="G34" s="543">
        <f>VLOOKUP(B34,DATA!$B$13:$V$292,13,0)</f>
        <v>4500</v>
      </c>
      <c r="H34" s="543">
        <f>VLOOKUP(B34,DATA!$B$14:$V$292,15,0)</f>
        <v>4500</v>
      </c>
      <c r="I34" s="543">
        <f>VLOOKUP(B34,DATA!$B$14:$V$292,16,0)</f>
        <v>3025</v>
      </c>
      <c r="J34" s="543">
        <f>VLOOKUP(B34,DATA!$B$14:$V$292,18,0)</f>
        <v>3025</v>
      </c>
      <c r="K34" s="543">
        <f>VLOOKUP(B34,DATA!$B$14:$V$292,19,0)</f>
        <v>3850</v>
      </c>
      <c r="L34" s="543">
        <f>VLOOKUP(B34,DATA!$B$13:$V$292,20,0)</f>
        <v>1025</v>
      </c>
      <c r="M34" s="543">
        <f t="shared" si="1"/>
        <v>1025</v>
      </c>
      <c r="N34" s="543">
        <v>100</v>
      </c>
      <c r="O34" s="44"/>
    </row>
    <row r="35" spans="1:15" ht="31.5">
      <c r="A35" s="43">
        <v>26</v>
      </c>
      <c r="B35" s="579" t="s">
        <v>199</v>
      </c>
      <c r="C35" s="22" t="str">
        <f>VLOOKUP(B35,DATA!$B$14:$V$292,6,0)</f>
        <v>Tuyên Hóa</v>
      </c>
      <c r="D35" s="22">
        <f>VLOOKUP(B35,DATA!$B$14:$V$292,7,0)</f>
        <v>2016</v>
      </c>
      <c r="E35" s="23">
        <f>VLOOKUP(B35,DATA!$B$14:$V$292,9,0)</f>
        <v>2018</v>
      </c>
      <c r="F35" s="44" t="str">
        <f>VLOOKUP(B35,DATA!$B$13:$V$292,12,0)</f>
        <v>2777/QĐ-UBND ngày 12/10/2015</v>
      </c>
      <c r="G35" s="543">
        <f>VLOOKUP(B35,DATA!$B$13:$V$292,13,0)</f>
        <v>4978</v>
      </c>
      <c r="H35" s="543">
        <f>VLOOKUP(B35,DATA!$B$14:$V$292,15,0)</f>
        <v>4978</v>
      </c>
      <c r="I35" s="543">
        <f>VLOOKUP(B35,DATA!$B$14:$V$292,16,0)</f>
        <v>3950</v>
      </c>
      <c r="J35" s="543">
        <f>VLOOKUP(B35,DATA!$B$14:$V$292,18,0)</f>
        <v>3350</v>
      </c>
      <c r="K35" s="543">
        <f>VLOOKUP(B35,DATA!$B$14:$V$292,19,0)</f>
        <v>4280</v>
      </c>
      <c r="L35" s="543">
        <f>VLOOKUP(B35,DATA!$B$13:$V$292,20,0)</f>
        <v>1029</v>
      </c>
      <c r="M35" s="543">
        <f t="shared" si="1"/>
        <v>1029</v>
      </c>
      <c r="N35" s="543">
        <v>100</v>
      </c>
      <c r="O35" s="44"/>
    </row>
    <row r="36" spans="1:15" ht="31.5">
      <c r="A36" s="43">
        <v>27</v>
      </c>
      <c r="B36" s="590" t="s">
        <v>197</v>
      </c>
      <c r="C36" s="22" t="str">
        <f>VLOOKUP(B36,DATA!$B$14:$V$292,6,0)</f>
        <v>Bố Trạch</v>
      </c>
      <c r="D36" s="22">
        <f>VLOOKUP(B36,DATA!$B$14:$V$292,7,0)</f>
        <v>2016</v>
      </c>
      <c r="E36" s="23">
        <f>VLOOKUP(B36,DATA!$B$14:$V$292,9,0)</f>
        <v>2018</v>
      </c>
      <c r="F36" s="44" t="str">
        <f>VLOOKUP(B36,DATA!$B$13:$V$292,12,0)</f>
        <v>3108/QĐ-UBND ngày 30/10/2015</v>
      </c>
      <c r="G36" s="543">
        <f>VLOOKUP(B36,DATA!$B$13:$V$292,13,0)</f>
        <v>4000</v>
      </c>
      <c r="H36" s="543">
        <f>VLOOKUP(B36,DATA!$B$14:$V$292,15,0)</f>
        <v>4000</v>
      </c>
      <c r="I36" s="543">
        <f>VLOOKUP(B36,DATA!$B$14:$V$292,16,0)</f>
        <v>2550</v>
      </c>
      <c r="J36" s="543">
        <f>VLOOKUP(B36,DATA!$B$14:$V$292,18,0)</f>
        <v>2550</v>
      </c>
      <c r="K36" s="543">
        <f>VLOOKUP(B36,DATA!$B$14:$V$292,19,0)</f>
        <v>3450</v>
      </c>
      <c r="L36" s="543">
        <f>VLOOKUP(B36,DATA!$B$13:$V$292,20,0)</f>
        <v>1050</v>
      </c>
      <c r="M36" s="543">
        <f t="shared" si="1"/>
        <v>1050</v>
      </c>
      <c r="N36" s="543">
        <v>100</v>
      </c>
      <c r="O36" s="44"/>
    </row>
    <row r="37" spans="1:15" ht="31.5">
      <c r="A37" s="43">
        <v>28</v>
      </c>
      <c r="B37" s="590" t="s">
        <v>208</v>
      </c>
      <c r="C37" s="22" t="str">
        <f>VLOOKUP(B37,DATA!$B$14:$V$292,6,0)</f>
        <v>Quảng Ninh</v>
      </c>
      <c r="D37" s="22">
        <f>VLOOKUP(B37,DATA!$B$14:$V$292,7,0)</f>
        <v>2016</v>
      </c>
      <c r="E37" s="23">
        <f>VLOOKUP(B37,DATA!$B$14:$V$292,9,0)</f>
        <v>2018</v>
      </c>
      <c r="F37" s="44" t="str">
        <f>VLOOKUP(B37,DATA!$B$13:$V$292,12,0)</f>
        <v>3066/QĐ-UBND ngày 30/10/2015</v>
      </c>
      <c r="G37" s="543">
        <f>VLOOKUP(B37,DATA!$B$13:$V$292,13,0)</f>
        <v>4000</v>
      </c>
      <c r="H37" s="543">
        <f>VLOOKUP(B37,DATA!$B$14:$V$292,15,0)</f>
        <v>4000</v>
      </c>
      <c r="I37" s="543">
        <f>VLOOKUP(B37,DATA!$B$14:$V$292,16,0)</f>
        <v>2550</v>
      </c>
      <c r="J37" s="543">
        <f>VLOOKUP(B37,DATA!$B$14:$V$292,18,0)</f>
        <v>2550</v>
      </c>
      <c r="K37" s="543">
        <f>VLOOKUP(B37,DATA!$B$14:$V$292,19,0)</f>
        <v>3450</v>
      </c>
      <c r="L37" s="543">
        <f>VLOOKUP(B37,DATA!$B$13:$V$292,20,0)</f>
        <v>1050</v>
      </c>
      <c r="M37" s="543">
        <f t="shared" si="1"/>
        <v>1050</v>
      </c>
      <c r="N37" s="543">
        <v>100</v>
      </c>
      <c r="O37" s="44"/>
    </row>
    <row r="38" spans="1:15" ht="31.5">
      <c r="A38" s="43">
        <v>29</v>
      </c>
      <c r="B38" s="590" t="s">
        <v>230</v>
      </c>
      <c r="C38" s="22" t="str">
        <f>VLOOKUP(B38,DATA!$B$14:$V$292,6,0)</f>
        <v>Lệ Thủy</v>
      </c>
      <c r="D38" s="22">
        <f>VLOOKUP(B38,DATA!$B$14:$V$292,7,0)</f>
        <v>2016</v>
      </c>
      <c r="E38" s="23">
        <f>VLOOKUP(B38,DATA!$B$14:$V$292,9,0)</f>
        <v>2018</v>
      </c>
      <c r="F38" s="44" t="str">
        <f>VLOOKUP(B38,DATA!$B$13:$V$292,12,0)</f>
        <v>2896/QĐ-UBND ngày 30/5/2016</v>
      </c>
      <c r="G38" s="543">
        <f>VLOOKUP(B38,DATA!$B$13:$V$292,13,0)</f>
        <v>4800</v>
      </c>
      <c r="H38" s="543">
        <f>VLOOKUP(B38,DATA!$B$14:$V$292,15,0)</f>
        <v>1800</v>
      </c>
      <c r="I38" s="543">
        <f>VLOOKUP(B38,DATA!$B$14:$V$292,16,0)</f>
        <v>510</v>
      </c>
      <c r="J38" s="543">
        <f>VLOOKUP(B38,DATA!$B$14:$V$292,18,0)</f>
        <v>510</v>
      </c>
      <c r="K38" s="543">
        <f>VLOOKUP(B38,DATA!$B$14:$V$292,19,0)</f>
        <v>1620</v>
      </c>
      <c r="L38" s="543">
        <f>VLOOKUP(B38,DATA!$B$13:$V$292,20,0)</f>
        <v>1110</v>
      </c>
      <c r="M38" s="543">
        <f t="shared" si="1"/>
        <v>1110</v>
      </c>
      <c r="N38" s="543">
        <v>100</v>
      </c>
      <c r="O38" s="44"/>
    </row>
    <row r="39" spans="1:15" ht="31.5">
      <c r="A39" s="43">
        <v>30</v>
      </c>
      <c r="B39" s="579" t="s">
        <v>195</v>
      </c>
      <c r="C39" s="22" t="str">
        <f>VLOOKUP(B39,DATA!$B$14:$V$292,6,0)</f>
        <v>Đồng Hới</v>
      </c>
      <c r="D39" s="22">
        <f>VLOOKUP(B39,DATA!$B$14:$V$292,7,0)</f>
        <v>2016</v>
      </c>
      <c r="E39" s="23">
        <f>VLOOKUP(B39,DATA!$B$14:$V$292,9,0)</f>
        <v>2018</v>
      </c>
      <c r="F39" s="44" t="str">
        <f>VLOOKUP(B39,DATA!$B$13:$V$292,12,0)</f>
        <v>3077a/QĐ-UBND ngày 30/10/2015</v>
      </c>
      <c r="G39" s="543">
        <f>VLOOKUP(B39,DATA!$B$13:$V$292,13,0)</f>
        <v>4200</v>
      </c>
      <c r="H39" s="543">
        <f>VLOOKUP(B39,DATA!$B$14:$V$292,15,0)</f>
        <v>4200</v>
      </c>
      <c r="I39" s="543">
        <f>VLOOKUP(B39,DATA!$B$14:$V$292,16,0)</f>
        <v>2603</v>
      </c>
      <c r="J39" s="543">
        <f>VLOOKUP(B39,DATA!$B$14:$V$292,18,0)</f>
        <v>2603</v>
      </c>
      <c r="K39" s="543">
        <f>VLOOKUP(B39,DATA!$B$14:$V$292,19,0)</f>
        <v>3630</v>
      </c>
      <c r="L39" s="543">
        <f>VLOOKUP(B39,DATA!$B$13:$V$292,20,0)</f>
        <v>1177</v>
      </c>
      <c r="M39" s="543">
        <f t="shared" si="1"/>
        <v>1177</v>
      </c>
      <c r="N39" s="543">
        <v>100</v>
      </c>
      <c r="O39" s="44"/>
    </row>
    <row r="40" spans="1:15" ht="31.5">
      <c r="A40" s="43">
        <v>31</v>
      </c>
      <c r="B40" s="590" t="s">
        <v>224</v>
      </c>
      <c r="C40" s="22" t="str">
        <f>VLOOKUP(B40,DATA!$B$14:$V$292,6,0)</f>
        <v>Lệ Thủy</v>
      </c>
      <c r="D40" s="22">
        <f>VLOOKUP(B40,DATA!$B$14:$V$292,7,0)</f>
        <v>2016</v>
      </c>
      <c r="E40" s="23">
        <f>VLOOKUP(B40,DATA!$B$14:$V$292,9,0)</f>
        <v>2018</v>
      </c>
      <c r="F40" s="44" t="str">
        <f>VLOOKUP(B40,DATA!$B$13:$V$292,12,0)</f>
        <v>3042/QĐ-UBND ngày 29/10/2015</v>
      </c>
      <c r="G40" s="543">
        <f>VLOOKUP(B40,DATA!$B$13:$V$292,13,0)</f>
        <v>4800</v>
      </c>
      <c r="H40" s="543">
        <f>VLOOKUP(B40,DATA!$B$14:$V$292,15,0)</f>
        <v>4800</v>
      </c>
      <c r="I40" s="543">
        <f>VLOOKUP(B40,DATA!$B$14:$V$292,16,0)</f>
        <v>3080</v>
      </c>
      <c r="J40" s="543">
        <f>VLOOKUP(B40,DATA!$B$14:$V$292,18,0)</f>
        <v>3080</v>
      </c>
      <c r="K40" s="543">
        <f>VLOOKUP(B40,DATA!$B$14:$V$292,19,0)</f>
        <v>4210</v>
      </c>
      <c r="L40" s="543">
        <f>VLOOKUP(B40,DATA!$B$13:$V$292,20,0)</f>
        <v>1240</v>
      </c>
      <c r="M40" s="543">
        <f t="shared" si="1"/>
        <v>1240</v>
      </c>
      <c r="N40" s="543">
        <v>100</v>
      </c>
      <c r="O40" s="44"/>
    </row>
    <row r="41" spans="1:15" ht="31.5">
      <c r="A41" s="43">
        <v>32</v>
      </c>
      <c r="B41" s="579" t="s">
        <v>212</v>
      </c>
      <c r="C41" s="22" t="str">
        <f>VLOOKUP(B41,DATA!$B$14:$V$292,6,0)</f>
        <v>Ba Đồn</v>
      </c>
      <c r="D41" s="22">
        <f>VLOOKUP(B41,DATA!$B$14:$V$292,7,0)</f>
        <v>2016</v>
      </c>
      <c r="E41" s="23">
        <f>VLOOKUP(B41,DATA!$B$14:$V$292,9,0)</f>
        <v>2018</v>
      </c>
      <c r="F41" s="44" t="str">
        <f>VLOOKUP(B41,DATA!$B$13:$V$292,12,0)</f>
        <v>3105/QĐ-UBND ngày 30/10/2015</v>
      </c>
      <c r="G41" s="543">
        <f>VLOOKUP(B41,DATA!$B$13:$V$292,13,0)</f>
        <v>4800</v>
      </c>
      <c r="H41" s="543">
        <f>VLOOKUP(B41,DATA!$B$14:$V$292,15,0)</f>
        <v>4800</v>
      </c>
      <c r="I41" s="543">
        <f>VLOOKUP(B41,DATA!$B$14:$V$292,16,0)</f>
        <v>3030</v>
      </c>
      <c r="J41" s="543">
        <f>VLOOKUP(B41,DATA!$B$14:$V$292,18,0)</f>
        <v>3030</v>
      </c>
      <c r="K41" s="543">
        <f>VLOOKUP(B41,DATA!$B$14:$V$292,19,0)</f>
        <v>4170</v>
      </c>
      <c r="L41" s="543">
        <f>VLOOKUP(B41,DATA!$B$13:$V$292,20,0)</f>
        <v>1290</v>
      </c>
      <c r="M41" s="543">
        <f t="shared" si="1"/>
        <v>1290</v>
      </c>
      <c r="N41" s="543">
        <v>100</v>
      </c>
      <c r="O41" s="44"/>
    </row>
    <row r="42" spans="1:15" ht="31.5">
      <c r="A42" s="43">
        <v>33</v>
      </c>
      <c r="B42" s="590" t="s">
        <v>226</v>
      </c>
      <c r="C42" s="22" t="str">
        <f>VLOOKUP(B42,DATA!$B$14:$V$292,6,0)</f>
        <v>Quảng Ninh</v>
      </c>
      <c r="D42" s="22">
        <f>VLOOKUP(B42,DATA!$B$14:$V$292,7,0)</f>
        <v>2016</v>
      </c>
      <c r="E42" s="23">
        <f>VLOOKUP(B42,DATA!$B$14:$V$292,9,0)</f>
        <v>2018</v>
      </c>
      <c r="F42" s="44" t="str">
        <f>VLOOKUP(B42,DATA!$B$13:$V$292,12,0)</f>
        <v>3124/QĐ-UBND ngày 30/10/2015</v>
      </c>
      <c r="G42" s="543">
        <f>VLOOKUP(B42,DATA!$B$13:$V$292,13,0)</f>
        <v>4800</v>
      </c>
      <c r="H42" s="543">
        <f>VLOOKUP(B42,DATA!$B$14:$V$292,15,0)</f>
        <v>4800</v>
      </c>
      <c r="I42" s="543">
        <f>VLOOKUP(B42,DATA!$B$14:$V$292,16,0)</f>
        <v>2950</v>
      </c>
      <c r="J42" s="543">
        <f>VLOOKUP(B42,DATA!$B$14:$V$292,18,0)</f>
        <v>2950</v>
      </c>
      <c r="K42" s="543">
        <f>VLOOKUP(B42,DATA!$B$14:$V$292,19,0)</f>
        <v>4320</v>
      </c>
      <c r="L42" s="543">
        <f>VLOOKUP(B42,DATA!$B$13:$V$292,20,0)</f>
        <v>1370</v>
      </c>
      <c r="M42" s="543">
        <f t="shared" si="1"/>
        <v>1370</v>
      </c>
      <c r="N42" s="543">
        <v>100</v>
      </c>
      <c r="O42" s="44"/>
    </row>
    <row r="43" spans="1:15" ht="31.5">
      <c r="A43" s="43">
        <v>34</v>
      </c>
      <c r="B43" s="590" t="s">
        <v>206</v>
      </c>
      <c r="C43" s="22" t="str">
        <f>VLOOKUP(B43,DATA!$B$14:$V$292,6,0)</f>
        <v>Lệ Thủy</v>
      </c>
      <c r="D43" s="22">
        <f>VLOOKUP(B43,DATA!$B$14:$V$292,7,0)</f>
        <v>2016</v>
      </c>
      <c r="E43" s="23">
        <f>VLOOKUP(B43,DATA!$B$14:$V$292,9,0)</f>
        <v>2018</v>
      </c>
      <c r="F43" s="44" t="str">
        <f>VLOOKUP(B43,DATA!$B$13:$V$292,12,0)</f>
        <v>3038/QĐ-UBND ngày 29/10/2015</v>
      </c>
      <c r="G43" s="543">
        <f>VLOOKUP(B43,DATA!$B$13:$V$292,13,0)</f>
        <v>6324</v>
      </c>
      <c r="H43" s="543">
        <f>VLOOKUP(B43,DATA!$B$14:$V$292,15,0)</f>
        <v>6324</v>
      </c>
      <c r="I43" s="543">
        <f>VLOOKUP(B43,DATA!$B$14:$V$292,16,0)</f>
        <v>4000</v>
      </c>
      <c r="J43" s="543">
        <f>VLOOKUP(B43,DATA!$B$14:$V$292,18,0)</f>
        <v>4000</v>
      </c>
      <c r="K43" s="543">
        <f>VLOOKUP(B43,DATA!$B$14:$V$292,19,0)</f>
        <v>5542</v>
      </c>
      <c r="L43" s="543">
        <f>VLOOKUP(B43,DATA!$B$13:$V$292,20,0)</f>
        <v>1692</v>
      </c>
      <c r="M43" s="543">
        <f t="shared" si="1"/>
        <v>1692</v>
      </c>
      <c r="N43" s="543">
        <v>100</v>
      </c>
      <c r="O43" s="44"/>
    </row>
    <row r="44" spans="1:15" ht="31.5">
      <c r="A44" s="43">
        <v>35</v>
      </c>
      <c r="B44" s="590" t="s">
        <v>347</v>
      </c>
      <c r="C44" s="22" t="str">
        <f>VLOOKUP(B44,DATA!$B$14:$V$292,6,0)</f>
        <v>Quảng Ninh</v>
      </c>
      <c r="D44" s="22">
        <f>VLOOKUP(B44,DATA!$B$14:$V$292,7,0)</f>
        <v>2016</v>
      </c>
      <c r="E44" s="23">
        <f>VLOOKUP(B44,DATA!$B$14:$V$292,9,0)</f>
        <v>2018</v>
      </c>
      <c r="F44" s="44" t="str">
        <f>VLOOKUP(B44,DATA!$B$13:$V$292,12,0)</f>
        <v>323/QĐ-UBND ngày 9/5/2016</v>
      </c>
      <c r="G44" s="543">
        <f>VLOOKUP(B44,DATA!$B$13:$V$292,13,0)</f>
        <v>2994</v>
      </c>
      <c r="H44" s="543">
        <f>VLOOKUP(B44,DATA!$B$14:$V$292,15,0)</f>
        <v>2394</v>
      </c>
      <c r="I44" s="543">
        <f>VLOOKUP(B44,DATA!$B$14:$V$292,16,0)</f>
        <v>339</v>
      </c>
      <c r="J44" s="543">
        <f>VLOOKUP(B44,DATA!$B$14:$V$292,18,0)</f>
        <v>339</v>
      </c>
      <c r="K44" s="543">
        <f>VLOOKUP(B44,DATA!$B$14:$V$292,19,0)</f>
        <v>2394</v>
      </c>
      <c r="L44" s="543">
        <f>VLOOKUP(B44,DATA!$B$13:$V$292,20,0)</f>
        <v>2055</v>
      </c>
      <c r="M44" s="543">
        <f t="shared" si="1"/>
        <v>2055</v>
      </c>
      <c r="N44" s="543">
        <v>100</v>
      </c>
      <c r="O44" s="44"/>
    </row>
    <row r="45" spans="1:15" ht="31.5">
      <c r="A45" s="43">
        <v>36</v>
      </c>
      <c r="B45" s="590" t="s">
        <v>186</v>
      </c>
      <c r="C45" s="22" t="str">
        <f>VLOOKUP(B45,DATA!$B$14:$V$292,6,0)</f>
        <v>Đồng Hới</v>
      </c>
      <c r="D45" s="22">
        <f>VLOOKUP(B45,DATA!$B$14:$V$292,7,0)</f>
        <v>2016</v>
      </c>
      <c r="E45" s="23">
        <f>VLOOKUP(B45,DATA!$B$14:$V$292,9,0)</f>
        <v>2018</v>
      </c>
      <c r="F45" s="44" t="str">
        <f>VLOOKUP(B45,DATA!$B$13:$V$292,12,0)</f>
        <v>3112/QĐ-UBND ngày 31/10/2015</v>
      </c>
      <c r="G45" s="543">
        <f>VLOOKUP(B45,DATA!$B$13:$V$292,13,0)</f>
        <v>8178</v>
      </c>
      <c r="H45" s="543">
        <f>VLOOKUP(B45,DATA!$B$14:$V$292,15,0)</f>
        <v>8000</v>
      </c>
      <c r="I45" s="543">
        <f>VLOOKUP(B45,DATA!$B$14:$V$292,16,0)</f>
        <v>5100</v>
      </c>
      <c r="J45" s="543">
        <f>VLOOKUP(B45,DATA!$B$14:$V$292,18,0)</f>
        <v>5100</v>
      </c>
      <c r="K45" s="543">
        <f>VLOOKUP(B45,DATA!$B$14:$V$292,19,0)</f>
        <v>6900</v>
      </c>
      <c r="L45" s="543">
        <f>VLOOKUP(B45,DATA!$B$13:$V$292,20,0)</f>
        <v>2100</v>
      </c>
      <c r="M45" s="543">
        <f t="shared" si="1"/>
        <v>2100</v>
      </c>
      <c r="N45" s="543">
        <v>100</v>
      </c>
      <c r="O45" s="44"/>
    </row>
    <row r="46" spans="1:15" s="647" customFormat="1">
      <c r="A46" s="56" t="s">
        <v>492</v>
      </c>
      <c r="B46" s="648" t="s">
        <v>717</v>
      </c>
      <c r="C46" s="649"/>
      <c r="D46" s="58"/>
      <c r="E46" s="58"/>
      <c r="F46" s="44"/>
      <c r="G46" s="57"/>
      <c r="H46" s="57"/>
      <c r="I46" s="57"/>
      <c r="J46" s="57"/>
      <c r="K46" s="57"/>
      <c r="L46" s="57"/>
      <c r="M46" s="57"/>
      <c r="N46" s="57"/>
      <c r="O46" s="650"/>
    </row>
    <row r="47" spans="1:15" ht="31.5">
      <c r="A47" s="43">
        <v>37</v>
      </c>
      <c r="B47" s="590" t="s">
        <v>286</v>
      </c>
      <c r="C47" s="22" t="str">
        <f>VLOOKUP(B47,DATA!$B$14:$V$292,6,0)</f>
        <v>Lệ Thủy</v>
      </c>
      <c r="D47" s="22">
        <f>VLOOKUP(B47,DATA!$B$14:$V$292,7,0)</f>
        <v>2017</v>
      </c>
      <c r="E47" s="23">
        <f>VLOOKUP(B47,DATA!$B$14:$V$292,9,0)</f>
        <v>2019</v>
      </c>
      <c r="F47" s="44" t="str">
        <f>VLOOKUP(B47,DATA!$B$13:$V$292,12,0)</f>
        <v>3466/QĐ-UBND ngày 28/10/2016</v>
      </c>
      <c r="G47" s="543">
        <f>VLOOKUP(B47,DATA!$B$13:$V$292,13,0)</f>
        <v>1982</v>
      </c>
      <c r="H47" s="543">
        <f>VLOOKUP(B47,DATA!$B$14:$V$292,15,0)</f>
        <v>1982</v>
      </c>
      <c r="I47" s="543">
        <f>VLOOKUP(B47,DATA!$B$14:$V$292,16,0)</f>
        <v>1000</v>
      </c>
      <c r="J47" s="543">
        <f>VLOOKUP(B47,DATA!$B$14:$V$292,18,0)</f>
        <v>1000</v>
      </c>
      <c r="K47" s="543">
        <f>VLOOKUP(B47,DATA!$B$14:$V$292,19,0)</f>
        <v>1784</v>
      </c>
      <c r="L47" s="543">
        <f>VLOOKUP(B47,DATA!$B$13:$V$292,20,0)</f>
        <v>784</v>
      </c>
      <c r="M47" s="543">
        <f t="shared" ref="M47:M93" si="2">L47*N47/100</f>
        <v>784</v>
      </c>
      <c r="N47" s="543">
        <f>IF(K47&lt;=2500,100,50)</f>
        <v>100</v>
      </c>
      <c r="O47" s="847" t="s">
        <v>770</v>
      </c>
    </row>
    <row r="48" spans="1:15" ht="31.5">
      <c r="A48" s="43">
        <v>38</v>
      </c>
      <c r="B48" s="579" t="s">
        <v>247</v>
      </c>
      <c r="C48" s="22" t="str">
        <f>VLOOKUP(B48,DATA!$B$14:$V$292,6,0)</f>
        <v>Lệ Thủy</v>
      </c>
      <c r="D48" s="22">
        <f>VLOOKUP(B48,DATA!$B$14:$V$292,7,0)</f>
        <v>2017</v>
      </c>
      <c r="E48" s="23">
        <f>VLOOKUP(B48,DATA!$B$14:$V$292,9,0)</f>
        <v>2019</v>
      </c>
      <c r="F48" s="44" t="str">
        <f>VLOOKUP(B48,DATA!$B$13:$V$292,12,0)</f>
        <v>3019/QĐ-UBND ngày 30/9/2016</v>
      </c>
      <c r="G48" s="543">
        <f>VLOOKUP(B48,DATA!$B$13:$V$292,13,0)</f>
        <v>2488</v>
      </c>
      <c r="H48" s="543">
        <f>VLOOKUP(B48,DATA!$B$14:$V$292,15,0)</f>
        <v>2488</v>
      </c>
      <c r="I48" s="543">
        <f>VLOOKUP(B48,DATA!$B$14:$V$292,16,0)</f>
        <v>650</v>
      </c>
      <c r="J48" s="543">
        <f>VLOOKUP(B48,DATA!$B$14:$V$292,18,0)</f>
        <v>650</v>
      </c>
      <c r="K48" s="543">
        <f>VLOOKUP(B48,DATA!$B$14:$V$292,19,0)</f>
        <v>2164</v>
      </c>
      <c r="L48" s="543">
        <f>VLOOKUP(B48,DATA!$B$13:$V$292,20,0)</f>
        <v>1514</v>
      </c>
      <c r="M48" s="543">
        <f t="shared" si="2"/>
        <v>1514</v>
      </c>
      <c r="N48" s="543">
        <f t="shared" ref="N48:N93" si="3">IF(K48&lt;=2500,100,50)</f>
        <v>100</v>
      </c>
      <c r="O48" s="848"/>
    </row>
    <row r="49" spans="1:15" ht="31.5">
      <c r="A49" s="43">
        <v>39</v>
      </c>
      <c r="B49" s="590" t="s">
        <v>241</v>
      </c>
      <c r="C49" s="22" t="str">
        <f>VLOOKUP(B49,DATA!$B$14:$V$292,6,0)</f>
        <v>Lệ Thủy</v>
      </c>
      <c r="D49" s="22">
        <f>VLOOKUP(B49,DATA!$B$14:$V$292,7,0)</f>
        <v>2017</v>
      </c>
      <c r="E49" s="23">
        <f>VLOOKUP(B49,DATA!$B$14:$V$292,9,0)</f>
        <v>2019</v>
      </c>
      <c r="F49" s="44" t="str">
        <f>VLOOKUP(B49,DATA!$B$13:$V$292,12,0)</f>
        <v>5362/QĐ-UBND ngày 23/10/2016</v>
      </c>
      <c r="G49" s="543">
        <f>VLOOKUP(B49,DATA!$B$13:$V$292,13,0)</f>
        <v>2600</v>
      </c>
      <c r="H49" s="543">
        <f>VLOOKUP(B49,DATA!$B$14:$V$292,15,0)</f>
        <v>2600</v>
      </c>
      <c r="I49" s="543">
        <f>VLOOKUP(B49,DATA!$B$14:$V$292,16,0)</f>
        <v>650</v>
      </c>
      <c r="J49" s="543">
        <f>VLOOKUP(B49,DATA!$B$14:$V$292,18,0)</f>
        <v>650</v>
      </c>
      <c r="K49" s="543">
        <f>VLOOKUP(B49,DATA!$B$14:$V$292,19,0)</f>
        <v>2265</v>
      </c>
      <c r="L49" s="543">
        <f>VLOOKUP(B49,DATA!$B$13:$V$292,20,0)</f>
        <v>1615</v>
      </c>
      <c r="M49" s="543">
        <f t="shared" si="2"/>
        <v>1615</v>
      </c>
      <c r="N49" s="543">
        <f t="shared" si="3"/>
        <v>100</v>
      </c>
      <c r="O49" s="848"/>
    </row>
    <row r="50" spans="1:15" ht="31.5">
      <c r="A50" s="43">
        <v>40</v>
      </c>
      <c r="B50" s="590" t="s">
        <v>253</v>
      </c>
      <c r="C50" s="22" t="str">
        <f>VLOOKUP(B50,DATA!$B$14:$V$292,6,0)</f>
        <v>Quảng Trạch</v>
      </c>
      <c r="D50" s="22">
        <f>VLOOKUP(B50,DATA!$B$14:$V$292,7,0)</f>
        <v>2017</v>
      </c>
      <c r="E50" s="23">
        <f>VLOOKUP(B50,DATA!$B$14:$V$292,9,0)</f>
        <v>2019</v>
      </c>
      <c r="F50" s="44" t="str">
        <f>VLOOKUP(B50,DATA!$B$13:$V$292,12,0)</f>
        <v>3310/QĐ-UBND ngày 24/10/2016</v>
      </c>
      <c r="G50" s="543">
        <f>VLOOKUP(B50,DATA!$B$13:$V$292,13,0)</f>
        <v>2743</v>
      </c>
      <c r="H50" s="543">
        <f>VLOOKUP(B50,DATA!$B$14:$V$292,15,0)</f>
        <v>2743</v>
      </c>
      <c r="I50" s="543">
        <f>VLOOKUP(B50,DATA!$B$14:$V$292,16,0)</f>
        <v>740</v>
      </c>
      <c r="J50" s="543">
        <f>VLOOKUP(B50,DATA!$B$14:$V$292,18,0)</f>
        <v>740</v>
      </c>
      <c r="K50" s="543">
        <f>VLOOKUP(B50,DATA!$B$14:$V$292,19,0)</f>
        <v>2394</v>
      </c>
      <c r="L50" s="543">
        <f>VLOOKUP(B50,DATA!$B$13:$V$292,20,0)</f>
        <v>1654</v>
      </c>
      <c r="M50" s="543">
        <f t="shared" si="2"/>
        <v>1654</v>
      </c>
      <c r="N50" s="543">
        <f t="shared" si="3"/>
        <v>100</v>
      </c>
      <c r="O50" s="848"/>
    </row>
    <row r="51" spans="1:15" ht="31.5">
      <c r="A51" s="43">
        <v>41</v>
      </c>
      <c r="B51" s="590" t="s">
        <v>251</v>
      </c>
      <c r="C51" s="22" t="str">
        <f>VLOOKUP(B51,DATA!$B$14:$V$292,6,0)</f>
        <v>Tuyên Hóa</v>
      </c>
      <c r="D51" s="22">
        <f>VLOOKUP(B51,DATA!$B$14:$V$292,7,0)</f>
        <v>2017</v>
      </c>
      <c r="E51" s="23">
        <f>VLOOKUP(B51,DATA!$B$14:$V$292,9,0)</f>
        <v>2019</v>
      </c>
      <c r="F51" s="44" t="str">
        <f>VLOOKUP(B51,DATA!$B$13:$V$292,12,0)</f>
        <v>2481/QĐ-UBND ngày 16/8/2016</v>
      </c>
      <c r="G51" s="543">
        <f>VLOOKUP(B51,DATA!$B$13:$V$292,13,0)</f>
        <v>2890</v>
      </c>
      <c r="H51" s="543">
        <f>VLOOKUP(B51,DATA!$B$14:$V$292,15,0)</f>
        <v>2890</v>
      </c>
      <c r="I51" s="543">
        <f>VLOOKUP(B51,DATA!$B$14:$V$292,16,0)</f>
        <v>730</v>
      </c>
      <c r="J51" s="543">
        <f>VLOOKUP(B51,DATA!$B$14:$V$292,18,0)</f>
        <v>730</v>
      </c>
      <c r="K51" s="543">
        <f>VLOOKUP(B51,DATA!$B$14:$V$292,19,0)</f>
        <v>2526</v>
      </c>
      <c r="L51" s="543">
        <f>VLOOKUP(B51,DATA!$B$13:$V$292,20,0)</f>
        <v>1796</v>
      </c>
      <c r="M51" s="543">
        <f t="shared" si="2"/>
        <v>898</v>
      </c>
      <c r="N51" s="543">
        <f t="shared" si="3"/>
        <v>50</v>
      </c>
      <c r="O51" s="848"/>
    </row>
    <row r="52" spans="1:15" ht="31.5">
      <c r="A52" s="43">
        <v>42</v>
      </c>
      <c r="B52" s="579" t="s">
        <v>261</v>
      </c>
      <c r="C52" s="22" t="str">
        <f>VLOOKUP(B52,DATA!$B$14:$V$292,6,0)</f>
        <v>Tuyên Hóa</v>
      </c>
      <c r="D52" s="22">
        <f>VLOOKUP(B52,DATA!$B$14:$V$292,7,0)</f>
        <v>2017</v>
      </c>
      <c r="E52" s="23">
        <f>VLOOKUP(B52,DATA!$B$14:$V$292,9,0)</f>
        <v>2019</v>
      </c>
      <c r="F52" s="44" t="str">
        <f>VLOOKUP(B52,DATA!$B$13:$V$292,12,0)</f>
        <v>2573/QĐ-UBND ngày 25/8/2016</v>
      </c>
      <c r="G52" s="543">
        <f>VLOOKUP(B52,DATA!$B$13:$V$292,13,0)</f>
        <v>2916</v>
      </c>
      <c r="H52" s="543">
        <f>VLOOKUP(B52,DATA!$B$14:$V$292,15,0)</f>
        <v>2916</v>
      </c>
      <c r="I52" s="543">
        <f>VLOOKUP(B52,DATA!$B$14:$V$292,16,0)</f>
        <v>730</v>
      </c>
      <c r="J52" s="543">
        <f>VLOOKUP(B52,DATA!$B$14:$V$292,18,0)</f>
        <v>730</v>
      </c>
      <c r="K52" s="543">
        <f>VLOOKUP(B52,DATA!$B$14:$V$292,19,0)</f>
        <v>2549</v>
      </c>
      <c r="L52" s="543">
        <f>VLOOKUP(B52,DATA!$B$13:$V$292,20,0)</f>
        <v>1819</v>
      </c>
      <c r="M52" s="543">
        <f t="shared" si="2"/>
        <v>909.5</v>
      </c>
      <c r="N52" s="543">
        <f t="shared" si="3"/>
        <v>50</v>
      </c>
      <c r="O52" s="848"/>
    </row>
    <row r="53" spans="1:15" ht="31.5">
      <c r="A53" s="43">
        <v>43</v>
      </c>
      <c r="B53" s="590" t="s">
        <v>259</v>
      </c>
      <c r="C53" s="22" t="str">
        <f>VLOOKUP(B53,DATA!$B$14:$V$292,6,0)</f>
        <v>Lệ Thủy</v>
      </c>
      <c r="D53" s="22">
        <f>VLOOKUP(B53,DATA!$B$14:$V$292,7,0)</f>
        <v>2017</v>
      </c>
      <c r="E53" s="23">
        <f>VLOOKUP(B53,DATA!$B$14:$V$292,9,0)</f>
        <v>2019</v>
      </c>
      <c r="F53" s="44" t="str">
        <f>VLOOKUP(B53,DATA!$B$13:$V$292,12,0)</f>
        <v>3312/QĐ-UBND ngày 24/10/2016</v>
      </c>
      <c r="G53" s="543">
        <f>VLOOKUP(B53,DATA!$B$13:$V$292,13,0)</f>
        <v>2952</v>
      </c>
      <c r="H53" s="543">
        <f>VLOOKUP(B53,DATA!$B$14:$V$292,15,0)</f>
        <v>2952</v>
      </c>
      <c r="I53" s="543">
        <f>VLOOKUP(B53,DATA!$B$14:$V$292,16,0)</f>
        <v>750</v>
      </c>
      <c r="J53" s="543">
        <f>VLOOKUP(B53,DATA!$B$14:$V$292,18,0)</f>
        <v>750</v>
      </c>
      <c r="K53" s="543">
        <f>VLOOKUP(B53,DATA!$B$14:$V$292,19,0)</f>
        <v>2582</v>
      </c>
      <c r="L53" s="543">
        <f>VLOOKUP(B53,DATA!$B$13:$V$292,20,0)</f>
        <v>1832</v>
      </c>
      <c r="M53" s="543">
        <f t="shared" si="2"/>
        <v>916</v>
      </c>
      <c r="N53" s="543">
        <f t="shared" si="3"/>
        <v>50</v>
      </c>
      <c r="O53" s="848"/>
    </row>
    <row r="54" spans="1:15" ht="31.5">
      <c r="A54" s="43">
        <v>44</v>
      </c>
      <c r="B54" s="590" t="s">
        <v>245</v>
      </c>
      <c r="C54" s="22" t="str">
        <f>VLOOKUP(B54,DATA!$B$14:$V$292,6,0)</f>
        <v>Bố Trạch</v>
      </c>
      <c r="D54" s="22">
        <f>VLOOKUP(B54,DATA!$B$14:$V$292,7,0)</f>
        <v>2017</v>
      </c>
      <c r="E54" s="23">
        <f>VLOOKUP(B54,DATA!$B$14:$V$292,9,0)</f>
        <v>2019</v>
      </c>
      <c r="F54" s="44" t="str">
        <f>VLOOKUP(B54,DATA!$B$13:$V$292,12,0)</f>
        <v>3302/QĐ-UBND ngày 24/10/2016</v>
      </c>
      <c r="G54" s="543">
        <f>VLOOKUP(B54,DATA!$B$13:$V$292,13,0)</f>
        <v>6229</v>
      </c>
      <c r="H54" s="543">
        <f>VLOOKUP(B54,DATA!$B$14:$V$292,15,0)</f>
        <v>3000</v>
      </c>
      <c r="I54" s="543">
        <f>VLOOKUP(B54,DATA!$B$14:$V$292,16,0)</f>
        <v>950</v>
      </c>
      <c r="J54" s="543">
        <f>VLOOKUP(B54,DATA!$B$14:$V$292,18,0)</f>
        <v>950</v>
      </c>
      <c r="K54" s="543">
        <f>VLOOKUP(B54,DATA!$B$14:$V$292,19,0)</f>
        <v>2625</v>
      </c>
      <c r="L54" s="543">
        <f>VLOOKUP(B54,DATA!$B$13:$V$292,20,0)</f>
        <v>1675</v>
      </c>
      <c r="M54" s="543">
        <f t="shared" si="2"/>
        <v>837.5</v>
      </c>
      <c r="N54" s="543">
        <f t="shared" si="3"/>
        <v>50</v>
      </c>
      <c r="O54" s="848"/>
    </row>
    <row r="55" spans="1:15" ht="31.5">
      <c r="A55" s="43">
        <v>45</v>
      </c>
      <c r="B55" s="590" t="s">
        <v>276</v>
      </c>
      <c r="C55" s="22" t="str">
        <f>VLOOKUP(B55,DATA!$B$14:$V$292,6,0)</f>
        <v>Bố Trạch</v>
      </c>
      <c r="D55" s="22">
        <f>VLOOKUP(B55,DATA!$B$14:$V$292,7,0)</f>
        <v>2017</v>
      </c>
      <c r="E55" s="23">
        <f>VLOOKUP(B55,DATA!$B$14:$V$292,9,0)</f>
        <v>2019</v>
      </c>
      <c r="F55" s="44" t="str">
        <f>VLOOKUP(B55,DATA!$B$13:$V$292,12,0)</f>
        <v>3469/QĐ-UBND ngày 28/10/2016</v>
      </c>
      <c r="G55" s="543">
        <f>VLOOKUP(B55,DATA!$B$13:$V$292,13,0)</f>
        <v>2894.7</v>
      </c>
      <c r="H55" s="543">
        <f>VLOOKUP(B55,DATA!$B$14:$V$292,15,0)</f>
        <v>2894.7</v>
      </c>
      <c r="I55" s="543">
        <f>VLOOKUP(B55,DATA!$B$14:$V$292,16,0)</f>
        <v>900</v>
      </c>
      <c r="J55" s="543">
        <f>VLOOKUP(B55,DATA!$B$14:$V$292,18,0)</f>
        <v>900</v>
      </c>
      <c r="K55" s="543">
        <f>VLOOKUP(B55,DATA!$B$14:$V$292,19,0)</f>
        <v>2605</v>
      </c>
      <c r="L55" s="543">
        <f>VLOOKUP(B55,DATA!$B$13:$V$292,20,0)</f>
        <v>1705</v>
      </c>
      <c r="M55" s="543">
        <f t="shared" si="2"/>
        <v>852.5</v>
      </c>
      <c r="N55" s="543">
        <f t="shared" si="3"/>
        <v>50</v>
      </c>
      <c r="O55" s="848"/>
    </row>
    <row r="56" spans="1:15" ht="31.5">
      <c r="A56" s="43">
        <v>46</v>
      </c>
      <c r="B56" s="590" t="s">
        <v>298</v>
      </c>
      <c r="C56" s="22" t="str">
        <f>VLOOKUP(B56,DATA!$B$14:$V$292,6,0)</f>
        <v>Quảng Trạch</v>
      </c>
      <c r="D56" s="22">
        <f>VLOOKUP(B56,DATA!$B$14:$V$292,7,0)</f>
        <v>2017</v>
      </c>
      <c r="E56" s="23">
        <f>VLOOKUP(B56,DATA!$B$14:$V$292,9,0)</f>
        <v>2019</v>
      </c>
      <c r="F56" s="44" t="str">
        <f>VLOOKUP(B56,DATA!$B$13:$V$292,12,0)</f>
        <v>3483/QĐ-UBND ngày 28/10/2016</v>
      </c>
      <c r="G56" s="543">
        <f>VLOOKUP(B56,DATA!$B$13:$V$292,13,0)</f>
        <v>2924</v>
      </c>
      <c r="H56" s="543">
        <f>VLOOKUP(B56,DATA!$B$14:$V$292,15,0)</f>
        <v>2924</v>
      </c>
      <c r="I56" s="543">
        <f>VLOOKUP(B56,DATA!$B$14:$V$292,16,0)</f>
        <v>900</v>
      </c>
      <c r="J56" s="543">
        <f>VLOOKUP(B56,DATA!$B$14:$V$292,18,0)</f>
        <v>900</v>
      </c>
      <c r="K56" s="543">
        <f>VLOOKUP(B56,DATA!$B$14:$V$292,19,0)</f>
        <v>2632</v>
      </c>
      <c r="L56" s="543">
        <f>VLOOKUP(B56,DATA!$B$13:$V$292,20,0)</f>
        <v>1732</v>
      </c>
      <c r="M56" s="543">
        <f t="shared" si="2"/>
        <v>866</v>
      </c>
      <c r="N56" s="543">
        <f t="shared" si="3"/>
        <v>50</v>
      </c>
      <c r="O56" s="848"/>
    </row>
    <row r="57" spans="1:15" ht="31.5">
      <c r="A57" s="43">
        <v>47</v>
      </c>
      <c r="B57" s="579" t="s">
        <v>257</v>
      </c>
      <c r="C57" s="22" t="str">
        <f>VLOOKUP(B57,DATA!$B$14:$V$292,6,0)</f>
        <v>Lệ Thủy</v>
      </c>
      <c r="D57" s="22">
        <f>VLOOKUP(B57,DATA!$B$14:$V$292,7,0)</f>
        <v>2017</v>
      </c>
      <c r="E57" s="23">
        <f>VLOOKUP(B57,DATA!$B$14:$V$292,9,0)</f>
        <v>2019</v>
      </c>
      <c r="F57" s="44" t="str">
        <f>VLOOKUP(B57,DATA!$B$13:$V$292,12,0)</f>
        <v>2570/QĐ-UBND ngày 24/8/2016</v>
      </c>
      <c r="G57" s="543">
        <f>VLOOKUP(B57,DATA!$B$13:$V$292,13,0)</f>
        <v>2992</v>
      </c>
      <c r="H57" s="543">
        <f>VLOOKUP(B57,DATA!$B$14:$V$292,15,0)</f>
        <v>2992</v>
      </c>
      <c r="I57" s="543">
        <f>VLOOKUP(B57,DATA!$B$14:$V$292,16,0)</f>
        <v>750</v>
      </c>
      <c r="J57" s="543">
        <f>VLOOKUP(B57,DATA!$B$14:$V$292,18,0)</f>
        <v>750</v>
      </c>
      <c r="K57" s="543">
        <f>VLOOKUP(B57,DATA!$B$14:$V$292,19,0)</f>
        <v>2618</v>
      </c>
      <c r="L57" s="543">
        <f>VLOOKUP(B57,DATA!$B$13:$V$292,20,0)</f>
        <v>1868</v>
      </c>
      <c r="M57" s="543">
        <f t="shared" si="2"/>
        <v>934</v>
      </c>
      <c r="N57" s="543">
        <f t="shared" si="3"/>
        <v>50</v>
      </c>
      <c r="O57" s="848"/>
    </row>
    <row r="58" spans="1:15" ht="31.5">
      <c r="A58" s="43">
        <v>48</v>
      </c>
      <c r="B58" s="590" t="s">
        <v>324</v>
      </c>
      <c r="C58" s="22" t="str">
        <f>VLOOKUP(B58,DATA!$B$14:$V$292,6,0)</f>
        <v>Lệ Thủy</v>
      </c>
      <c r="D58" s="22">
        <f>VLOOKUP(B58,DATA!$B$14:$V$292,7,0)</f>
        <v>2017</v>
      </c>
      <c r="E58" s="23">
        <f>VLOOKUP(B58,DATA!$B$14:$V$292,9,0)</f>
        <v>2019</v>
      </c>
      <c r="F58" s="44" t="str">
        <f>VLOOKUP(B58,DATA!$B$13:$V$292,12,0)</f>
        <v>3473/QĐ-UBND ngày 28/10/2016</v>
      </c>
      <c r="G58" s="543">
        <f>VLOOKUP(B58,DATA!$B$13:$V$292,13,0)</f>
        <v>3045</v>
      </c>
      <c r="H58" s="543">
        <f>VLOOKUP(B58,DATA!$B$14:$V$292,15,0)</f>
        <v>3045</v>
      </c>
      <c r="I58" s="543">
        <f>VLOOKUP(B58,DATA!$B$14:$V$292,16,0)</f>
        <v>850</v>
      </c>
      <c r="J58" s="543">
        <f>VLOOKUP(B58,DATA!$B$14:$V$292,18,0)</f>
        <v>850</v>
      </c>
      <c r="K58" s="543">
        <f>VLOOKUP(B58,DATA!$B$14:$V$292,19,0)</f>
        <v>2741</v>
      </c>
      <c r="L58" s="543">
        <f>VLOOKUP(B58,DATA!$B$13:$V$292,20,0)</f>
        <v>1891</v>
      </c>
      <c r="M58" s="543">
        <f t="shared" si="2"/>
        <v>945.5</v>
      </c>
      <c r="N58" s="543">
        <f t="shared" si="3"/>
        <v>50</v>
      </c>
      <c r="O58" s="848"/>
    </row>
    <row r="59" spans="1:15" ht="31.5">
      <c r="A59" s="43">
        <v>49</v>
      </c>
      <c r="B59" s="590" t="s">
        <v>269</v>
      </c>
      <c r="C59" s="22" t="str">
        <f>VLOOKUP(B59,DATA!$B$14:$V$292,6,0)</f>
        <v>Ba Đồn</v>
      </c>
      <c r="D59" s="22">
        <f>VLOOKUP(B59,DATA!$B$14:$V$292,7,0)</f>
        <v>2017</v>
      </c>
      <c r="E59" s="23">
        <f>VLOOKUP(B59,DATA!$B$14:$V$292,9,0)</f>
        <v>2019</v>
      </c>
      <c r="F59" s="44" t="str">
        <f>VLOOKUP(B59,DATA!$B$13:$V$292,12,0)</f>
        <v>3404/QĐ-UBND ngày 26/11/2015</v>
      </c>
      <c r="G59" s="543">
        <f>VLOOKUP(B59,DATA!$B$13:$V$292,13,0)</f>
        <v>3200</v>
      </c>
      <c r="H59" s="543">
        <f>VLOOKUP(B59,DATA!$B$14:$V$292,15,0)</f>
        <v>3200</v>
      </c>
      <c r="I59" s="543">
        <f>VLOOKUP(B59,DATA!$B$14:$V$292,16,0)</f>
        <v>810</v>
      </c>
      <c r="J59" s="543">
        <f>VLOOKUP(B59,DATA!$B$14:$V$292,18,0)</f>
        <v>810</v>
      </c>
      <c r="K59" s="543">
        <f>VLOOKUP(B59,DATA!$B$14:$V$292,19,0)</f>
        <v>2805</v>
      </c>
      <c r="L59" s="543">
        <f>VLOOKUP(B59,DATA!$B$13:$V$292,20,0)</f>
        <v>1995</v>
      </c>
      <c r="M59" s="543">
        <f t="shared" si="2"/>
        <v>997.5</v>
      </c>
      <c r="N59" s="543">
        <f t="shared" si="3"/>
        <v>50</v>
      </c>
      <c r="O59" s="848"/>
    </row>
    <row r="60" spans="1:15" ht="31.5">
      <c r="A60" s="43">
        <v>50</v>
      </c>
      <c r="B60" s="590" t="s">
        <v>296</v>
      </c>
      <c r="C60" s="22" t="str">
        <f>VLOOKUP(B60,DATA!$B$14:$V$292,6,0)</f>
        <v>Ba Đồn</v>
      </c>
      <c r="D60" s="22">
        <f>VLOOKUP(B60,DATA!$B$14:$V$292,7,0)</f>
        <v>2017</v>
      </c>
      <c r="E60" s="23">
        <f>VLOOKUP(B60,DATA!$B$14:$V$292,9,0)</f>
        <v>2019</v>
      </c>
      <c r="F60" s="44" t="str">
        <f>VLOOKUP(B60,DATA!$B$13:$V$292,12,0)</f>
        <v>3407/QĐ-UBND ngày 27/10/2016</v>
      </c>
      <c r="G60" s="543">
        <f>VLOOKUP(B60,DATA!$B$13:$V$292,13,0)</f>
        <v>3439</v>
      </c>
      <c r="H60" s="543">
        <f>VLOOKUP(B60,DATA!$B$14:$V$292,15,0)</f>
        <v>3439</v>
      </c>
      <c r="I60" s="543">
        <f>VLOOKUP(B60,DATA!$B$14:$V$292,16,0)</f>
        <v>1000</v>
      </c>
      <c r="J60" s="543">
        <f>VLOOKUP(B60,DATA!$B$14:$V$292,18,0)</f>
        <v>1000</v>
      </c>
      <c r="K60" s="543">
        <f>VLOOKUP(B60,DATA!$B$14:$V$292,19,0)</f>
        <v>3095</v>
      </c>
      <c r="L60" s="543">
        <f>VLOOKUP(B60,DATA!$B$13:$V$292,20,0)</f>
        <v>2095</v>
      </c>
      <c r="M60" s="543">
        <f t="shared" si="2"/>
        <v>1047.5</v>
      </c>
      <c r="N60" s="543">
        <f t="shared" si="3"/>
        <v>50</v>
      </c>
      <c r="O60" s="848"/>
    </row>
    <row r="61" spans="1:15" ht="31.5">
      <c r="A61" s="43">
        <v>51</v>
      </c>
      <c r="B61" s="590" t="s">
        <v>292</v>
      </c>
      <c r="C61" s="22" t="str">
        <f>VLOOKUP(B61,DATA!$B$14:$V$292,6,0)</f>
        <v>Ba Đồn</v>
      </c>
      <c r="D61" s="22">
        <f>VLOOKUP(B61,DATA!$B$14:$V$292,7,0)</f>
        <v>2017</v>
      </c>
      <c r="E61" s="23">
        <f>VLOOKUP(B61,DATA!$B$14:$V$292,9,0)</f>
        <v>2019</v>
      </c>
      <c r="F61" s="44" t="str">
        <f>VLOOKUP(B61,DATA!$B$13:$V$292,12,0)</f>
        <v>3406/QĐ-UBND ngày 27/10/2016</v>
      </c>
      <c r="G61" s="543">
        <f>VLOOKUP(B61,DATA!$B$13:$V$292,13,0)</f>
        <v>3500</v>
      </c>
      <c r="H61" s="543">
        <f>VLOOKUP(B61,DATA!$B$14:$V$292,15,0)</f>
        <v>3500</v>
      </c>
      <c r="I61" s="543">
        <f>VLOOKUP(B61,DATA!$B$14:$V$292,16,0)</f>
        <v>1000</v>
      </c>
      <c r="J61" s="543">
        <f>VLOOKUP(B61,DATA!$B$14:$V$292,18,0)</f>
        <v>1000</v>
      </c>
      <c r="K61" s="543">
        <f>VLOOKUP(B61,DATA!$B$14:$V$292,19,0)</f>
        <v>3150</v>
      </c>
      <c r="L61" s="543">
        <f>VLOOKUP(B61,DATA!$B$13:$V$292,20,0)</f>
        <v>2150</v>
      </c>
      <c r="M61" s="543">
        <f t="shared" si="2"/>
        <v>1075</v>
      </c>
      <c r="N61" s="543">
        <f t="shared" si="3"/>
        <v>50</v>
      </c>
      <c r="O61" s="848"/>
    </row>
    <row r="62" spans="1:15" ht="31.5">
      <c r="A62" s="43">
        <v>52</v>
      </c>
      <c r="B62" s="590" t="s">
        <v>318</v>
      </c>
      <c r="C62" s="22" t="str">
        <f>VLOOKUP(B62,DATA!$B$14:$V$292,6,0)</f>
        <v>Quảng Ninh</v>
      </c>
      <c r="D62" s="22">
        <f>VLOOKUP(B62,DATA!$B$14:$V$292,7,0)</f>
        <v>2017</v>
      </c>
      <c r="E62" s="23">
        <f>VLOOKUP(B62,DATA!$B$14:$V$292,9,0)</f>
        <v>2019</v>
      </c>
      <c r="F62" s="44" t="str">
        <f>VLOOKUP(B62,DATA!$B$13:$V$292,12,0)</f>
        <v>'3481/QĐ-UBND ngày 28/10/2016</v>
      </c>
      <c r="G62" s="543">
        <f>VLOOKUP(B62,DATA!$B$13:$V$292,13,0)</f>
        <v>3450</v>
      </c>
      <c r="H62" s="543">
        <f>VLOOKUP(B62,DATA!$B$14:$V$292,15,0)</f>
        <v>3450</v>
      </c>
      <c r="I62" s="543">
        <f>VLOOKUP(B62,DATA!$B$14:$V$292,16,0)</f>
        <v>950</v>
      </c>
      <c r="J62" s="543">
        <f>VLOOKUP(B62,DATA!$B$14:$V$292,18,0)</f>
        <v>950</v>
      </c>
      <c r="K62" s="543">
        <f>VLOOKUP(B62,DATA!$B$14:$V$292,19,0)</f>
        <v>3105</v>
      </c>
      <c r="L62" s="543">
        <f>VLOOKUP(B62,DATA!$B$13:$V$292,20,0)</f>
        <v>2155</v>
      </c>
      <c r="M62" s="543">
        <f t="shared" si="2"/>
        <v>1077.5</v>
      </c>
      <c r="N62" s="543">
        <f t="shared" si="3"/>
        <v>50</v>
      </c>
      <c r="O62" s="848"/>
    </row>
    <row r="63" spans="1:15" ht="31.5">
      <c r="A63" s="43">
        <v>53</v>
      </c>
      <c r="B63" s="590" t="s">
        <v>267</v>
      </c>
      <c r="C63" s="22" t="str">
        <f>VLOOKUP(B63,DATA!$B$14:$V$292,6,0)</f>
        <v>Đồng Hới</v>
      </c>
      <c r="D63" s="22">
        <f>VLOOKUP(B63,DATA!$B$14:$V$292,7,0)</f>
        <v>2017</v>
      </c>
      <c r="E63" s="23">
        <f>VLOOKUP(B63,DATA!$B$14:$V$292,9,0)</f>
        <v>2019</v>
      </c>
      <c r="F63" s="44" t="str">
        <f>VLOOKUP(B63,DATA!$B$13:$V$292,12,0)</f>
        <v>2368/QĐ-UBND ngày 8/8/2016</v>
      </c>
      <c r="G63" s="543">
        <f>VLOOKUP(B63,DATA!$B$13:$V$292,13,0)</f>
        <v>3523</v>
      </c>
      <c r="H63" s="543">
        <f>VLOOKUP(B63,DATA!$B$14:$V$292,15,0)</f>
        <v>3523</v>
      </c>
      <c r="I63" s="543">
        <f>VLOOKUP(B63,DATA!$B$14:$V$292,16,0)</f>
        <v>900</v>
      </c>
      <c r="J63" s="543">
        <f>VLOOKUP(B63,DATA!$B$14:$V$292,18,0)</f>
        <v>900</v>
      </c>
      <c r="K63" s="543">
        <f>VLOOKUP(B63,DATA!$B$14:$V$292,19,0)</f>
        <v>3071</v>
      </c>
      <c r="L63" s="543">
        <f>VLOOKUP(B63,DATA!$B$13:$V$292,20,0)</f>
        <v>2171</v>
      </c>
      <c r="M63" s="543">
        <f t="shared" si="2"/>
        <v>1085.5</v>
      </c>
      <c r="N63" s="543">
        <f t="shared" si="3"/>
        <v>50</v>
      </c>
      <c r="O63" s="848"/>
    </row>
    <row r="64" spans="1:15" ht="31.5">
      <c r="A64" s="43">
        <v>54</v>
      </c>
      <c r="B64" s="590" t="s">
        <v>271</v>
      </c>
      <c r="C64" s="22" t="str">
        <f>VLOOKUP(B64,DATA!$B$14:$V$292,6,0)</f>
        <v>Bố Trạch</v>
      </c>
      <c r="D64" s="22">
        <f>VLOOKUP(B64,DATA!$B$14:$V$292,7,0)</f>
        <v>2017</v>
      </c>
      <c r="E64" s="23">
        <f>VLOOKUP(B64,DATA!$B$14:$V$292,9,0)</f>
        <v>2019</v>
      </c>
      <c r="F64" s="44" t="str">
        <f>VLOOKUP(B64,DATA!$B$13:$V$292,12,0)</f>
        <v>3459/QĐ-UBND ngày 28/10/2016</v>
      </c>
      <c r="G64" s="543">
        <f>VLOOKUP(B64,DATA!$B$13:$V$292,13,0)</f>
        <v>3351</v>
      </c>
      <c r="H64" s="543">
        <f>VLOOKUP(B64,DATA!$B$14:$V$292,15,0)</f>
        <v>3351</v>
      </c>
      <c r="I64" s="543">
        <f>VLOOKUP(B64,DATA!$B$14:$V$292,16,0)</f>
        <v>760</v>
      </c>
      <c r="J64" s="543">
        <f>VLOOKUP(B64,DATA!$B$14:$V$292,18,0)</f>
        <v>760</v>
      </c>
      <c r="K64" s="543">
        <f>VLOOKUP(B64,DATA!$B$14:$V$292,19,0)</f>
        <v>2941</v>
      </c>
      <c r="L64" s="543">
        <f>VLOOKUP(B64,DATA!$B$13:$V$292,20,0)</f>
        <v>2181</v>
      </c>
      <c r="M64" s="543">
        <f t="shared" si="2"/>
        <v>1090.5</v>
      </c>
      <c r="N64" s="543">
        <f t="shared" si="3"/>
        <v>50</v>
      </c>
      <c r="O64" s="848"/>
    </row>
    <row r="65" spans="1:15" ht="31.5">
      <c r="A65" s="43">
        <v>55</v>
      </c>
      <c r="B65" s="590" t="s">
        <v>249</v>
      </c>
      <c r="C65" s="22" t="str">
        <f>VLOOKUP(B65,DATA!$B$14:$V$292,6,0)</f>
        <v>Tuyên Hóa</v>
      </c>
      <c r="D65" s="22">
        <f>VLOOKUP(B65,DATA!$B$14:$V$292,7,0)</f>
        <v>2017</v>
      </c>
      <c r="E65" s="23">
        <f>VLOOKUP(B65,DATA!$B$14:$V$292,9,0)</f>
        <v>2019</v>
      </c>
      <c r="F65" s="44" t="str">
        <f>VLOOKUP(B65,DATA!$B$13:$V$292,12,0)</f>
        <v>2642/QĐ-UBND ngày 29/8/2016</v>
      </c>
      <c r="G65" s="543">
        <f>VLOOKUP(B65,DATA!$B$13:$V$292,13,0)</f>
        <v>3777</v>
      </c>
      <c r="H65" s="543">
        <f>VLOOKUP(B65,DATA!$B$14:$V$292,15,0)</f>
        <v>3777</v>
      </c>
      <c r="I65" s="543">
        <f>VLOOKUP(B65,DATA!$B$14:$V$292,16,0)</f>
        <v>1100</v>
      </c>
      <c r="J65" s="543">
        <f>VLOOKUP(B65,DATA!$B$14:$V$292,18,0)</f>
        <v>1100</v>
      </c>
      <c r="K65" s="543">
        <f>VLOOKUP(B65,DATA!$B$14:$V$292,19,0)</f>
        <v>3299</v>
      </c>
      <c r="L65" s="543">
        <f>VLOOKUP(B65,DATA!$B$13:$V$292,20,0)</f>
        <v>2199</v>
      </c>
      <c r="M65" s="543">
        <f t="shared" si="2"/>
        <v>1099.5</v>
      </c>
      <c r="N65" s="543">
        <f t="shared" si="3"/>
        <v>50</v>
      </c>
      <c r="O65" s="848"/>
    </row>
    <row r="66" spans="1:15" ht="31.5">
      <c r="A66" s="43">
        <v>56</v>
      </c>
      <c r="B66" s="590" t="s">
        <v>308</v>
      </c>
      <c r="C66" s="22" t="str">
        <f>VLOOKUP(B66,DATA!$B$14:$V$292,6,0)</f>
        <v>Quảng Trạch</v>
      </c>
      <c r="D66" s="22">
        <f>VLOOKUP(B66,DATA!$B$14:$V$292,7,0)</f>
        <v>2017</v>
      </c>
      <c r="E66" s="23">
        <f>VLOOKUP(B66,DATA!$B$14:$V$292,9,0)</f>
        <v>2019</v>
      </c>
      <c r="F66" s="44" t="str">
        <f>VLOOKUP(B66,DATA!$B$13:$V$292,12,0)</f>
        <v>3478/QĐ-UBND ngày 28/10/2016</v>
      </c>
      <c r="G66" s="543">
        <f>VLOOKUP(B66,DATA!$B$13:$V$292,13,0)</f>
        <v>3500</v>
      </c>
      <c r="H66" s="543">
        <f>VLOOKUP(B66,DATA!$B$14:$V$292,15,0)</f>
        <v>3500</v>
      </c>
      <c r="I66" s="543">
        <f>VLOOKUP(B66,DATA!$B$14:$V$292,16,0)</f>
        <v>950</v>
      </c>
      <c r="J66" s="543">
        <f>VLOOKUP(B66,DATA!$B$14:$V$292,18,0)</f>
        <v>950</v>
      </c>
      <c r="K66" s="543">
        <f>VLOOKUP(B66,DATA!$B$14:$V$292,19,0)</f>
        <v>3150</v>
      </c>
      <c r="L66" s="543">
        <f>VLOOKUP(B66,DATA!$B$13:$V$292,20,0)</f>
        <v>2200</v>
      </c>
      <c r="M66" s="543">
        <f t="shared" si="2"/>
        <v>1100</v>
      </c>
      <c r="N66" s="543">
        <f t="shared" si="3"/>
        <v>50</v>
      </c>
      <c r="O66" s="848"/>
    </row>
    <row r="67" spans="1:15" ht="31.5">
      <c r="A67" s="43">
        <v>57</v>
      </c>
      <c r="B67" s="590" t="s">
        <v>265</v>
      </c>
      <c r="C67" s="22" t="str">
        <f>VLOOKUP(B67,DATA!$B$14:$V$292,6,0)</f>
        <v>Lệ Thủy</v>
      </c>
      <c r="D67" s="22">
        <f>VLOOKUP(B67,DATA!$B$14:$V$292,7,0)</f>
        <v>2017</v>
      </c>
      <c r="E67" s="23">
        <f>VLOOKUP(B67,DATA!$B$14:$V$292,9,0)</f>
        <v>2019</v>
      </c>
      <c r="F67" s="44" t="str">
        <f>VLOOKUP(B67,DATA!$B$13:$V$292,12,0)</f>
        <v>2956/QĐ-UBND ngày 28/9/2016</v>
      </c>
      <c r="G67" s="543">
        <f>VLOOKUP(B67,DATA!$B$13:$V$292,13,0)</f>
        <v>3637</v>
      </c>
      <c r="H67" s="543">
        <f>VLOOKUP(B67,DATA!$B$14:$V$292,15,0)</f>
        <v>3637</v>
      </c>
      <c r="I67" s="543">
        <f>VLOOKUP(B67,DATA!$B$14:$V$292,16,0)</f>
        <v>920</v>
      </c>
      <c r="J67" s="543">
        <f>VLOOKUP(B67,DATA!$B$14:$V$292,18,0)</f>
        <v>920</v>
      </c>
      <c r="K67" s="543">
        <f>VLOOKUP(B67,DATA!$B$14:$V$292,19,0)</f>
        <v>3198</v>
      </c>
      <c r="L67" s="543">
        <f>VLOOKUP(B67,DATA!$B$13:$V$292,20,0)</f>
        <v>2278</v>
      </c>
      <c r="M67" s="543">
        <f t="shared" si="2"/>
        <v>1139</v>
      </c>
      <c r="N67" s="543">
        <f t="shared" si="3"/>
        <v>50</v>
      </c>
      <c r="O67" s="848"/>
    </row>
    <row r="68" spans="1:15" ht="31.5">
      <c r="A68" s="43">
        <v>58</v>
      </c>
      <c r="B68" s="590" t="s">
        <v>270</v>
      </c>
      <c r="C68" s="22" t="str">
        <f>VLOOKUP(B68,DATA!$B$14:$V$292,6,0)</f>
        <v>Quảng Ninh</v>
      </c>
      <c r="D68" s="22">
        <f>VLOOKUP(B68,DATA!$B$14:$V$292,7,0)</f>
        <v>2017</v>
      </c>
      <c r="E68" s="23">
        <f>VLOOKUP(B68,DATA!$B$14:$V$292,9,0)</f>
        <v>2019</v>
      </c>
      <c r="F68" s="44" t="str">
        <f>VLOOKUP(B68,DATA!$B$13:$V$292,12,0)</f>
        <v>254/QĐ-UBND ngày 29/01/2016</v>
      </c>
      <c r="G68" s="543">
        <f>VLOOKUP(B68,DATA!$B$13:$V$292,13,0)</f>
        <v>3710</v>
      </c>
      <c r="H68" s="543">
        <f>VLOOKUP(B68,DATA!$B$14:$V$292,15,0)</f>
        <v>3710</v>
      </c>
      <c r="I68" s="543">
        <f>VLOOKUP(B68,DATA!$B$14:$V$292,16,0)</f>
        <v>950</v>
      </c>
      <c r="J68" s="543">
        <f>VLOOKUP(B68,DATA!$B$14:$V$292,18,0)</f>
        <v>950</v>
      </c>
      <c r="K68" s="543">
        <f>VLOOKUP(B68,DATA!$B$14:$V$292,19,0)</f>
        <v>3239</v>
      </c>
      <c r="L68" s="543">
        <f>VLOOKUP(B68,DATA!$B$13:$V$292,20,0)</f>
        <v>2289</v>
      </c>
      <c r="M68" s="543">
        <f t="shared" si="2"/>
        <v>1144.5</v>
      </c>
      <c r="N68" s="543">
        <f t="shared" si="3"/>
        <v>50</v>
      </c>
      <c r="O68" s="848"/>
    </row>
    <row r="69" spans="1:15" ht="31.5">
      <c r="A69" s="43">
        <v>59</v>
      </c>
      <c r="B69" s="590" t="s">
        <v>314</v>
      </c>
      <c r="C69" s="22" t="str">
        <f>VLOOKUP(B69,DATA!$B$14:$V$292,6,0)</f>
        <v>Quảng Ninh</v>
      </c>
      <c r="D69" s="22">
        <f>VLOOKUP(B69,DATA!$B$14:$V$292,7,0)</f>
        <v>2017</v>
      </c>
      <c r="E69" s="23">
        <f>VLOOKUP(B69,DATA!$B$14:$V$292,9,0)</f>
        <v>2019</v>
      </c>
      <c r="F69" s="44" t="str">
        <f>VLOOKUP(B69,DATA!$B$13:$V$292,12,0)</f>
        <v>3488/QĐ-UBND ngày 28/10/2016</v>
      </c>
      <c r="G69" s="543">
        <f>VLOOKUP(B69,DATA!$B$13:$V$292,13,0)</f>
        <v>3500</v>
      </c>
      <c r="H69" s="543">
        <f>VLOOKUP(B69,DATA!$B$14:$V$292,15,0)</f>
        <v>3500</v>
      </c>
      <c r="I69" s="543">
        <f>VLOOKUP(B69,DATA!$B$14:$V$292,16,0)</f>
        <v>800</v>
      </c>
      <c r="J69" s="543">
        <f>VLOOKUP(B69,DATA!$B$14:$V$292,18,0)</f>
        <v>800</v>
      </c>
      <c r="K69" s="543">
        <f>VLOOKUP(B69,DATA!$B$14:$V$292,19,0)</f>
        <v>3150</v>
      </c>
      <c r="L69" s="543">
        <f>VLOOKUP(B69,DATA!$B$13:$V$292,20,0)</f>
        <v>2350</v>
      </c>
      <c r="M69" s="543">
        <f t="shared" si="2"/>
        <v>1175</v>
      </c>
      <c r="N69" s="543">
        <f t="shared" si="3"/>
        <v>50</v>
      </c>
      <c r="O69" s="848"/>
    </row>
    <row r="70" spans="1:15" ht="31.5">
      <c r="A70" s="43">
        <v>60</v>
      </c>
      <c r="B70" s="590" t="s">
        <v>290</v>
      </c>
      <c r="C70" s="22" t="str">
        <f>VLOOKUP(B70,DATA!$B$14:$V$292,6,0)</f>
        <v>Quảng Ninh</v>
      </c>
      <c r="D70" s="22">
        <f>VLOOKUP(B70,DATA!$B$14:$V$292,7,0)</f>
        <v>2017</v>
      </c>
      <c r="E70" s="23">
        <f>VLOOKUP(B70,DATA!$B$14:$V$292,9,0)</f>
        <v>2019</v>
      </c>
      <c r="F70" s="44" t="str">
        <f>VLOOKUP(B70,DATA!$B$13:$V$292,12,0)</f>
        <v>3387/QĐ-UBND ngày 28/10/2016</v>
      </c>
      <c r="G70" s="543">
        <f>VLOOKUP(B70,DATA!$B$13:$V$292,13,0)</f>
        <v>3859</v>
      </c>
      <c r="H70" s="543">
        <f>VLOOKUP(B70,DATA!$B$14:$V$292,15,0)</f>
        <v>3859</v>
      </c>
      <c r="I70" s="543">
        <f>VLOOKUP(B70,DATA!$B$14:$V$292,16,0)</f>
        <v>1050</v>
      </c>
      <c r="J70" s="543">
        <f>VLOOKUP(B70,DATA!$B$14:$V$292,18,0)</f>
        <v>1050</v>
      </c>
      <c r="K70" s="543">
        <f>VLOOKUP(B70,DATA!$B$14:$V$292,19,0)</f>
        <v>3473</v>
      </c>
      <c r="L70" s="543">
        <f>VLOOKUP(B70,DATA!$B$13:$V$292,20,0)</f>
        <v>2423</v>
      </c>
      <c r="M70" s="543">
        <f t="shared" si="2"/>
        <v>1211.5</v>
      </c>
      <c r="N70" s="543">
        <f t="shared" si="3"/>
        <v>50</v>
      </c>
      <c r="O70" s="848"/>
    </row>
    <row r="71" spans="1:15" ht="31.5">
      <c r="A71" s="43">
        <v>61</v>
      </c>
      <c r="B71" s="590" t="s">
        <v>263</v>
      </c>
      <c r="C71" s="22" t="str">
        <f>VLOOKUP(B71,DATA!$B$14:$V$292,6,0)</f>
        <v>Quảng Ninh</v>
      </c>
      <c r="D71" s="22">
        <f>VLOOKUP(B71,DATA!$B$14:$V$292,7,0)</f>
        <v>2017</v>
      </c>
      <c r="E71" s="23">
        <f>VLOOKUP(B71,DATA!$B$14:$V$292,9,0)</f>
        <v>2019</v>
      </c>
      <c r="F71" s="44" t="str">
        <f>VLOOKUP(B71,DATA!$B$13:$V$292,12,0)</f>
        <v>2175/QĐ-UBND ngày 22/7/2016</v>
      </c>
      <c r="G71" s="543">
        <f>VLOOKUP(B71,DATA!$B$13:$V$292,13,0)</f>
        <v>3891</v>
      </c>
      <c r="H71" s="543">
        <f>VLOOKUP(B71,DATA!$B$14:$V$292,15,0)</f>
        <v>3891</v>
      </c>
      <c r="I71" s="543">
        <f>VLOOKUP(B71,DATA!$B$14:$V$292,16,0)</f>
        <v>950</v>
      </c>
      <c r="J71" s="543">
        <f>VLOOKUP(B71,DATA!$B$14:$V$292,18,0)</f>
        <v>950</v>
      </c>
      <c r="K71" s="543">
        <f>VLOOKUP(B71,DATA!$B$14:$V$292,19,0)</f>
        <v>3402</v>
      </c>
      <c r="L71" s="543">
        <f>VLOOKUP(B71,DATA!$B$13:$V$292,20,0)</f>
        <v>2452</v>
      </c>
      <c r="M71" s="543">
        <f t="shared" si="2"/>
        <v>1226</v>
      </c>
      <c r="N71" s="543">
        <f t="shared" si="3"/>
        <v>50</v>
      </c>
      <c r="O71" s="848"/>
    </row>
    <row r="72" spans="1:15" ht="31.5">
      <c r="A72" s="43">
        <v>62</v>
      </c>
      <c r="B72" s="590" t="s">
        <v>300</v>
      </c>
      <c r="C72" s="22" t="str">
        <f>VLOOKUP(B72,DATA!$B$14:$V$292,6,0)</f>
        <v>Tuyên Hóa</v>
      </c>
      <c r="D72" s="22">
        <f>VLOOKUP(B72,DATA!$B$14:$V$292,7,0)</f>
        <v>2017</v>
      </c>
      <c r="E72" s="23">
        <f>VLOOKUP(B72,DATA!$B$14:$V$292,9,0)</f>
        <v>2019</v>
      </c>
      <c r="F72" s="44" t="str">
        <f>VLOOKUP(B72,DATA!$B$13:$V$292,12,0)</f>
        <v>3482/QĐ-UBND ngày 28/10/2016</v>
      </c>
      <c r="G72" s="543">
        <f>VLOOKUP(B72,DATA!$B$13:$V$292,13,0)</f>
        <v>3843</v>
      </c>
      <c r="H72" s="543">
        <f>VLOOKUP(B72,DATA!$B$14:$V$292,15,0)</f>
        <v>3843</v>
      </c>
      <c r="I72" s="543">
        <f>VLOOKUP(B72,DATA!$B$14:$V$292,16,0)</f>
        <v>1000</v>
      </c>
      <c r="J72" s="543">
        <f>VLOOKUP(B72,DATA!$B$14:$V$292,18,0)</f>
        <v>1000</v>
      </c>
      <c r="K72" s="543">
        <f>VLOOKUP(B72,DATA!$B$14:$V$292,19,0)</f>
        <v>3459</v>
      </c>
      <c r="L72" s="543">
        <f>VLOOKUP(B72,DATA!$B$13:$V$292,20,0)</f>
        <v>2459</v>
      </c>
      <c r="M72" s="543">
        <f t="shared" si="2"/>
        <v>1229.5</v>
      </c>
      <c r="N72" s="543">
        <f t="shared" si="3"/>
        <v>50</v>
      </c>
      <c r="O72" s="848"/>
    </row>
    <row r="73" spans="1:15" ht="31.5">
      <c r="A73" s="43">
        <v>63</v>
      </c>
      <c r="B73" s="590" t="s">
        <v>316</v>
      </c>
      <c r="C73" s="22" t="str">
        <f>VLOOKUP(B73,DATA!$B$14:$V$292,6,0)</f>
        <v>Quảng Ninh</v>
      </c>
      <c r="D73" s="22">
        <f>VLOOKUP(B73,DATA!$B$14:$V$292,7,0)</f>
        <v>2017</v>
      </c>
      <c r="E73" s="23">
        <f>VLOOKUP(B73,DATA!$B$14:$V$292,9,0)</f>
        <v>2019</v>
      </c>
      <c r="F73" s="44" t="str">
        <f>VLOOKUP(B73,DATA!$B$13:$V$292,12,0)</f>
        <v>3522/QĐ-UBND ngày 31/10/2016</v>
      </c>
      <c r="G73" s="543">
        <f>VLOOKUP(B73,DATA!$B$13:$V$292,13,0)</f>
        <v>3900</v>
      </c>
      <c r="H73" s="543">
        <f>VLOOKUP(B73,DATA!$B$14:$V$292,15,0)</f>
        <v>3900</v>
      </c>
      <c r="I73" s="543">
        <f>VLOOKUP(B73,DATA!$B$14:$V$292,16,0)</f>
        <v>1050</v>
      </c>
      <c r="J73" s="543">
        <f>VLOOKUP(B73,DATA!$B$14:$V$292,18,0)</f>
        <v>1050</v>
      </c>
      <c r="K73" s="543">
        <f>VLOOKUP(B73,DATA!$B$14:$V$292,19,0)</f>
        <v>3510</v>
      </c>
      <c r="L73" s="543">
        <f>VLOOKUP(B73,DATA!$B$13:$V$292,20,0)</f>
        <v>2460</v>
      </c>
      <c r="M73" s="543">
        <f t="shared" si="2"/>
        <v>1230</v>
      </c>
      <c r="N73" s="543">
        <f t="shared" si="3"/>
        <v>50</v>
      </c>
      <c r="O73" s="848"/>
    </row>
    <row r="74" spans="1:15" ht="31.5">
      <c r="A74" s="43">
        <v>64</v>
      </c>
      <c r="B74" s="590" t="s">
        <v>326</v>
      </c>
      <c r="C74" s="22" t="str">
        <f>VLOOKUP(B74,DATA!$B$14:$V$292,6,0)</f>
        <v>Lệ Thủy</v>
      </c>
      <c r="D74" s="22">
        <f>VLOOKUP(B74,DATA!$B$14:$V$292,7,0)</f>
        <v>2017</v>
      </c>
      <c r="E74" s="23">
        <f>VLOOKUP(B74,DATA!$B$14:$V$292,9,0)</f>
        <v>2019</v>
      </c>
      <c r="F74" s="44" t="str">
        <f>VLOOKUP(B74,DATA!$B$13:$V$292,12,0)</f>
        <v>3524/QĐ-UBND ngày 31/10/2016</v>
      </c>
      <c r="G74" s="543">
        <f>VLOOKUP(B74,DATA!$B$13:$V$292,13,0)</f>
        <v>3852</v>
      </c>
      <c r="H74" s="543">
        <f>VLOOKUP(B74,DATA!$B$14:$V$292,15,0)</f>
        <v>3852</v>
      </c>
      <c r="I74" s="543">
        <f>VLOOKUP(B74,DATA!$B$14:$V$292,16,0)</f>
        <v>1000</v>
      </c>
      <c r="J74" s="543">
        <f>VLOOKUP(B74,DATA!$B$14:$V$292,18,0)</f>
        <v>1000</v>
      </c>
      <c r="K74" s="543">
        <f>VLOOKUP(B74,DATA!$B$14:$V$292,19,0)</f>
        <v>3467</v>
      </c>
      <c r="L74" s="543">
        <f>VLOOKUP(B74,DATA!$B$13:$V$292,20,0)</f>
        <v>2467</v>
      </c>
      <c r="M74" s="543">
        <f t="shared" si="2"/>
        <v>1233.5</v>
      </c>
      <c r="N74" s="543">
        <f t="shared" si="3"/>
        <v>50</v>
      </c>
      <c r="O74" s="848"/>
    </row>
    <row r="75" spans="1:15" ht="31.5">
      <c r="A75" s="43">
        <v>65</v>
      </c>
      <c r="B75" s="590" t="s">
        <v>306</v>
      </c>
      <c r="C75" s="22" t="str">
        <f>VLOOKUP(B75,DATA!$B$14:$V$292,6,0)</f>
        <v>Quảng Trạch</v>
      </c>
      <c r="D75" s="22">
        <f>VLOOKUP(B75,DATA!$B$14:$V$292,7,0)</f>
        <v>2017</v>
      </c>
      <c r="E75" s="23">
        <f>VLOOKUP(B75,DATA!$B$14:$V$292,9,0)</f>
        <v>2019</v>
      </c>
      <c r="F75" s="44" t="str">
        <f>VLOOKUP(B75,DATA!$B$13:$V$292,12,0)</f>
        <v>3474/QĐ-UBND ngày 28/10/2016</v>
      </c>
      <c r="G75" s="543">
        <f>VLOOKUP(B75,DATA!$B$13:$V$292,13,0)</f>
        <v>3861</v>
      </c>
      <c r="H75" s="543">
        <f>VLOOKUP(B75,DATA!$B$14:$V$292,15,0)</f>
        <v>3861</v>
      </c>
      <c r="I75" s="543">
        <f>VLOOKUP(B75,DATA!$B$14:$V$292,16,0)</f>
        <v>1000</v>
      </c>
      <c r="J75" s="543">
        <f>VLOOKUP(B75,DATA!$B$14:$V$292,18,0)</f>
        <v>1000</v>
      </c>
      <c r="K75" s="543">
        <f>VLOOKUP(B75,DATA!$B$14:$V$292,19,0)</f>
        <v>3475</v>
      </c>
      <c r="L75" s="543">
        <f>VLOOKUP(B75,DATA!$B$13:$V$292,20,0)</f>
        <v>2475</v>
      </c>
      <c r="M75" s="543">
        <f t="shared" si="2"/>
        <v>1237.5</v>
      </c>
      <c r="N75" s="543">
        <f t="shared" si="3"/>
        <v>50</v>
      </c>
      <c r="O75" s="848"/>
    </row>
    <row r="76" spans="1:15" ht="31.5">
      <c r="A76" s="43">
        <v>66</v>
      </c>
      <c r="B76" s="590" t="s">
        <v>272</v>
      </c>
      <c r="C76" s="22" t="str">
        <f>VLOOKUP(B76,DATA!$B$14:$V$292,6,0)</f>
        <v>Lệ Thủy</v>
      </c>
      <c r="D76" s="22">
        <f>VLOOKUP(B76,DATA!$B$14:$V$292,7,0)</f>
        <v>2017</v>
      </c>
      <c r="E76" s="23">
        <f>VLOOKUP(B76,DATA!$B$14:$V$292,9,0)</f>
        <v>2019</v>
      </c>
      <c r="F76" s="44" t="str">
        <f>VLOOKUP(B76,DATA!$B$13:$V$292,12,0)</f>
        <v>2584/QĐ-UBND ngày 25/8/2016</v>
      </c>
      <c r="G76" s="543">
        <f>VLOOKUP(B76,DATA!$B$13:$V$292,13,0)</f>
        <v>3989</v>
      </c>
      <c r="H76" s="543">
        <f>VLOOKUP(B76,DATA!$B$14:$V$292,15,0)</f>
        <v>3989</v>
      </c>
      <c r="I76" s="543">
        <f>VLOOKUP(B76,DATA!$B$14:$V$292,16,0)</f>
        <v>1000</v>
      </c>
      <c r="J76" s="543">
        <f>VLOOKUP(B76,DATA!$B$14:$V$292,18,0)</f>
        <v>1000</v>
      </c>
      <c r="K76" s="543">
        <f>VLOOKUP(B76,DATA!$B$14:$V$292,19,0)</f>
        <v>3490</v>
      </c>
      <c r="L76" s="543">
        <f>VLOOKUP(B76,DATA!$B$13:$V$292,20,0)</f>
        <v>2490</v>
      </c>
      <c r="M76" s="543">
        <f t="shared" si="2"/>
        <v>1245</v>
      </c>
      <c r="N76" s="543">
        <f t="shared" si="3"/>
        <v>50</v>
      </c>
      <c r="O76" s="848"/>
    </row>
    <row r="77" spans="1:15" ht="31.5">
      <c r="A77" s="43">
        <v>67</v>
      </c>
      <c r="B77" s="590" t="s">
        <v>328</v>
      </c>
      <c r="C77" s="22" t="str">
        <f>VLOOKUP(B77,DATA!$B$14:$V$292,6,0)</f>
        <v>Lệ Thủy</v>
      </c>
      <c r="D77" s="22">
        <f>VLOOKUP(B77,DATA!$B$14:$V$292,7,0)</f>
        <v>2017</v>
      </c>
      <c r="E77" s="23">
        <f>VLOOKUP(B77,DATA!$B$14:$V$292,9,0)</f>
        <v>2019</v>
      </c>
      <c r="F77" s="44" t="str">
        <f>VLOOKUP(B77,DATA!$B$13:$V$292,12,0)</f>
        <v>3460/QĐ-UBND ngày 28/10/2016</v>
      </c>
      <c r="G77" s="543">
        <f>VLOOKUP(B77,DATA!$B$13:$V$292,13,0)</f>
        <v>4000</v>
      </c>
      <c r="H77" s="543">
        <f>VLOOKUP(B77,DATA!$B$14:$V$292,15,0)</f>
        <v>4000</v>
      </c>
      <c r="I77" s="543">
        <f>VLOOKUP(B77,DATA!$B$14:$V$292,16,0)</f>
        <v>1050</v>
      </c>
      <c r="J77" s="543">
        <f>VLOOKUP(B77,DATA!$B$14:$V$292,18,0)</f>
        <v>1050</v>
      </c>
      <c r="K77" s="543">
        <f>VLOOKUP(B77,DATA!$B$14:$V$292,19,0)</f>
        <v>3600</v>
      </c>
      <c r="L77" s="543">
        <f>VLOOKUP(B77,DATA!$B$13:$V$292,20,0)</f>
        <v>2550</v>
      </c>
      <c r="M77" s="543">
        <f t="shared" si="2"/>
        <v>1275</v>
      </c>
      <c r="N77" s="543">
        <f t="shared" si="3"/>
        <v>50</v>
      </c>
      <c r="O77" s="848"/>
    </row>
    <row r="78" spans="1:15" ht="31.5">
      <c r="A78" s="43">
        <v>68</v>
      </c>
      <c r="B78" s="590" t="s">
        <v>322</v>
      </c>
      <c r="C78" s="22" t="str">
        <f>VLOOKUP(B78,DATA!$B$14:$V$292,6,0)</f>
        <v>Lệ Thủy</v>
      </c>
      <c r="D78" s="22">
        <f>VLOOKUP(B78,DATA!$B$14:$V$292,7,0)</f>
        <v>2017</v>
      </c>
      <c r="E78" s="23">
        <f>VLOOKUP(B78,DATA!$B$14:$V$292,9,0)</f>
        <v>2019</v>
      </c>
      <c r="F78" s="44" t="str">
        <f>VLOOKUP(B78,DATA!$B$13:$V$292,12,0)</f>
        <v>3461/QĐ-UBND ngày 28/10/2016</v>
      </c>
      <c r="G78" s="543">
        <f>VLOOKUP(B78,DATA!$B$13:$V$292,13,0)</f>
        <v>3946</v>
      </c>
      <c r="H78" s="543">
        <f>VLOOKUP(B78,DATA!$B$14:$V$292,15,0)</f>
        <v>3946</v>
      </c>
      <c r="I78" s="543">
        <f>VLOOKUP(B78,DATA!$B$14:$V$292,16,0)</f>
        <v>1000</v>
      </c>
      <c r="J78" s="543">
        <f>VLOOKUP(B78,DATA!$B$14:$V$292,18,0)</f>
        <v>1000</v>
      </c>
      <c r="K78" s="543">
        <f>VLOOKUP(B78,DATA!$B$14:$V$292,19,0)</f>
        <v>3551</v>
      </c>
      <c r="L78" s="543">
        <f>VLOOKUP(B78,DATA!$B$13:$V$292,20,0)</f>
        <v>2551</v>
      </c>
      <c r="M78" s="543">
        <f t="shared" si="2"/>
        <v>1275.5</v>
      </c>
      <c r="N78" s="543">
        <f t="shared" si="3"/>
        <v>50</v>
      </c>
      <c r="O78" s="848"/>
    </row>
    <row r="79" spans="1:15" ht="31.5">
      <c r="A79" s="43">
        <v>69</v>
      </c>
      <c r="B79" s="590" t="s">
        <v>274</v>
      </c>
      <c r="C79" s="22" t="str">
        <f>VLOOKUP(B79,DATA!$B$14:$V$292,6,0)</f>
        <v>Minh Hóa</v>
      </c>
      <c r="D79" s="22">
        <f>VLOOKUP(B79,DATA!$B$14:$V$292,7,0)</f>
        <v>2017</v>
      </c>
      <c r="E79" s="23">
        <f>VLOOKUP(B79,DATA!$B$14:$V$292,9,0)</f>
        <v>2019</v>
      </c>
      <c r="F79" s="44" t="str">
        <f>VLOOKUP(B79,DATA!$B$13:$V$292,12,0)</f>
        <v>3477/QĐ-UBND ngày 28/10/2016</v>
      </c>
      <c r="G79" s="543">
        <f>VLOOKUP(B79,DATA!$B$13:$V$292,13,0)</f>
        <v>3990</v>
      </c>
      <c r="H79" s="543">
        <f>VLOOKUP(B79,DATA!$B$14:$V$292,15,0)</f>
        <v>3990</v>
      </c>
      <c r="I79" s="543">
        <f>VLOOKUP(B79,DATA!$B$14:$V$292,16,0)</f>
        <v>1025</v>
      </c>
      <c r="J79" s="543">
        <f>VLOOKUP(B79,DATA!$B$14:$V$292,18,0)</f>
        <v>1025</v>
      </c>
      <c r="K79" s="543">
        <f>VLOOKUP(B79,DATA!$B$14:$V$292,19,0)</f>
        <v>3591</v>
      </c>
      <c r="L79" s="543">
        <f>VLOOKUP(B79,DATA!$B$13:$V$292,20,0)</f>
        <v>2566</v>
      </c>
      <c r="M79" s="543">
        <f t="shared" si="2"/>
        <v>1283</v>
      </c>
      <c r="N79" s="543">
        <f t="shared" si="3"/>
        <v>50</v>
      </c>
      <c r="O79" s="848"/>
    </row>
    <row r="80" spans="1:15" ht="31.5">
      <c r="A80" s="43">
        <v>70</v>
      </c>
      <c r="B80" s="590" t="s">
        <v>312</v>
      </c>
      <c r="C80" s="22" t="str">
        <f>VLOOKUP(B80,DATA!$B$14:$V$292,6,0)</f>
        <v>Quảng Ninh</v>
      </c>
      <c r="D80" s="22">
        <f>VLOOKUP(B80,DATA!$B$14:$V$292,7,0)</f>
        <v>2017</v>
      </c>
      <c r="E80" s="23">
        <f>VLOOKUP(B80,DATA!$B$14:$V$292,9,0)</f>
        <v>2019</v>
      </c>
      <c r="F80" s="44" t="str">
        <f>VLOOKUP(B80,DATA!$B$13:$V$292,12,0)</f>
        <v>3523/QĐ-UBND  ngày 31/10/2016</v>
      </c>
      <c r="G80" s="543">
        <f>VLOOKUP(B80,DATA!$B$13:$V$292,13,0)</f>
        <v>4000</v>
      </c>
      <c r="H80" s="543">
        <f>VLOOKUP(B80,DATA!$B$14:$V$292,15,0)</f>
        <v>4000</v>
      </c>
      <c r="I80" s="543">
        <f>VLOOKUP(B80,DATA!$B$14:$V$292,16,0)</f>
        <v>1000</v>
      </c>
      <c r="J80" s="543">
        <f>VLOOKUP(B80,DATA!$B$14:$V$292,18,0)</f>
        <v>1000</v>
      </c>
      <c r="K80" s="543">
        <f>VLOOKUP(B80,DATA!$B$14:$V$292,19,0)</f>
        <v>3600</v>
      </c>
      <c r="L80" s="543">
        <f>VLOOKUP(B80,DATA!$B$13:$V$292,20,0)</f>
        <v>2600</v>
      </c>
      <c r="M80" s="543">
        <f t="shared" si="2"/>
        <v>1300</v>
      </c>
      <c r="N80" s="543">
        <f t="shared" si="3"/>
        <v>50</v>
      </c>
      <c r="O80" s="848"/>
    </row>
    <row r="81" spans="1:15" ht="31.5">
      <c r="A81" s="43">
        <v>71</v>
      </c>
      <c r="B81" s="590" t="s">
        <v>294</v>
      </c>
      <c r="C81" s="22" t="str">
        <f>VLOOKUP(B81,DATA!$B$14:$V$292,6,0)</f>
        <v>Ba Đồn</v>
      </c>
      <c r="D81" s="22">
        <f>VLOOKUP(B81,DATA!$B$14:$V$292,7,0)</f>
        <v>2017</v>
      </c>
      <c r="E81" s="23">
        <f>VLOOKUP(B81,DATA!$B$14:$V$292,9,0)</f>
        <v>2019</v>
      </c>
      <c r="F81" s="44" t="str">
        <f>VLOOKUP(B81,DATA!$B$13:$V$292,12,0)</f>
        <v>3472/QĐ-UBND ngày 28/10/2016</v>
      </c>
      <c r="G81" s="543">
        <f>VLOOKUP(B81,DATA!$B$13:$V$292,13,0)</f>
        <v>4130.6000000000004</v>
      </c>
      <c r="H81" s="543">
        <f>VLOOKUP(B81,DATA!$B$14:$V$292,15,0)</f>
        <v>4130.6000000000004</v>
      </c>
      <c r="I81" s="543">
        <f>VLOOKUP(B81,DATA!$B$14:$V$292,16,0)</f>
        <v>1100</v>
      </c>
      <c r="J81" s="543">
        <f>VLOOKUP(B81,DATA!$B$14:$V$292,18,0)</f>
        <v>1100</v>
      </c>
      <c r="K81" s="543">
        <f>VLOOKUP(B81,DATA!$B$14:$V$292,19,0)</f>
        <v>3718</v>
      </c>
      <c r="L81" s="543">
        <f>VLOOKUP(B81,DATA!$B$13:$V$292,20,0)</f>
        <v>2618</v>
      </c>
      <c r="M81" s="543">
        <f t="shared" si="2"/>
        <v>1309</v>
      </c>
      <c r="N81" s="543">
        <f t="shared" si="3"/>
        <v>50</v>
      </c>
      <c r="O81" s="848"/>
    </row>
    <row r="82" spans="1:15" ht="31.5">
      <c r="A82" s="43">
        <v>72</v>
      </c>
      <c r="B82" s="590" t="s">
        <v>302</v>
      </c>
      <c r="C82" s="22" t="str">
        <f>VLOOKUP(B82,DATA!$B$14:$V$292,6,0)</f>
        <v>Quảng Trạch</v>
      </c>
      <c r="D82" s="22">
        <f>VLOOKUP(B82,DATA!$B$14:$V$292,7,0)</f>
        <v>2017</v>
      </c>
      <c r="E82" s="23">
        <f>VLOOKUP(B82,DATA!$B$14:$V$292,9,0)</f>
        <v>2019</v>
      </c>
      <c r="F82" s="44" t="str">
        <f>VLOOKUP(B82,DATA!$B$13:$V$292,12,0)</f>
        <v>3484/QĐ-UBND ngày 28/10/2016</v>
      </c>
      <c r="G82" s="543">
        <f>VLOOKUP(B82,DATA!$B$13:$V$292,13,0)</f>
        <v>4077</v>
      </c>
      <c r="H82" s="543">
        <f>VLOOKUP(B82,DATA!$B$14:$V$292,15,0)</f>
        <v>4077</v>
      </c>
      <c r="I82" s="543">
        <f>VLOOKUP(B82,DATA!$B$14:$V$292,16,0)</f>
        <v>1000</v>
      </c>
      <c r="J82" s="543">
        <f>VLOOKUP(B82,DATA!$B$14:$V$292,18,0)</f>
        <v>1000</v>
      </c>
      <c r="K82" s="543">
        <f>VLOOKUP(B82,DATA!$B$14:$V$292,19,0)</f>
        <v>3669</v>
      </c>
      <c r="L82" s="543">
        <f>VLOOKUP(B82,DATA!$B$13:$V$292,20,0)</f>
        <v>2669</v>
      </c>
      <c r="M82" s="543">
        <f t="shared" si="2"/>
        <v>1334.5</v>
      </c>
      <c r="N82" s="543">
        <f t="shared" si="3"/>
        <v>50</v>
      </c>
      <c r="O82" s="848"/>
    </row>
    <row r="83" spans="1:15" ht="31.5">
      <c r="A83" s="43">
        <v>73</v>
      </c>
      <c r="B83" s="590" t="s">
        <v>288</v>
      </c>
      <c r="C83" s="22" t="str">
        <f>VLOOKUP(B83,DATA!$B$14:$V$292,6,0)</f>
        <v>Đồng Hới</v>
      </c>
      <c r="D83" s="22">
        <f>VLOOKUP(B83,DATA!$B$14:$V$292,7,0)</f>
        <v>2017</v>
      </c>
      <c r="E83" s="23">
        <f>VLOOKUP(B83,DATA!$B$14:$V$292,9,0)</f>
        <v>2019</v>
      </c>
      <c r="F83" s="44" t="str">
        <f>VLOOKUP(B83,DATA!$B$13:$V$292,12,0)</f>
        <v>3467/QĐ-UBND ngày 28/10/2016</v>
      </c>
      <c r="G83" s="543">
        <f>VLOOKUP(B83,DATA!$B$13:$V$292,13,0)</f>
        <v>4513</v>
      </c>
      <c r="H83" s="543">
        <f>VLOOKUP(B83,DATA!$B$14:$V$292,15,0)</f>
        <v>4513</v>
      </c>
      <c r="I83" s="543">
        <f>VLOOKUP(B83,DATA!$B$14:$V$292,16,0)</f>
        <v>1350</v>
      </c>
      <c r="J83" s="543">
        <f>VLOOKUP(B83,DATA!$B$14:$V$292,18,0)</f>
        <v>1350</v>
      </c>
      <c r="K83" s="543">
        <f>VLOOKUP(B83,DATA!$B$14:$V$292,19,0)</f>
        <v>4062</v>
      </c>
      <c r="L83" s="543">
        <f>VLOOKUP(B83,DATA!$B$13:$V$292,20,0)</f>
        <v>2712</v>
      </c>
      <c r="M83" s="543">
        <f t="shared" si="2"/>
        <v>1356</v>
      </c>
      <c r="N83" s="543">
        <f t="shared" si="3"/>
        <v>50</v>
      </c>
      <c r="O83" s="848"/>
    </row>
    <row r="84" spans="1:15" ht="31.5">
      <c r="A84" s="43">
        <v>74</v>
      </c>
      <c r="B84" s="579" t="s">
        <v>243</v>
      </c>
      <c r="C84" s="22" t="str">
        <f>VLOOKUP(B84,DATA!$B$14:$V$292,6,0)</f>
        <v>Lệ Thủy</v>
      </c>
      <c r="D84" s="22">
        <f>VLOOKUP(B84,DATA!$B$14:$V$292,7,0)</f>
        <v>2017</v>
      </c>
      <c r="E84" s="23">
        <f>VLOOKUP(B84,DATA!$B$14:$V$292,9,0)</f>
        <v>2019</v>
      </c>
      <c r="F84" s="44" t="str">
        <f>VLOOKUP(B84,DATA!$B$13:$V$292,12,0)</f>
        <v>3458/QĐ-UBND ngày 28/10/2016</v>
      </c>
      <c r="G84" s="543">
        <f>VLOOKUP(B84,DATA!$B$13:$V$292,13,0)</f>
        <v>4556</v>
      </c>
      <c r="H84" s="543">
        <f>VLOOKUP(B84,DATA!$B$14:$V$292,15,0)</f>
        <v>4556</v>
      </c>
      <c r="I84" s="543">
        <f>VLOOKUP(B84,DATA!$B$14:$V$292,16,0)</f>
        <v>1120</v>
      </c>
      <c r="J84" s="543">
        <f>VLOOKUP(B84,DATA!$B$14:$V$292,18,0)</f>
        <v>1120</v>
      </c>
      <c r="K84" s="543">
        <f>VLOOKUP(B84,DATA!$B$14:$V$292,19,0)</f>
        <v>4025</v>
      </c>
      <c r="L84" s="543">
        <f>VLOOKUP(B84,DATA!$B$13:$V$292,20,0)</f>
        <v>2905</v>
      </c>
      <c r="M84" s="543">
        <f t="shared" si="2"/>
        <v>1452.5</v>
      </c>
      <c r="N84" s="543">
        <f t="shared" si="3"/>
        <v>50</v>
      </c>
      <c r="O84" s="848"/>
    </row>
    <row r="85" spans="1:15" ht="31.5">
      <c r="A85" s="43">
        <v>75</v>
      </c>
      <c r="B85" s="590" t="s">
        <v>278</v>
      </c>
      <c r="C85" s="22" t="str">
        <f>VLOOKUP(B85,DATA!$B$14:$V$292,6,0)</f>
        <v>Tuyên Hóa</v>
      </c>
      <c r="D85" s="22">
        <f>VLOOKUP(B85,DATA!$B$14:$V$292,7,0)</f>
        <v>2017</v>
      </c>
      <c r="E85" s="23">
        <f>VLOOKUP(B85,DATA!$B$14:$V$292,9,0)</f>
        <v>2019</v>
      </c>
      <c r="F85" s="44" t="str">
        <f>VLOOKUP(B85,DATA!$B$13:$V$292,12,0)</f>
        <v>3309/QĐ-UBND ngày 24/10/2016</v>
      </c>
      <c r="G85" s="543">
        <f>VLOOKUP(B85,DATA!$B$13:$V$292,13,0)</f>
        <v>4588</v>
      </c>
      <c r="H85" s="543">
        <f>VLOOKUP(B85,DATA!$B$14:$V$292,15,0)</f>
        <v>4588</v>
      </c>
      <c r="I85" s="543">
        <f>VLOOKUP(B85,DATA!$B$14:$V$292,16,0)</f>
        <v>1200</v>
      </c>
      <c r="J85" s="543">
        <f>VLOOKUP(B85,DATA!$B$14:$V$292,18,0)</f>
        <v>1200</v>
      </c>
      <c r="K85" s="543">
        <f>VLOOKUP(B85,DATA!$B$14:$V$292,19,0)</f>
        <v>4129</v>
      </c>
      <c r="L85" s="543">
        <f>VLOOKUP(B85,DATA!$B$13:$V$292,20,0)</f>
        <v>2929</v>
      </c>
      <c r="M85" s="543">
        <f t="shared" si="2"/>
        <v>1464.5</v>
      </c>
      <c r="N85" s="543">
        <f t="shared" si="3"/>
        <v>50</v>
      </c>
      <c r="O85" s="848"/>
    </row>
    <row r="86" spans="1:15" ht="31.5">
      <c r="A86" s="43">
        <v>76</v>
      </c>
      <c r="B86" s="590" t="s">
        <v>304</v>
      </c>
      <c r="C86" s="22" t="str">
        <f>VLOOKUP(B86,DATA!$B$14:$V$292,6,0)</f>
        <v>Quảng Trạch</v>
      </c>
      <c r="D86" s="22">
        <f>VLOOKUP(B86,DATA!$B$14:$V$292,7,0)</f>
        <v>2017</v>
      </c>
      <c r="E86" s="23">
        <f>VLOOKUP(B86,DATA!$B$14:$V$292,9,0)</f>
        <v>2019</v>
      </c>
      <c r="F86" s="44" t="str">
        <f>VLOOKUP(B86,DATA!$B$13:$V$292,12,0)</f>
        <v>3475/QĐ-UBND ngày 28/10/2016</v>
      </c>
      <c r="G86" s="543">
        <f>VLOOKUP(B86,DATA!$B$13:$V$292,13,0)</f>
        <v>4500</v>
      </c>
      <c r="H86" s="543">
        <f>VLOOKUP(B86,DATA!$B$14:$V$292,15,0)</f>
        <v>4500</v>
      </c>
      <c r="I86" s="543">
        <f>VLOOKUP(B86,DATA!$B$14:$V$292,16,0)</f>
        <v>1100</v>
      </c>
      <c r="J86" s="543">
        <f>VLOOKUP(B86,DATA!$B$14:$V$292,18,0)</f>
        <v>1100</v>
      </c>
      <c r="K86" s="543">
        <f>VLOOKUP(B86,DATA!$B$14:$V$292,19,0)</f>
        <v>4050</v>
      </c>
      <c r="L86" s="543">
        <f>VLOOKUP(B86,DATA!$B$13:$V$292,20,0)</f>
        <v>2950</v>
      </c>
      <c r="M86" s="543">
        <f t="shared" si="2"/>
        <v>1475</v>
      </c>
      <c r="N86" s="543">
        <f t="shared" si="3"/>
        <v>50</v>
      </c>
      <c r="O86" s="848"/>
    </row>
    <row r="87" spans="1:15" ht="31.5">
      <c r="A87" s="43">
        <v>77</v>
      </c>
      <c r="B87" s="590" t="s">
        <v>284</v>
      </c>
      <c r="C87" s="22" t="str">
        <f>VLOOKUP(B87,DATA!$B$14:$V$292,6,0)</f>
        <v>Ba Đồn</v>
      </c>
      <c r="D87" s="22">
        <f>VLOOKUP(B87,DATA!$B$14:$V$292,7,0)</f>
        <v>2017</v>
      </c>
      <c r="E87" s="23">
        <f>VLOOKUP(B87,DATA!$B$14:$V$292,9,0)</f>
        <v>2019</v>
      </c>
      <c r="F87" s="44" t="str">
        <f>VLOOKUP(B87,DATA!$B$13:$V$292,12,0)</f>
        <v>3366/QĐ-UBND ngày 26/10/2016</v>
      </c>
      <c r="G87" s="543">
        <f>VLOOKUP(B87,DATA!$B$13:$V$292,13,0)</f>
        <v>4954</v>
      </c>
      <c r="H87" s="543">
        <f>VLOOKUP(B87,DATA!$B$14:$V$292,15,0)</f>
        <v>4954</v>
      </c>
      <c r="I87" s="543">
        <f>VLOOKUP(B87,DATA!$B$14:$V$292,16,0)</f>
        <v>1450</v>
      </c>
      <c r="J87" s="543">
        <f>VLOOKUP(B87,DATA!$B$14:$V$292,18,0)</f>
        <v>1450</v>
      </c>
      <c r="K87" s="543">
        <f>VLOOKUP(B87,DATA!$B$14:$V$292,19,0)</f>
        <v>4459</v>
      </c>
      <c r="L87" s="543">
        <f>VLOOKUP(B87,DATA!$B$13:$V$292,20,0)</f>
        <v>3009</v>
      </c>
      <c r="M87" s="543">
        <f t="shared" si="2"/>
        <v>1504.5</v>
      </c>
      <c r="N87" s="543">
        <f t="shared" si="3"/>
        <v>50</v>
      </c>
      <c r="O87" s="848"/>
    </row>
    <row r="88" spans="1:15" ht="31.5">
      <c r="A88" s="43">
        <v>78</v>
      </c>
      <c r="B88" s="590" t="s">
        <v>320</v>
      </c>
      <c r="C88" s="22" t="str">
        <f>VLOOKUP(B88,DATA!$B$14:$V$292,6,0)</f>
        <v>Lệ Thủy</v>
      </c>
      <c r="D88" s="22">
        <f>VLOOKUP(B88,DATA!$B$14:$V$292,7,0)</f>
        <v>2017</v>
      </c>
      <c r="E88" s="23">
        <f>VLOOKUP(B88,DATA!$B$14:$V$292,9,0)</f>
        <v>2019</v>
      </c>
      <c r="F88" s="44" t="str">
        <f>VLOOKUP(B88,DATA!$B$13:$V$292,12,0)</f>
        <v>3456/QĐ-UBND ngày 28/10/2016</v>
      </c>
      <c r="G88" s="543">
        <f>VLOOKUP(B88,DATA!$B$13:$V$292,13,0)</f>
        <v>4795</v>
      </c>
      <c r="H88" s="543">
        <f>VLOOKUP(B88,DATA!$B$14:$V$292,15,0)</f>
        <v>4795</v>
      </c>
      <c r="I88" s="543">
        <f>VLOOKUP(B88,DATA!$B$14:$V$292,16,0)</f>
        <v>1250</v>
      </c>
      <c r="J88" s="543">
        <f>VLOOKUP(B88,DATA!$B$14:$V$292,18,0)</f>
        <v>1250</v>
      </c>
      <c r="K88" s="543">
        <f>VLOOKUP(B88,DATA!$B$14:$V$292,19,0)</f>
        <v>4316</v>
      </c>
      <c r="L88" s="543">
        <f>VLOOKUP(B88,DATA!$B$13:$V$292,20,0)</f>
        <v>3066</v>
      </c>
      <c r="M88" s="543">
        <f t="shared" si="2"/>
        <v>1533</v>
      </c>
      <c r="N88" s="543">
        <f t="shared" si="3"/>
        <v>50</v>
      </c>
      <c r="O88" s="848"/>
    </row>
    <row r="89" spans="1:15" ht="31.5">
      <c r="A89" s="43">
        <v>79</v>
      </c>
      <c r="B89" s="579" t="s">
        <v>255</v>
      </c>
      <c r="C89" s="22" t="str">
        <f>VLOOKUP(B89,DATA!$B$14:$V$292,6,0)</f>
        <v>Lệ Thủy</v>
      </c>
      <c r="D89" s="22">
        <f>VLOOKUP(B89,DATA!$B$14:$V$292,7,0)</f>
        <v>2017</v>
      </c>
      <c r="E89" s="23">
        <f>VLOOKUP(B89,DATA!$B$14:$V$292,9,0)</f>
        <v>2019</v>
      </c>
      <c r="F89" s="44" t="str">
        <f>VLOOKUP(B89,DATA!$B$13:$V$292,12,0)</f>
        <v>3457/QĐ-UBND ngày 28/10/2016</v>
      </c>
      <c r="G89" s="543">
        <f>VLOOKUP(B89,DATA!$B$13:$V$292,13,0)</f>
        <v>5000</v>
      </c>
      <c r="H89" s="543">
        <f>VLOOKUP(B89,DATA!$B$14:$V$292,15,0)</f>
        <v>5000</v>
      </c>
      <c r="I89" s="543">
        <f>VLOOKUP(B89,DATA!$B$14:$V$292,16,0)</f>
        <v>1200</v>
      </c>
      <c r="J89" s="543">
        <f>VLOOKUP(B89,DATA!$B$14:$V$292,18,0)</f>
        <v>1200</v>
      </c>
      <c r="K89" s="543">
        <f>VLOOKUP(B89,DATA!$B$14:$V$292,19,0)</f>
        <v>4330</v>
      </c>
      <c r="L89" s="543">
        <f>VLOOKUP(B89,DATA!$B$13:$V$292,20,0)</f>
        <v>3130</v>
      </c>
      <c r="M89" s="543">
        <f t="shared" si="2"/>
        <v>1565</v>
      </c>
      <c r="N89" s="543">
        <f t="shared" si="3"/>
        <v>50</v>
      </c>
      <c r="O89" s="848"/>
    </row>
    <row r="90" spans="1:15" ht="31.5">
      <c r="A90" s="43">
        <v>80</v>
      </c>
      <c r="B90" s="590" t="s">
        <v>280</v>
      </c>
      <c r="C90" s="22" t="str">
        <f>VLOOKUP(B90,DATA!$B$14:$V$292,6,0)</f>
        <v>Ba Đồn</v>
      </c>
      <c r="D90" s="22">
        <f>VLOOKUP(B90,DATA!$B$14:$V$292,7,0)</f>
        <v>2017</v>
      </c>
      <c r="E90" s="23">
        <f>VLOOKUP(B90,DATA!$B$14:$V$292,9,0)</f>
        <v>2019</v>
      </c>
      <c r="F90" s="44" t="str">
        <f>VLOOKUP(B90,DATA!$B$13:$V$292,12,0)</f>
        <v>3311/QĐ-UBND ngày 24/10/2016</v>
      </c>
      <c r="G90" s="543">
        <f>VLOOKUP(B90,DATA!$B$13:$V$292,13,0)</f>
        <v>5289</v>
      </c>
      <c r="H90" s="543">
        <f>VLOOKUP(B90,DATA!$B$14:$V$292,15,0)</f>
        <v>5289</v>
      </c>
      <c r="I90" s="543">
        <f>VLOOKUP(B90,DATA!$B$14:$V$292,16,0)</f>
        <v>1350</v>
      </c>
      <c r="J90" s="543">
        <f>VLOOKUP(B90,DATA!$B$14:$V$292,18,0)</f>
        <v>1350</v>
      </c>
      <c r="K90" s="543">
        <f>VLOOKUP(B90,DATA!$B$14:$V$292,19,0)</f>
        <v>4640</v>
      </c>
      <c r="L90" s="543">
        <f>VLOOKUP(B90,DATA!$B$13:$V$292,20,0)</f>
        <v>3290</v>
      </c>
      <c r="M90" s="543">
        <f t="shared" si="2"/>
        <v>1645</v>
      </c>
      <c r="N90" s="543">
        <f t="shared" si="3"/>
        <v>50</v>
      </c>
      <c r="O90" s="848"/>
    </row>
    <row r="91" spans="1:15" ht="31.5">
      <c r="A91" s="43">
        <v>81</v>
      </c>
      <c r="B91" s="590" t="s">
        <v>282</v>
      </c>
      <c r="C91" s="22" t="str">
        <f>VLOOKUP(B91,DATA!$B$14:$V$292,6,0)</f>
        <v>Minh Hóa</v>
      </c>
      <c r="D91" s="22">
        <f>VLOOKUP(B91,DATA!$B$14:$V$292,7,0)</f>
        <v>2017</v>
      </c>
      <c r="E91" s="23">
        <f>VLOOKUP(B91,DATA!$B$14:$V$292,9,0)</f>
        <v>2019</v>
      </c>
      <c r="F91" s="44" t="str">
        <f>VLOOKUP(B91,DATA!$B$13:$V$292,12,0)</f>
        <v>3345/QĐ-UBND ngày 25/10/2016</v>
      </c>
      <c r="G91" s="543">
        <f>VLOOKUP(B91,DATA!$B$13:$V$292,13,0)</f>
        <v>5291</v>
      </c>
      <c r="H91" s="543">
        <f>VLOOKUP(B91,DATA!$B$14:$V$292,15,0)</f>
        <v>5291</v>
      </c>
      <c r="I91" s="543">
        <f>VLOOKUP(B91,DATA!$B$14:$V$292,16,0)</f>
        <v>1350</v>
      </c>
      <c r="J91" s="543">
        <f>VLOOKUP(B91,DATA!$B$14:$V$292,18,0)</f>
        <v>1350</v>
      </c>
      <c r="K91" s="543">
        <f>VLOOKUP(B91,DATA!$B$14:$V$292,19,0)</f>
        <v>4642</v>
      </c>
      <c r="L91" s="543">
        <f>VLOOKUP(B91,DATA!$B$13:$V$292,20,0)</f>
        <v>3292</v>
      </c>
      <c r="M91" s="543">
        <f t="shared" si="2"/>
        <v>1646</v>
      </c>
      <c r="N91" s="543">
        <f t="shared" si="3"/>
        <v>50</v>
      </c>
      <c r="O91" s="848"/>
    </row>
    <row r="92" spans="1:15" ht="31.5">
      <c r="A92" s="43">
        <v>82</v>
      </c>
      <c r="B92" s="590" t="s">
        <v>310</v>
      </c>
      <c r="C92" s="22" t="str">
        <f>VLOOKUP(B92,DATA!$B$14:$V$292,6,0)</f>
        <v>Quảng Ninh</v>
      </c>
      <c r="D92" s="22">
        <f>VLOOKUP(B92,DATA!$B$14:$V$292,7,0)</f>
        <v>2017</v>
      </c>
      <c r="E92" s="23">
        <f>VLOOKUP(B92,DATA!$B$14:$V$292,9,0)</f>
        <v>2019</v>
      </c>
      <c r="F92" s="44" t="str">
        <f>VLOOKUP(B92,DATA!$B$13:$V$292,12,0)</f>
        <v>3316/QĐ-UBND ngày 25/10/2016</v>
      </c>
      <c r="G92" s="543">
        <f>VLOOKUP(B92,DATA!$B$13:$V$292,13,0)</f>
        <v>5286</v>
      </c>
      <c r="H92" s="543">
        <f>VLOOKUP(B92,DATA!$B$14:$V$292,15,0)</f>
        <v>5286</v>
      </c>
      <c r="I92" s="543">
        <f>VLOOKUP(B92,DATA!$B$14:$V$292,16,0)</f>
        <v>1400</v>
      </c>
      <c r="J92" s="543">
        <f>VLOOKUP(B92,DATA!$B$14:$V$292,18,0)</f>
        <v>1400</v>
      </c>
      <c r="K92" s="543">
        <f>VLOOKUP(B92,DATA!$B$14:$V$292,19,0)</f>
        <v>4757</v>
      </c>
      <c r="L92" s="543">
        <f>VLOOKUP(B92,DATA!$B$13:$V$292,20,0)</f>
        <v>3357</v>
      </c>
      <c r="M92" s="543">
        <f t="shared" si="2"/>
        <v>1678.5</v>
      </c>
      <c r="N92" s="543">
        <f t="shared" si="3"/>
        <v>50</v>
      </c>
      <c r="O92" s="848"/>
    </row>
    <row r="93" spans="1:15" ht="31.5">
      <c r="A93" s="43">
        <v>83</v>
      </c>
      <c r="B93" s="590" t="s">
        <v>330</v>
      </c>
      <c r="C93" s="22" t="str">
        <f>VLOOKUP(B93,DATA!$B$14:$V$292,6,0)</f>
        <v>Đồng Hới</v>
      </c>
      <c r="D93" s="22">
        <f>VLOOKUP(B93,DATA!$B$14:$V$292,7,0)</f>
        <v>2017</v>
      </c>
      <c r="E93" s="23">
        <f>VLOOKUP(B93,DATA!$B$14:$V$292,9,0)</f>
        <v>2019</v>
      </c>
      <c r="F93" s="44" t="str">
        <f>VLOOKUP(B93,DATA!$B$13:$V$292,12,0)</f>
        <v>3491/QĐ-UBND ngày 28/10/2016</v>
      </c>
      <c r="G93" s="543">
        <f>VLOOKUP(B93,DATA!$B$13:$V$292,13,0)</f>
        <v>11424</v>
      </c>
      <c r="H93" s="543">
        <f>VLOOKUP(B93,DATA!$B$14:$V$292,15,0)</f>
        <v>11424</v>
      </c>
      <c r="I93" s="543">
        <f>VLOOKUP(B93,DATA!$B$14:$V$292,16,0)</f>
        <v>3000</v>
      </c>
      <c r="J93" s="543">
        <f>VLOOKUP(B93,DATA!$B$14:$V$292,18,0)</f>
        <v>3000</v>
      </c>
      <c r="K93" s="543">
        <f>VLOOKUP(B93,DATA!$B$14:$V$292,19,0)</f>
        <v>10282</v>
      </c>
      <c r="L93" s="543">
        <f>VLOOKUP(B93,DATA!$B$13:$V$292,20,0)</f>
        <v>7282</v>
      </c>
      <c r="M93" s="543">
        <f t="shared" si="2"/>
        <v>3641</v>
      </c>
      <c r="N93" s="543">
        <f t="shared" si="3"/>
        <v>50</v>
      </c>
      <c r="O93" s="848"/>
    </row>
    <row r="94" spans="1:15" s="647" customFormat="1">
      <c r="A94" s="56" t="s">
        <v>497</v>
      </c>
      <c r="B94" s="574" t="s">
        <v>634</v>
      </c>
      <c r="C94" s="569"/>
      <c r="D94" s="58"/>
      <c r="E94" s="58"/>
      <c r="F94" s="44"/>
      <c r="G94" s="57"/>
      <c r="H94" s="57"/>
      <c r="I94" s="57"/>
      <c r="J94" s="57"/>
      <c r="K94" s="57"/>
      <c r="L94" s="57"/>
      <c r="M94" s="57"/>
      <c r="N94" s="543"/>
      <c r="O94" s="857"/>
    </row>
    <row r="95" spans="1:15" ht="31.5">
      <c r="A95" s="43">
        <v>84</v>
      </c>
      <c r="B95" s="590" t="s">
        <v>335</v>
      </c>
      <c r="C95" s="22" t="str">
        <f>VLOOKUP(B95,DATA!$B$14:$V$292,6,0)</f>
        <v>Tuyên Hóa</v>
      </c>
      <c r="D95" s="22">
        <f>VLOOKUP(B95,DATA!$B$14:$V$292,7,0)</f>
        <v>2018</v>
      </c>
      <c r="E95" s="23">
        <f>VLOOKUP(B95,DATA!$B$14:$V$292,9,0)</f>
        <v>2020</v>
      </c>
      <c r="F95" s="44" t="str">
        <f>VLOOKUP(B95,DATA!$B$13:$V$292,12,0)</f>
        <v>3974/QĐ-UBND ngày 31/10/2017</v>
      </c>
      <c r="G95" s="543">
        <f>VLOOKUP(B95,DATA!$B$13:$V$292,13,0)</f>
        <v>1200</v>
      </c>
      <c r="H95" s="543">
        <f>VLOOKUP(B95,DATA!$B$14:$V$292,15,0)</f>
        <v>1200</v>
      </c>
      <c r="I95" s="543">
        <f>VLOOKUP(B95,DATA!$B$14:$V$292,16,0)</f>
        <v>30</v>
      </c>
      <c r="J95" s="543">
        <f>VLOOKUP(B95,DATA!$B$14:$V$292,18,0)</f>
        <v>30</v>
      </c>
      <c r="K95" s="543">
        <f>VLOOKUP(B95,DATA!$B$14:$V$292,19,0)</f>
        <v>1080</v>
      </c>
      <c r="L95" s="543">
        <f>VLOOKUP(B95,DATA!$B$13:$V$292,20,0)</f>
        <v>1050</v>
      </c>
      <c r="M95" s="543">
        <f t="shared" ref="M95:M129" si="4">L95*N95/100</f>
        <v>1050</v>
      </c>
      <c r="N95" s="543">
        <f>IF(K95&lt;=1500,100,IF(K95&lt;=2500,50,30))</f>
        <v>100</v>
      </c>
      <c r="O95" s="847" t="s">
        <v>773</v>
      </c>
    </row>
    <row r="96" spans="1:15" ht="31.5">
      <c r="A96" s="43">
        <v>85</v>
      </c>
      <c r="B96" s="579" t="s">
        <v>333</v>
      </c>
      <c r="C96" s="22" t="str">
        <f>VLOOKUP(B96,DATA!$B$14:$V$292,6,0)</f>
        <v>Minh Hóa</v>
      </c>
      <c r="D96" s="22">
        <f>VLOOKUP(B96,DATA!$B$14:$V$292,7,0)</f>
        <v>2018</v>
      </c>
      <c r="E96" s="23">
        <f>VLOOKUP(B96,DATA!$B$14:$V$292,9,0)</f>
        <v>2020</v>
      </c>
      <c r="F96" s="44" t="str">
        <f>VLOOKUP(B96,DATA!$B$13:$V$292,12,0)</f>
        <v>3523/QĐ-UBND ngày 05/10/2017</v>
      </c>
      <c r="G96" s="543">
        <f>VLOOKUP(B96,DATA!$B$13:$V$292,13,0)</f>
        <v>1650</v>
      </c>
      <c r="H96" s="543">
        <f>VLOOKUP(B96,DATA!$B$14:$V$292,15,0)</f>
        <v>1650</v>
      </c>
      <c r="I96" s="543">
        <f>VLOOKUP(B96,DATA!$B$14:$V$292,16,0)</f>
        <v>30</v>
      </c>
      <c r="J96" s="543">
        <f>VLOOKUP(B96,DATA!$B$14:$V$292,18,0)</f>
        <v>30</v>
      </c>
      <c r="K96" s="543">
        <f>VLOOKUP(B96,DATA!$B$14:$V$292,19,0)</f>
        <v>1485</v>
      </c>
      <c r="L96" s="543">
        <f>VLOOKUP(B96,DATA!$B$13:$V$292,20,0)</f>
        <v>1455</v>
      </c>
      <c r="M96" s="543">
        <f t="shared" si="4"/>
        <v>1455</v>
      </c>
      <c r="N96" s="543">
        <f t="shared" ref="N96:N129" si="5">IF(K96&lt;=1500,100,IF(K96&lt;=2500,50,30))</f>
        <v>100</v>
      </c>
      <c r="O96" s="44"/>
    </row>
    <row r="97" spans="1:15" ht="31.5">
      <c r="A97" s="43">
        <v>86</v>
      </c>
      <c r="B97" s="579" t="s">
        <v>343</v>
      </c>
      <c r="C97" s="22" t="str">
        <f>VLOOKUP(B97,DATA!$B$14:$V$292,6,0)</f>
        <v>Bố Trạch</v>
      </c>
      <c r="D97" s="22">
        <f>VLOOKUP(B97,DATA!$B$14:$V$292,7,0)</f>
        <v>2018</v>
      </c>
      <c r="E97" s="23">
        <f>VLOOKUP(B97,DATA!$B$14:$V$292,9,0)</f>
        <v>2020</v>
      </c>
      <c r="F97" s="44" t="str">
        <f>VLOOKUP(B97,DATA!$B$13:$V$292,12,0)</f>
        <v>3859/QĐ-UBND ngày 30/10/2017</v>
      </c>
      <c r="G97" s="543">
        <f>VLOOKUP(B97,DATA!$B$13:$V$292,13,0)</f>
        <v>4000</v>
      </c>
      <c r="H97" s="543">
        <f>VLOOKUP(B97,DATA!$B$14:$V$292,15,0)</f>
        <v>2400</v>
      </c>
      <c r="I97" s="543">
        <f>VLOOKUP(B97,DATA!$B$14:$V$292,16,0)</f>
        <v>0</v>
      </c>
      <c r="J97" s="543">
        <f>VLOOKUP(B97,DATA!$B$14:$V$292,18,0)</f>
        <v>0</v>
      </c>
      <c r="K97" s="543">
        <f>VLOOKUP(B97,DATA!$B$14:$V$292,19,0)</f>
        <v>2400</v>
      </c>
      <c r="L97" s="543">
        <f>VLOOKUP(B97,DATA!$B$13:$V$292,20,0)</f>
        <v>2400</v>
      </c>
      <c r="M97" s="543">
        <f t="shared" si="4"/>
        <v>1200</v>
      </c>
      <c r="N97" s="543">
        <f t="shared" si="5"/>
        <v>50</v>
      </c>
      <c r="O97" s="44"/>
    </row>
    <row r="98" spans="1:15" ht="31.5">
      <c r="A98" s="43">
        <v>87</v>
      </c>
      <c r="B98" s="590" t="s">
        <v>565</v>
      </c>
      <c r="C98" s="22" t="str">
        <f>VLOOKUP(B98,DATA!$B$14:$V$292,6,0)</f>
        <v>Bố Trạch</v>
      </c>
      <c r="D98" s="22">
        <f>VLOOKUP(B98,DATA!$B$14:$V$292,7,0)</f>
        <v>2018</v>
      </c>
      <c r="E98" s="23">
        <f>VLOOKUP(B98,DATA!$B$14:$V$292,9,0)</f>
        <v>2020</v>
      </c>
      <c r="F98" s="44" t="str">
        <f>VLOOKUP(B98,DATA!$B$13:$V$292,12,0)</f>
        <v>3963/QĐ-UBND ngày 31/10/2017</v>
      </c>
      <c r="G98" s="543">
        <f>VLOOKUP(B98,DATA!$B$13:$V$292,13,0)</f>
        <v>3000</v>
      </c>
      <c r="H98" s="543">
        <f>VLOOKUP(B98,DATA!$B$14:$V$292,15,0)</f>
        <v>3000</v>
      </c>
      <c r="I98" s="543">
        <f>VLOOKUP(B98,DATA!$B$14:$V$292,16,0)</f>
        <v>0</v>
      </c>
      <c r="J98" s="543">
        <f>VLOOKUP(B98,DATA!$B$14:$V$292,18,0)</f>
        <v>0</v>
      </c>
      <c r="K98" s="543">
        <f>VLOOKUP(B98,DATA!$B$14:$V$292,19,0)</f>
        <v>2700</v>
      </c>
      <c r="L98" s="543">
        <f>VLOOKUP(B98,DATA!$B$13:$V$292,20,0)</f>
        <v>2700</v>
      </c>
      <c r="M98" s="543">
        <f t="shared" si="4"/>
        <v>810</v>
      </c>
      <c r="N98" s="543">
        <f t="shared" si="5"/>
        <v>30</v>
      </c>
      <c r="O98" s="44"/>
    </row>
    <row r="99" spans="1:15" ht="31.5">
      <c r="A99" s="43">
        <v>88</v>
      </c>
      <c r="B99" s="579" t="s">
        <v>353</v>
      </c>
      <c r="C99" s="22" t="str">
        <f>VLOOKUP(B99,DATA!$B$14:$V$292,6,0)</f>
        <v>Ba Đồn</v>
      </c>
      <c r="D99" s="22">
        <f>VLOOKUP(B99,DATA!$B$14:$V$292,7,0)</f>
        <v>2018</v>
      </c>
      <c r="E99" s="23">
        <f>VLOOKUP(B99,DATA!$B$14:$V$292,9,0)</f>
        <v>2020</v>
      </c>
      <c r="F99" s="44" t="str">
        <f>VLOOKUP(B99,DATA!$B$13:$V$292,12,0)</f>
        <v>3646/QĐ-UBND ngày 16/10/2017</v>
      </c>
      <c r="G99" s="543">
        <f>VLOOKUP(B99,DATA!$B$13:$V$292,13,0)</f>
        <v>2981</v>
      </c>
      <c r="H99" s="543">
        <f>VLOOKUP(B99,DATA!$B$14:$V$292,15,0)</f>
        <v>2981</v>
      </c>
      <c r="I99" s="543">
        <f>VLOOKUP(B99,DATA!$B$14:$V$292,16,0)</f>
        <v>40</v>
      </c>
      <c r="J99" s="543">
        <f>VLOOKUP(B99,DATA!$B$14:$V$292,18,0)</f>
        <v>40</v>
      </c>
      <c r="K99" s="543">
        <f>VLOOKUP(B99,DATA!$B$14:$V$292,19,0)</f>
        <v>2700</v>
      </c>
      <c r="L99" s="543">
        <f>VLOOKUP(B99,DATA!$B$13:$V$292,20,0)</f>
        <v>2660</v>
      </c>
      <c r="M99" s="543">
        <f t="shared" si="4"/>
        <v>798</v>
      </c>
      <c r="N99" s="543">
        <f t="shared" si="5"/>
        <v>30</v>
      </c>
      <c r="O99" s="44"/>
    </row>
    <row r="100" spans="1:15" ht="31.5">
      <c r="A100" s="43">
        <v>89</v>
      </c>
      <c r="B100" s="579" t="s">
        <v>359</v>
      </c>
      <c r="C100" s="22" t="str">
        <f>VLOOKUP(B100,DATA!$B$14:$V$292,6,0)</f>
        <v>Ba Đồn</v>
      </c>
      <c r="D100" s="22">
        <f>VLOOKUP(B100,DATA!$B$14:$V$292,7,0)</f>
        <v>2018</v>
      </c>
      <c r="E100" s="23">
        <f>VLOOKUP(B100,DATA!$B$14:$V$292,9,0)</f>
        <v>2020</v>
      </c>
      <c r="F100" s="44" t="str">
        <f>VLOOKUP(B100,DATA!$B$13:$V$292,12,0)</f>
        <v>3744/QĐ-UBND ngày 23/10/2017</v>
      </c>
      <c r="G100" s="543">
        <f>VLOOKUP(B100,DATA!$B$13:$V$292,13,0)</f>
        <v>2979</v>
      </c>
      <c r="H100" s="543">
        <f>VLOOKUP(B100,DATA!$B$14:$V$292,15,0)</f>
        <v>2979</v>
      </c>
      <c r="I100" s="543">
        <f>VLOOKUP(B100,DATA!$B$14:$V$292,16,0)</f>
        <v>40</v>
      </c>
      <c r="J100" s="543">
        <f>VLOOKUP(B100,DATA!$B$14:$V$292,18,0)</f>
        <v>40</v>
      </c>
      <c r="K100" s="543">
        <f>VLOOKUP(B100,DATA!$B$14:$V$292,19,0)</f>
        <v>2700</v>
      </c>
      <c r="L100" s="543">
        <f>VLOOKUP(B100,DATA!$B$13:$V$292,20,0)</f>
        <v>2660</v>
      </c>
      <c r="M100" s="543">
        <f t="shared" si="4"/>
        <v>798</v>
      </c>
      <c r="N100" s="543">
        <f t="shared" si="5"/>
        <v>30</v>
      </c>
      <c r="O100" s="44"/>
    </row>
    <row r="101" spans="1:15" ht="31.5">
      <c r="A101" s="43">
        <v>90</v>
      </c>
      <c r="B101" s="590" t="s">
        <v>340</v>
      </c>
      <c r="C101" s="22" t="str">
        <f>VLOOKUP(B101,DATA!$B$14:$V$292,6,0)</f>
        <v>Bố Trạch</v>
      </c>
      <c r="D101" s="22">
        <f>VLOOKUP(B101,DATA!$B$14:$V$292,7,0)</f>
        <v>2018</v>
      </c>
      <c r="E101" s="23">
        <f>VLOOKUP(B101,DATA!$B$14:$V$292,9,0)</f>
        <v>2020</v>
      </c>
      <c r="F101" s="44" t="str">
        <f>VLOOKUP(B101,DATA!$B$13:$V$292,12,0)</f>
        <v>3944/QĐ-UBND ngày 31/10/2017</v>
      </c>
      <c r="G101" s="543">
        <f>VLOOKUP(B101,DATA!$B$13:$V$292,13,0)</f>
        <v>2722</v>
      </c>
      <c r="H101" s="543">
        <f>VLOOKUP(B101,DATA!$B$14:$V$292,15,0)</f>
        <v>2722</v>
      </c>
      <c r="I101" s="543">
        <f>VLOOKUP(B101,DATA!$B$14:$V$292,16,0)</f>
        <v>40</v>
      </c>
      <c r="J101" s="543">
        <f>VLOOKUP(B101,DATA!$B$14:$V$292,18,0)</f>
        <v>40</v>
      </c>
      <c r="K101" s="543">
        <f>VLOOKUP(B101,DATA!$B$14:$V$292,19,0)</f>
        <v>2700</v>
      </c>
      <c r="L101" s="543">
        <f>VLOOKUP(B101,DATA!$B$13:$V$292,20,0)</f>
        <v>2660</v>
      </c>
      <c r="M101" s="543">
        <f t="shared" si="4"/>
        <v>798</v>
      </c>
      <c r="N101" s="543">
        <f t="shared" si="5"/>
        <v>30</v>
      </c>
      <c r="O101" s="44"/>
    </row>
    <row r="102" spans="1:15" ht="31.5">
      <c r="A102" s="43">
        <v>91</v>
      </c>
      <c r="B102" s="590" t="s">
        <v>337</v>
      </c>
      <c r="C102" s="22" t="str">
        <f>VLOOKUP(B102,DATA!$B$14:$V$292,6,0)</f>
        <v>Lệ Thủy</v>
      </c>
      <c r="D102" s="22">
        <f>VLOOKUP(B102,DATA!$B$14:$V$292,7,0)</f>
        <v>2018</v>
      </c>
      <c r="E102" s="23">
        <f>VLOOKUP(B102,DATA!$B$14:$V$292,9,0)</f>
        <v>2020</v>
      </c>
      <c r="F102" s="44" t="str">
        <f>VLOOKUP(B102,DATA!$B$13:$V$292,12,0)</f>
        <v>3934/QĐ-UBND ngày 30/10/2017</v>
      </c>
      <c r="G102" s="543">
        <f>VLOOKUP(B102,DATA!$B$13:$V$292,13,0)</f>
        <v>3600</v>
      </c>
      <c r="H102" s="543">
        <f>VLOOKUP(B102,DATA!$B$14:$V$292,15,0)</f>
        <v>2700</v>
      </c>
      <c r="I102" s="543">
        <f>VLOOKUP(B102,DATA!$B$14:$V$292,16,0)</f>
        <v>40</v>
      </c>
      <c r="J102" s="543">
        <f>VLOOKUP(B102,DATA!$B$14:$V$292,18,0)</f>
        <v>40</v>
      </c>
      <c r="K102" s="543">
        <f>VLOOKUP(B102,DATA!$B$14:$V$292,19,0)</f>
        <v>2700</v>
      </c>
      <c r="L102" s="543">
        <f>VLOOKUP(B102,DATA!$B$13:$V$292,20,0)</f>
        <v>2660</v>
      </c>
      <c r="M102" s="543">
        <f t="shared" si="4"/>
        <v>798</v>
      </c>
      <c r="N102" s="543">
        <f t="shared" si="5"/>
        <v>30</v>
      </c>
      <c r="O102" s="44"/>
    </row>
    <row r="103" spans="1:15" ht="31.5">
      <c r="A103" s="43">
        <v>92</v>
      </c>
      <c r="B103" s="590" t="s">
        <v>338</v>
      </c>
      <c r="C103" s="22" t="str">
        <f>VLOOKUP(B103,DATA!$B$14:$V$292,6,0)</f>
        <v>Lệ Thủy</v>
      </c>
      <c r="D103" s="22">
        <f>VLOOKUP(B103,DATA!$B$14:$V$292,7,0)</f>
        <v>2018</v>
      </c>
      <c r="E103" s="23">
        <f>VLOOKUP(B103,DATA!$B$14:$V$292,9,0)</f>
        <v>2020</v>
      </c>
      <c r="F103" s="44" t="str">
        <f>VLOOKUP(B103,DATA!$B$13:$V$292,12,0)</f>
        <v>3529/QĐ-UBND ngày 06/10/2017</v>
      </c>
      <c r="G103" s="543">
        <f>VLOOKUP(B103,DATA!$B$13:$V$292,13,0)</f>
        <v>3000</v>
      </c>
      <c r="H103" s="543">
        <f>VLOOKUP(B103,DATA!$B$14:$V$292,15,0)</f>
        <v>3000</v>
      </c>
      <c r="I103" s="543">
        <f>VLOOKUP(B103,DATA!$B$14:$V$292,16,0)</f>
        <v>40</v>
      </c>
      <c r="J103" s="543">
        <f>VLOOKUP(B103,DATA!$B$14:$V$292,18,0)</f>
        <v>40</v>
      </c>
      <c r="K103" s="543">
        <f>VLOOKUP(B103,DATA!$B$14:$V$292,19,0)</f>
        <v>2700</v>
      </c>
      <c r="L103" s="543">
        <f>VLOOKUP(B103,DATA!$B$13:$V$292,20,0)</f>
        <v>2660</v>
      </c>
      <c r="M103" s="543">
        <f t="shared" si="4"/>
        <v>798</v>
      </c>
      <c r="N103" s="543">
        <f t="shared" si="5"/>
        <v>30</v>
      </c>
      <c r="O103" s="44"/>
    </row>
    <row r="104" spans="1:15" ht="31.5">
      <c r="A104" s="43">
        <v>93</v>
      </c>
      <c r="B104" s="590" t="s">
        <v>344</v>
      </c>
      <c r="C104" s="22" t="str">
        <f>VLOOKUP(B104,DATA!$B$14:$V$292,6,0)</f>
        <v>Quảng Ninh</v>
      </c>
      <c r="D104" s="22">
        <f>VLOOKUP(B104,DATA!$B$14:$V$292,7,0)</f>
        <v>2018</v>
      </c>
      <c r="E104" s="23">
        <f>VLOOKUP(B104,DATA!$B$14:$V$292,9,0)</f>
        <v>2020</v>
      </c>
      <c r="F104" s="44" t="str">
        <f>VLOOKUP(B104,DATA!$B$13:$V$292,12,0)</f>
        <v>3930/QĐ-UBND ngày 30/10/2017</v>
      </c>
      <c r="G104" s="543">
        <f>VLOOKUP(B104,DATA!$B$13:$V$292,13,0)</f>
        <v>3000</v>
      </c>
      <c r="H104" s="543">
        <f>VLOOKUP(B104,DATA!$B$14:$V$292,15,0)</f>
        <v>3000</v>
      </c>
      <c r="I104" s="543">
        <f>VLOOKUP(B104,DATA!$B$14:$V$292,16,0)</f>
        <v>40</v>
      </c>
      <c r="J104" s="543">
        <f>VLOOKUP(B104,DATA!$B$14:$V$292,18,0)</f>
        <v>40</v>
      </c>
      <c r="K104" s="543">
        <f>VLOOKUP(B104,DATA!$B$14:$V$292,19,0)</f>
        <v>2700</v>
      </c>
      <c r="L104" s="543">
        <f>VLOOKUP(B104,DATA!$B$13:$V$292,20,0)</f>
        <v>2660</v>
      </c>
      <c r="M104" s="543">
        <f t="shared" si="4"/>
        <v>798</v>
      </c>
      <c r="N104" s="543">
        <f t="shared" si="5"/>
        <v>30</v>
      </c>
      <c r="O104" s="44"/>
    </row>
    <row r="105" spans="1:15">
      <c r="A105" s="43">
        <v>94</v>
      </c>
      <c r="B105" s="590" t="s">
        <v>346</v>
      </c>
      <c r="C105" s="22" t="str">
        <f>VLOOKUP(B105,DATA!$B$14:$V$292,6,0)</f>
        <v>Quảng Ninh</v>
      </c>
      <c r="D105" s="22">
        <f>VLOOKUP(B105,DATA!$B$14:$V$292,7,0)</f>
        <v>2018</v>
      </c>
      <c r="E105" s="23">
        <f>VLOOKUP(B105,DATA!$B$14:$V$292,9,0)</f>
        <v>2020</v>
      </c>
      <c r="F105" s="44">
        <f>VLOOKUP(B105,DATA!$B$13:$V$292,12,0)</f>
        <v>0</v>
      </c>
      <c r="G105" s="543">
        <f>VLOOKUP(B105,DATA!$B$13:$V$292,13,0)</f>
        <v>3000</v>
      </c>
      <c r="H105" s="543">
        <f>VLOOKUP(B105,DATA!$B$14:$V$292,15,0)</f>
        <v>3000</v>
      </c>
      <c r="I105" s="543">
        <f>VLOOKUP(B105,DATA!$B$14:$V$292,16,0)</f>
        <v>40</v>
      </c>
      <c r="J105" s="543">
        <f>VLOOKUP(B105,DATA!$B$14:$V$292,18,0)</f>
        <v>40</v>
      </c>
      <c r="K105" s="543">
        <f>VLOOKUP(B105,DATA!$B$14:$V$292,19,0)</f>
        <v>2700</v>
      </c>
      <c r="L105" s="543">
        <f>VLOOKUP(B105,DATA!$B$13:$V$292,20,0)</f>
        <v>2660</v>
      </c>
      <c r="M105" s="543">
        <f t="shared" si="4"/>
        <v>798</v>
      </c>
      <c r="N105" s="543">
        <f t="shared" si="5"/>
        <v>30</v>
      </c>
      <c r="O105" s="44"/>
    </row>
    <row r="106" spans="1:15" ht="31.5">
      <c r="A106" s="43">
        <v>95</v>
      </c>
      <c r="B106" s="579" t="s">
        <v>354</v>
      </c>
      <c r="C106" s="22" t="str">
        <f>VLOOKUP(B106,DATA!$B$14:$V$292,6,0)</f>
        <v>Quảng Trạch</v>
      </c>
      <c r="D106" s="22">
        <f>VLOOKUP(B106,DATA!$B$14:$V$292,7,0)</f>
        <v>2018</v>
      </c>
      <c r="E106" s="23">
        <f>VLOOKUP(B106,DATA!$B$14:$V$292,9,0)</f>
        <v>2020</v>
      </c>
      <c r="F106" s="44" t="str">
        <f>VLOOKUP(B106,DATA!$B$13:$V$292,12,0)</f>
        <v>3926/QĐ-UBND ngày 30/10/2017</v>
      </c>
      <c r="G106" s="543">
        <f>VLOOKUP(B106,DATA!$B$13:$V$292,13,0)</f>
        <v>3000</v>
      </c>
      <c r="H106" s="543">
        <f>VLOOKUP(B106,DATA!$B$14:$V$292,15,0)</f>
        <v>3000</v>
      </c>
      <c r="I106" s="543">
        <f>VLOOKUP(B106,DATA!$B$14:$V$292,16,0)</f>
        <v>0</v>
      </c>
      <c r="J106" s="543">
        <f>VLOOKUP(B106,DATA!$B$14:$V$292,18,0)</f>
        <v>0</v>
      </c>
      <c r="K106" s="543">
        <f>VLOOKUP(B106,DATA!$B$14:$V$292,19,0)</f>
        <v>2700</v>
      </c>
      <c r="L106" s="543">
        <f>VLOOKUP(B106,DATA!$B$13:$V$292,20,0)</f>
        <v>2700</v>
      </c>
      <c r="M106" s="543">
        <f t="shared" si="4"/>
        <v>810</v>
      </c>
      <c r="N106" s="543">
        <f t="shared" si="5"/>
        <v>30</v>
      </c>
      <c r="O106" s="44"/>
    </row>
    <row r="107" spans="1:15" ht="31.5">
      <c r="A107" s="43">
        <v>96</v>
      </c>
      <c r="B107" s="590" t="s">
        <v>339</v>
      </c>
      <c r="C107" s="22" t="str">
        <f>VLOOKUP(B107,DATA!$B$14:$V$292,6,0)</f>
        <v>Tuyên Hóa</v>
      </c>
      <c r="D107" s="22">
        <f>VLOOKUP(B107,DATA!$B$14:$V$292,7,0)</f>
        <v>2018</v>
      </c>
      <c r="E107" s="23">
        <f>VLOOKUP(B107,DATA!$B$14:$V$292,9,0)</f>
        <v>2020</v>
      </c>
      <c r="F107" s="44" t="str">
        <f>VLOOKUP(B107,DATA!$B$13:$V$292,12,0)</f>
        <v>3645/QĐ-UBND ngày 16/10/2017</v>
      </c>
      <c r="G107" s="543">
        <f>VLOOKUP(B107,DATA!$B$13:$V$292,13,0)</f>
        <v>3000</v>
      </c>
      <c r="H107" s="543">
        <f>VLOOKUP(B107,DATA!$B$14:$V$292,15,0)</f>
        <v>3000</v>
      </c>
      <c r="I107" s="543">
        <f>VLOOKUP(B107,DATA!$B$14:$V$292,16,0)</f>
        <v>40</v>
      </c>
      <c r="J107" s="543">
        <f>VLOOKUP(B107,DATA!$B$14:$V$292,18,0)</f>
        <v>40</v>
      </c>
      <c r="K107" s="543">
        <f>VLOOKUP(B107,DATA!$B$14:$V$292,19,0)</f>
        <v>2700</v>
      </c>
      <c r="L107" s="543">
        <f>VLOOKUP(B107,DATA!$B$13:$V$292,20,0)</f>
        <v>2660</v>
      </c>
      <c r="M107" s="543">
        <f t="shared" si="4"/>
        <v>798</v>
      </c>
      <c r="N107" s="543">
        <f t="shared" si="5"/>
        <v>30</v>
      </c>
      <c r="O107" s="44"/>
    </row>
    <row r="108" spans="1:15" ht="31.5">
      <c r="A108" s="43">
        <v>97</v>
      </c>
      <c r="B108" s="579" t="s">
        <v>351</v>
      </c>
      <c r="C108" s="22" t="str">
        <f>VLOOKUP(B108,DATA!$B$14:$V$292,6,0)</f>
        <v>Bố Trạch</v>
      </c>
      <c r="D108" s="22">
        <f>VLOOKUP(B108,DATA!$B$14:$V$292,7,0)</f>
        <v>2018</v>
      </c>
      <c r="E108" s="23">
        <f>VLOOKUP(B108,DATA!$B$14:$V$292,9,0)</f>
        <v>2020</v>
      </c>
      <c r="F108" s="44" t="str">
        <f>VLOOKUP(B108,DATA!$B$13:$V$292,12,0)</f>
        <v>3947/QĐ-UB ND ngày 31/10/2017</v>
      </c>
      <c r="G108" s="543">
        <f>VLOOKUP(B108,DATA!$B$13:$V$292,13,0)</f>
        <v>3200</v>
      </c>
      <c r="H108" s="543">
        <f>VLOOKUP(B108,DATA!$B$14:$V$292,15,0)</f>
        <v>3200</v>
      </c>
      <c r="I108" s="543">
        <f>VLOOKUP(B108,DATA!$B$14:$V$292,16,0)</f>
        <v>40</v>
      </c>
      <c r="J108" s="543">
        <f>VLOOKUP(B108,DATA!$B$14:$V$292,18,0)</f>
        <v>40</v>
      </c>
      <c r="K108" s="543">
        <f>VLOOKUP(B108,DATA!$B$14:$V$292,19,0)</f>
        <v>2880</v>
      </c>
      <c r="L108" s="543">
        <f>VLOOKUP(B108,DATA!$B$13:$V$292,20,0)</f>
        <v>2840</v>
      </c>
      <c r="M108" s="543">
        <f t="shared" si="4"/>
        <v>852</v>
      </c>
      <c r="N108" s="543">
        <f t="shared" si="5"/>
        <v>30</v>
      </c>
      <c r="O108" s="44"/>
    </row>
    <row r="109" spans="1:15" ht="31.5">
      <c r="A109" s="43">
        <v>98</v>
      </c>
      <c r="B109" s="579" t="s">
        <v>355</v>
      </c>
      <c r="C109" s="22" t="str">
        <f>VLOOKUP(B109,DATA!$B$14:$V$292,6,0)</f>
        <v>Lệ Thủy</v>
      </c>
      <c r="D109" s="22">
        <f>VLOOKUP(B109,DATA!$B$14:$V$292,7,0)</f>
        <v>2018</v>
      </c>
      <c r="E109" s="23">
        <f>VLOOKUP(B109,DATA!$B$14:$V$292,9,0)</f>
        <v>2020</v>
      </c>
      <c r="F109" s="44" t="str">
        <f>VLOOKUP(B109,DATA!$B$13:$V$292,12,0)</f>
        <v>3688/QĐ-UBND ngày 16/10/2017</v>
      </c>
      <c r="G109" s="543">
        <f>VLOOKUP(B109,DATA!$B$13:$V$292,13,0)</f>
        <v>3200</v>
      </c>
      <c r="H109" s="543">
        <f>VLOOKUP(B109,DATA!$B$14:$V$292,15,0)</f>
        <v>3200</v>
      </c>
      <c r="I109" s="543">
        <f>VLOOKUP(B109,DATA!$B$14:$V$292,16,0)</f>
        <v>0</v>
      </c>
      <c r="J109" s="543">
        <f>VLOOKUP(B109,DATA!$B$14:$V$292,18,0)</f>
        <v>0</v>
      </c>
      <c r="K109" s="543">
        <f>VLOOKUP(B109,DATA!$B$14:$V$292,19,0)</f>
        <v>2880</v>
      </c>
      <c r="L109" s="543">
        <f>VLOOKUP(B109,DATA!$B$13:$V$292,20,0)</f>
        <v>2880</v>
      </c>
      <c r="M109" s="543">
        <f t="shared" si="4"/>
        <v>864</v>
      </c>
      <c r="N109" s="543">
        <f t="shared" si="5"/>
        <v>30</v>
      </c>
      <c r="O109" s="44"/>
    </row>
    <row r="110" spans="1:15" ht="31.5">
      <c r="A110" s="43">
        <v>99</v>
      </c>
      <c r="B110" s="590" t="s">
        <v>334</v>
      </c>
      <c r="C110" s="22" t="str">
        <f>VLOOKUP(B110,DATA!$B$14:$V$292,6,0)</f>
        <v>Quảng Trạch</v>
      </c>
      <c r="D110" s="22">
        <f>VLOOKUP(B110,DATA!$B$14:$V$292,7,0)</f>
        <v>2018</v>
      </c>
      <c r="E110" s="23">
        <f>VLOOKUP(B110,DATA!$B$14:$V$292,9,0)</f>
        <v>2020</v>
      </c>
      <c r="F110" s="44" t="str">
        <f>VLOOKUP(B110,DATA!$B$13:$V$292,12,0)</f>
        <v>3841/QĐ-UBND ngày 30/10/2017</v>
      </c>
      <c r="G110" s="543">
        <f>VLOOKUP(B110,DATA!$B$13:$V$292,13,0)</f>
        <v>3700</v>
      </c>
      <c r="H110" s="543">
        <f>VLOOKUP(B110,DATA!$B$14:$V$292,15,0)</f>
        <v>3700</v>
      </c>
      <c r="I110" s="543">
        <f>VLOOKUP(B110,DATA!$B$14:$V$292,16,0)</f>
        <v>40</v>
      </c>
      <c r="J110" s="543">
        <f>VLOOKUP(B110,DATA!$B$14:$V$292,18,0)</f>
        <v>40</v>
      </c>
      <c r="K110" s="543">
        <f>VLOOKUP(B110,DATA!$B$14:$V$292,19,0)</f>
        <v>3330</v>
      </c>
      <c r="L110" s="543">
        <f>VLOOKUP(B110,DATA!$B$13:$V$292,20,0)</f>
        <v>3290</v>
      </c>
      <c r="M110" s="543">
        <f t="shared" si="4"/>
        <v>987</v>
      </c>
      <c r="N110" s="543">
        <f t="shared" si="5"/>
        <v>30</v>
      </c>
      <c r="O110" s="44"/>
    </row>
    <row r="111" spans="1:15">
      <c r="A111" s="43">
        <v>100</v>
      </c>
      <c r="B111" s="590" t="s">
        <v>650</v>
      </c>
      <c r="C111" s="22" t="str">
        <f>VLOOKUP(B111,DATA!$B$14:$V$292,6,0)</f>
        <v>Ba Đồn</v>
      </c>
      <c r="D111" s="22">
        <f>VLOOKUP(B111,DATA!$B$14:$V$292,7,0)</f>
        <v>2018</v>
      </c>
      <c r="E111" s="23">
        <f>VLOOKUP(B111,DATA!$B$14:$V$292,9,0)</f>
        <v>2020</v>
      </c>
      <c r="F111" s="44">
        <f>VLOOKUP(B111,DATA!$B$13:$V$292,12,0)</f>
        <v>0</v>
      </c>
      <c r="G111" s="543">
        <f>VLOOKUP(B111,DATA!$B$13:$V$292,13,0)</f>
        <v>6500</v>
      </c>
      <c r="H111" s="543">
        <f>VLOOKUP(B111,DATA!$B$14:$V$292,15,0)</f>
        <v>3900</v>
      </c>
      <c r="I111" s="543">
        <f>VLOOKUP(B111,DATA!$B$14:$V$292,16,0)</f>
        <v>0</v>
      </c>
      <c r="J111" s="543">
        <f>VLOOKUP(B111,DATA!$B$14:$V$292,18,0)</f>
        <v>0</v>
      </c>
      <c r="K111" s="543">
        <f>VLOOKUP(B111,DATA!$B$14:$V$292,19,0)</f>
        <v>3900</v>
      </c>
      <c r="L111" s="543">
        <f>VLOOKUP(B111,DATA!$B$13:$V$292,20,0)</f>
        <v>3900</v>
      </c>
      <c r="M111" s="543">
        <f>L111*N111/100</f>
        <v>1170</v>
      </c>
      <c r="N111" s="543">
        <f t="shared" si="5"/>
        <v>30</v>
      </c>
      <c r="O111" s="44" t="s">
        <v>810</v>
      </c>
    </row>
    <row r="112" spans="1:15" ht="31.5">
      <c r="A112" s="43">
        <v>101</v>
      </c>
      <c r="B112" s="579" t="s">
        <v>514</v>
      </c>
      <c r="C112" s="22" t="str">
        <f>VLOOKUP(B112,DATA!$B$14:$V$292,6,0)</f>
        <v>Bố Trạch</v>
      </c>
      <c r="D112" s="22">
        <f>VLOOKUP(B112,DATA!$B$14:$V$292,7,0)</f>
        <v>2018</v>
      </c>
      <c r="E112" s="23">
        <f>VLOOKUP(B112,DATA!$B$14:$V$292,9,0)</f>
        <v>2020</v>
      </c>
      <c r="F112" s="44" t="str">
        <f>VLOOKUP(B112,DATA!$B$13:$V$292,12,0)</f>
        <v>3892/QĐ-UBND ngày 30/10/2017</v>
      </c>
      <c r="G112" s="543">
        <f>VLOOKUP(B112,DATA!$B$13:$V$292,13,0)</f>
        <v>3996</v>
      </c>
      <c r="H112" s="543">
        <f>VLOOKUP(B112,DATA!$B$14:$V$292,15,0)</f>
        <v>3996</v>
      </c>
      <c r="I112" s="543">
        <f>VLOOKUP(B112,DATA!$B$14:$V$292,16,0)</f>
        <v>40</v>
      </c>
      <c r="J112" s="543">
        <f>VLOOKUP(B112,DATA!$B$14:$V$292,18,0)</f>
        <v>40</v>
      </c>
      <c r="K112" s="543">
        <f>VLOOKUP(B112,DATA!$B$14:$V$292,19,0)</f>
        <v>3596</v>
      </c>
      <c r="L112" s="543">
        <f>VLOOKUP(B112,DATA!$B$13:$V$292,20,0)</f>
        <v>3556</v>
      </c>
      <c r="M112" s="543">
        <f t="shared" si="4"/>
        <v>1066.8</v>
      </c>
      <c r="N112" s="543">
        <f t="shared" si="5"/>
        <v>30</v>
      </c>
      <c r="O112" s="44"/>
    </row>
    <row r="113" spans="1:16" ht="31.5">
      <c r="A113" s="43">
        <v>102</v>
      </c>
      <c r="B113" s="590" t="s">
        <v>646</v>
      </c>
      <c r="C113" s="22" t="str">
        <f>VLOOKUP(B113,DATA!$B$14:$V$292,6,0)</f>
        <v>Lệ Thủy</v>
      </c>
      <c r="D113" s="22">
        <f>VLOOKUP(B113,DATA!$B$14:$V$292,7,0)</f>
        <v>2018</v>
      </c>
      <c r="E113" s="23">
        <f>VLOOKUP(B113,DATA!$B$14:$V$292,9,0)</f>
        <v>2020</v>
      </c>
      <c r="F113" s="44" t="str">
        <f>VLOOKUP(B113,DATA!$B$13:$V$292,12,0)</f>
        <v>3241/QĐ-UBND ngày 18/9/2017</v>
      </c>
      <c r="G113" s="543">
        <f>VLOOKUP(B113,DATA!$B$13:$V$292,13,0)</f>
        <v>4000</v>
      </c>
      <c r="H113" s="543">
        <f>VLOOKUP(B113,DATA!$B$14:$V$292,15,0)</f>
        <v>4000</v>
      </c>
      <c r="I113" s="543">
        <f>VLOOKUP(B113,DATA!$B$14:$V$292,16,0)</f>
        <v>0</v>
      </c>
      <c r="J113" s="543">
        <f>VLOOKUP(B113,DATA!$B$14:$V$292,18,0)</f>
        <v>0</v>
      </c>
      <c r="K113" s="543">
        <f>VLOOKUP(B113,DATA!$B$14:$V$292,19,0)</f>
        <v>3600</v>
      </c>
      <c r="L113" s="543">
        <f>VLOOKUP(B113,DATA!$B$13:$V$292,20,0)</f>
        <v>3600</v>
      </c>
      <c r="M113" s="543">
        <f t="shared" si="4"/>
        <v>1080</v>
      </c>
      <c r="N113" s="543">
        <f t="shared" si="5"/>
        <v>30</v>
      </c>
      <c r="O113" s="44"/>
    </row>
    <row r="114" spans="1:16" ht="31.5">
      <c r="A114" s="43">
        <v>103</v>
      </c>
      <c r="B114" s="590" t="s">
        <v>345</v>
      </c>
      <c r="C114" s="22" t="str">
        <f>VLOOKUP(B114,DATA!$B$14:$V$292,6,0)</f>
        <v>Ba Đồn</v>
      </c>
      <c r="D114" s="22">
        <f>VLOOKUP(B114,DATA!$B$14:$V$292,7,0)</f>
        <v>2018</v>
      </c>
      <c r="E114" s="23">
        <f>VLOOKUP(B114,DATA!$B$14:$V$292,9,0)</f>
        <v>2020</v>
      </c>
      <c r="F114" s="44" t="str">
        <f>VLOOKUP(B114,DATA!$B$13:$V$292,12,0)</f>
        <v>3769/QĐ-UBND ngày 25/10/2007</v>
      </c>
      <c r="G114" s="543">
        <f>VLOOKUP(B114,DATA!$B$13:$V$292,13,0)</f>
        <v>4000</v>
      </c>
      <c r="H114" s="543">
        <f>VLOOKUP(B114,DATA!$B$14:$V$292,15,0)</f>
        <v>4000</v>
      </c>
      <c r="I114" s="543">
        <f>VLOOKUP(B114,DATA!$B$14:$V$292,16,0)</f>
        <v>40</v>
      </c>
      <c r="J114" s="543">
        <f>VLOOKUP(B114,DATA!$B$14:$V$292,18,0)</f>
        <v>40</v>
      </c>
      <c r="K114" s="543">
        <f>VLOOKUP(B114,DATA!$B$14:$V$292,19,0)</f>
        <v>3600</v>
      </c>
      <c r="L114" s="543">
        <f>VLOOKUP(B114,DATA!$B$13:$V$292,20,0)</f>
        <v>3560</v>
      </c>
      <c r="M114" s="543">
        <f t="shared" si="4"/>
        <v>1068</v>
      </c>
      <c r="N114" s="543">
        <f t="shared" si="5"/>
        <v>30</v>
      </c>
      <c r="O114" s="44"/>
    </row>
    <row r="115" spans="1:16" ht="31.5">
      <c r="A115" s="43">
        <v>104</v>
      </c>
      <c r="B115" s="579" t="s">
        <v>332</v>
      </c>
      <c r="C115" s="22" t="str">
        <f>VLOOKUP(B115,DATA!$B$14:$V$292,6,0)</f>
        <v>Bố Trạch</v>
      </c>
      <c r="D115" s="22">
        <f>VLOOKUP(B115,DATA!$B$14:$V$292,7,0)</f>
        <v>2018</v>
      </c>
      <c r="E115" s="23">
        <f>VLOOKUP(B115,DATA!$B$14:$V$292,9,0)</f>
        <v>2020</v>
      </c>
      <c r="F115" s="44" t="str">
        <f>VLOOKUP(B115,DATA!$B$13:$V$292,12,0)</f>
        <v>3843/QĐ-UBND ngày 30/10/2017</v>
      </c>
      <c r="G115" s="543">
        <f>VLOOKUP(B115,DATA!$B$13:$V$292,13,0)</f>
        <v>4000</v>
      </c>
      <c r="H115" s="543">
        <f>VLOOKUP(B115,DATA!$B$14:$V$292,15,0)</f>
        <v>4000</v>
      </c>
      <c r="I115" s="543">
        <f>VLOOKUP(B115,DATA!$B$14:$V$292,16,0)</f>
        <v>40</v>
      </c>
      <c r="J115" s="543">
        <f>VLOOKUP(B115,DATA!$B$14:$V$292,18,0)</f>
        <v>40</v>
      </c>
      <c r="K115" s="543">
        <f>VLOOKUP(B115,DATA!$B$14:$V$292,19,0)</f>
        <v>3600</v>
      </c>
      <c r="L115" s="543">
        <f>VLOOKUP(B115,DATA!$B$13:$V$292,20,0)</f>
        <v>3560</v>
      </c>
      <c r="M115" s="543">
        <f t="shared" si="4"/>
        <v>1068</v>
      </c>
      <c r="N115" s="543">
        <f t="shared" si="5"/>
        <v>30</v>
      </c>
      <c r="O115" s="44"/>
    </row>
    <row r="116" spans="1:16" ht="31.5">
      <c r="A116" s="43">
        <v>105</v>
      </c>
      <c r="B116" s="590" t="s">
        <v>495</v>
      </c>
      <c r="C116" s="22" t="str">
        <f>VLOOKUP(B116,DATA!$B$14:$V$292,6,0)</f>
        <v>Lệ Thủy</v>
      </c>
      <c r="D116" s="22">
        <f>VLOOKUP(B116,DATA!$B$14:$V$292,7,0)</f>
        <v>2018</v>
      </c>
      <c r="E116" s="23">
        <f>VLOOKUP(B116,DATA!$B$14:$V$292,9,0)</f>
        <v>2020</v>
      </c>
      <c r="F116" s="44" t="str">
        <f>VLOOKUP(B116,DATA!$B$13:$V$292,12,0)</f>
        <v>3958/QĐ-UBND ngày 31/10/2017</v>
      </c>
      <c r="G116" s="543">
        <f>VLOOKUP(B116,DATA!$B$13:$V$292,13,0)</f>
        <v>4000</v>
      </c>
      <c r="H116" s="543">
        <f>VLOOKUP(B116,DATA!$B$14:$V$292,15,0)</f>
        <v>4000</v>
      </c>
      <c r="I116" s="543">
        <f>VLOOKUP(B116,DATA!$B$14:$V$292,16,0)</f>
        <v>40</v>
      </c>
      <c r="J116" s="543">
        <f>VLOOKUP(B116,DATA!$B$14:$V$292,18,0)</f>
        <v>40</v>
      </c>
      <c r="K116" s="543">
        <f>VLOOKUP(B116,DATA!$B$14:$V$292,19,0)</f>
        <v>3600</v>
      </c>
      <c r="L116" s="543">
        <f>VLOOKUP(B116,DATA!$B$13:$V$292,20,0)</f>
        <v>3560</v>
      </c>
      <c r="M116" s="543">
        <f t="shared" si="4"/>
        <v>1068</v>
      </c>
      <c r="N116" s="543">
        <f t="shared" si="5"/>
        <v>30</v>
      </c>
      <c r="O116" s="44"/>
      <c r="P116" s="652"/>
    </row>
    <row r="117" spans="1:16" s="652" customFormat="1" ht="31.5">
      <c r="A117" s="43">
        <v>106</v>
      </c>
      <c r="B117" s="579" t="s">
        <v>349</v>
      </c>
      <c r="C117" s="22" t="str">
        <f>VLOOKUP(B117,DATA!$B$14:$V$292,6,0)</f>
        <v>Ba Đồn</v>
      </c>
      <c r="D117" s="22">
        <f>VLOOKUP(B117,DATA!$B$14:$V$292,7,0)</f>
        <v>2018</v>
      </c>
      <c r="E117" s="23">
        <f>VLOOKUP(B117,DATA!$B$14:$V$292,9,0)</f>
        <v>2020</v>
      </c>
      <c r="F117" s="44" t="str">
        <f>VLOOKUP(B117,DATA!$B$13:$V$292,12,0)</f>
        <v>3566/QĐ-UBND ngày 09/7/2017</v>
      </c>
      <c r="G117" s="543">
        <f>VLOOKUP(B117,DATA!$B$13:$V$292,13,0)</f>
        <v>4169</v>
      </c>
      <c r="H117" s="543">
        <f>VLOOKUP(B117,DATA!$B$14:$V$292,15,0)</f>
        <v>4169</v>
      </c>
      <c r="I117" s="543">
        <f>VLOOKUP(B117,DATA!$B$14:$V$292,16,0)</f>
        <v>40</v>
      </c>
      <c r="J117" s="543">
        <f>VLOOKUP(B117,DATA!$B$14:$V$292,18,0)</f>
        <v>40</v>
      </c>
      <c r="K117" s="543">
        <f>VLOOKUP(B117,DATA!$B$14:$V$292,19,0)</f>
        <v>3780</v>
      </c>
      <c r="L117" s="543">
        <f>VLOOKUP(B117,DATA!$B$13:$V$292,20,0)</f>
        <v>3740</v>
      </c>
      <c r="M117" s="543">
        <f t="shared" si="4"/>
        <v>1122</v>
      </c>
      <c r="N117" s="543">
        <f t="shared" si="5"/>
        <v>30</v>
      </c>
      <c r="O117" s="44"/>
      <c r="P117" s="651"/>
    </row>
    <row r="118" spans="1:16" ht="31.5">
      <c r="A118" s="43">
        <v>107</v>
      </c>
      <c r="B118" s="654" t="s">
        <v>358</v>
      </c>
      <c r="C118" s="22" t="str">
        <f>VLOOKUP(B118,DATA!$B$14:$V$292,6,0)</f>
        <v>Lệ Thủy</v>
      </c>
      <c r="D118" s="22">
        <f>VLOOKUP(B118,DATA!$B$14:$V$292,7,0)</f>
        <v>2018</v>
      </c>
      <c r="E118" s="23">
        <f>VLOOKUP(B118,DATA!$B$14:$V$292,9,0)</f>
        <v>2020</v>
      </c>
      <c r="F118" s="44" t="str">
        <f>VLOOKUP(B118,DATA!$B$13:$V$292,12,0)</f>
        <v>3893/QĐ-UBND ngày 30/10/2017</v>
      </c>
      <c r="G118" s="543">
        <f>VLOOKUP(B118,DATA!$B$13:$V$292,13,0)</f>
        <v>4500</v>
      </c>
      <c r="H118" s="543">
        <f>VLOOKUP(B118,DATA!$B$14:$V$292,15,0)</f>
        <v>4500</v>
      </c>
      <c r="I118" s="543">
        <f>VLOOKUP(B118,DATA!$B$14:$V$292,16,0)</f>
        <v>40</v>
      </c>
      <c r="J118" s="543">
        <f>VLOOKUP(B118,DATA!$B$14:$V$292,18,0)</f>
        <v>40</v>
      </c>
      <c r="K118" s="543">
        <f>VLOOKUP(B118,DATA!$B$14:$V$292,19,0)</f>
        <v>4000</v>
      </c>
      <c r="L118" s="543">
        <f>VLOOKUP(B118,DATA!$B$13:$V$292,20,0)</f>
        <v>3960</v>
      </c>
      <c r="M118" s="543">
        <f t="shared" si="4"/>
        <v>1188</v>
      </c>
      <c r="N118" s="543">
        <f t="shared" si="5"/>
        <v>30</v>
      </c>
      <c r="O118" s="44"/>
    </row>
    <row r="119" spans="1:16" ht="31.5">
      <c r="A119" s="43">
        <v>108</v>
      </c>
      <c r="B119" s="579" t="s">
        <v>350</v>
      </c>
      <c r="C119" s="22" t="str">
        <f>VLOOKUP(B119,DATA!$B$14:$V$292,6,0)</f>
        <v>Quảng Trạch</v>
      </c>
      <c r="D119" s="22">
        <f>VLOOKUP(B119,DATA!$B$14:$V$292,7,0)</f>
        <v>2018</v>
      </c>
      <c r="E119" s="23">
        <f>VLOOKUP(B119,DATA!$B$14:$V$292,9,0)</f>
        <v>2020</v>
      </c>
      <c r="F119" s="44" t="str">
        <f>VLOOKUP(B119,DATA!$B$13:$V$292,12,0)</f>
        <v>3845/QĐ-UBND ngày 30/10/2017</v>
      </c>
      <c r="G119" s="543">
        <f>VLOOKUP(B119,DATA!$B$13:$V$292,13,0)</f>
        <v>4500</v>
      </c>
      <c r="H119" s="543">
        <f>VLOOKUP(B119,DATA!$B$14:$V$292,15,0)</f>
        <v>4500</v>
      </c>
      <c r="I119" s="543">
        <f>VLOOKUP(B119,DATA!$B$14:$V$292,16,0)</f>
        <v>0</v>
      </c>
      <c r="J119" s="543">
        <f>VLOOKUP(B119,DATA!$B$14:$V$292,18,0)</f>
        <v>0</v>
      </c>
      <c r="K119" s="543">
        <f>VLOOKUP(B119,DATA!$B$14:$V$292,19,0)</f>
        <v>4050</v>
      </c>
      <c r="L119" s="543">
        <f>VLOOKUP(B119,DATA!$B$13:$V$292,20,0)</f>
        <v>4050</v>
      </c>
      <c r="M119" s="543">
        <f t="shared" si="4"/>
        <v>1215</v>
      </c>
      <c r="N119" s="543">
        <f t="shared" si="5"/>
        <v>30</v>
      </c>
      <c r="O119" s="44"/>
    </row>
    <row r="120" spans="1:16" ht="31.5">
      <c r="A120" s="43">
        <v>109</v>
      </c>
      <c r="B120" s="590" t="s">
        <v>341</v>
      </c>
      <c r="C120" s="22" t="str">
        <f>VLOOKUP(B120,DATA!$B$14:$V$292,6,0)</f>
        <v>Ba Đồn</v>
      </c>
      <c r="D120" s="22">
        <f>VLOOKUP(B120,DATA!$B$14:$V$292,7,0)</f>
        <v>2018</v>
      </c>
      <c r="E120" s="23">
        <f>VLOOKUP(B120,DATA!$B$14:$V$292,9,0)</f>
        <v>2020</v>
      </c>
      <c r="F120" s="44" t="str">
        <f>VLOOKUP(B120,DATA!$B$13:$V$292,12,0)</f>
        <v>3429/QĐ-UBND ngày 29/9/2017</v>
      </c>
      <c r="G120" s="543">
        <f>VLOOKUP(B120,DATA!$B$13:$V$292,13,0)</f>
        <v>4800</v>
      </c>
      <c r="H120" s="543">
        <f>VLOOKUP(B120,DATA!$B$14:$V$292,15,0)</f>
        <v>4800</v>
      </c>
      <c r="I120" s="543">
        <f>VLOOKUP(B120,DATA!$B$14:$V$292,16,0)</f>
        <v>40</v>
      </c>
      <c r="J120" s="543">
        <f>VLOOKUP(B120,DATA!$B$14:$V$292,18,0)</f>
        <v>40</v>
      </c>
      <c r="K120" s="543">
        <f>VLOOKUP(B120,DATA!$B$14:$V$292,19,0)</f>
        <v>4320</v>
      </c>
      <c r="L120" s="543">
        <f>VLOOKUP(B120,DATA!$B$13:$V$292,20,0)</f>
        <v>4280</v>
      </c>
      <c r="M120" s="543">
        <f t="shared" si="4"/>
        <v>1284</v>
      </c>
      <c r="N120" s="543">
        <f t="shared" si="5"/>
        <v>30</v>
      </c>
      <c r="O120" s="44"/>
    </row>
    <row r="121" spans="1:16" ht="31.5">
      <c r="A121" s="43">
        <v>110</v>
      </c>
      <c r="B121" s="579" t="s">
        <v>352</v>
      </c>
      <c r="C121" s="22" t="str">
        <f>VLOOKUP(B121,DATA!$B$14:$V$292,6,0)</f>
        <v>Lệ Thủy</v>
      </c>
      <c r="D121" s="22">
        <f>VLOOKUP(B121,DATA!$B$14:$V$292,7,0)</f>
        <v>2018</v>
      </c>
      <c r="E121" s="23">
        <f>VLOOKUP(B121,DATA!$B$14:$V$292,9,0)</f>
        <v>2020</v>
      </c>
      <c r="F121" s="44" t="str">
        <f>VLOOKUP(B121,DATA!$B$13:$V$292,12,0)</f>
        <v>3397/QĐ-UBND ngày 27/9/2017</v>
      </c>
      <c r="G121" s="543">
        <f>VLOOKUP(B121,DATA!$B$13:$V$292,13,0)</f>
        <v>4800</v>
      </c>
      <c r="H121" s="543">
        <f>VLOOKUP(B121,DATA!$B$14:$V$292,15,0)</f>
        <v>4800</v>
      </c>
      <c r="I121" s="543">
        <f>VLOOKUP(B121,DATA!$B$14:$V$292,16,0)</f>
        <v>0</v>
      </c>
      <c r="J121" s="543">
        <f>VLOOKUP(B121,DATA!$B$14:$V$292,18,0)</f>
        <v>0</v>
      </c>
      <c r="K121" s="543">
        <f>VLOOKUP(B121,DATA!$B$14:$V$292,19,0)</f>
        <v>4320</v>
      </c>
      <c r="L121" s="543">
        <f>VLOOKUP(B121,DATA!$B$13:$V$292,20,0)</f>
        <v>4320</v>
      </c>
      <c r="M121" s="543">
        <f t="shared" si="4"/>
        <v>1296</v>
      </c>
      <c r="N121" s="543">
        <f t="shared" si="5"/>
        <v>30</v>
      </c>
      <c r="O121" s="44"/>
    </row>
    <row r="122" spans="1:16" ht="31.5">
      <c r="A122" s="43">
        <v>111</v>
      </c>
      <c r="B122" s="579" t="s">
        <v>342</v>
      </c>
      <c r="C122" s="22" t="str">
        <f>VLOOKUP(B122,DATA!$B$14:$V$292,6,0)</f>
        <v>Quảng Trạch</v>
      </c>
      <c r="D122" s="22">
        <f>VLOOKUP(B122,DATA!$B$14:$V$292,7,0)</f>
        <v>2018</v>
      </c>
      <c r="E122" s="23">
        <f>VLOOKUP(B122,DATA!$B$14:$V$292,9,0)</f>
        <v>2020</v>
      </c>
      <c r="F122" s="44" t="str">
        <f>VLOOKUP(B122,DATA!$B$13:$V$292,12,0)</f>
        <v>3118/QĐ-UBND ngày 05/9/2017</v>
      </c>
      <c r="G122" s="543">
        <f>VLOOKUP(B122,DATA!$B$13:$V$292,13,0)</f>
        <v>4784</v>
      </c>
      <c r="H122" s="543">
        <f>VLOOKUP(B122,DATA!$B$14:$V$292,15,0)</f>
        <v>4784</v>
      </c>
      <c r="I122" s="543">
        <f>VLOOKUP(B122,DATA!$B$14:$V$292,16,0)</f>
        <v>40</v>
      </c>
      <c r="J122" s="543">
        <f>VLOOKUP(B122,DATA!$B$14:$V$292,18,0)</f>
        <v>40</v>
      </c>
      <c r="K122" s="543">
        <f>VLOOKUP(B122,DATA!$B$14:$V$292,19,0)</f>
        <v>4320</v>
      </c>
      <c r="L122" s="543">
        <f>VLOOKUP(B122,DATA!$B$13:$V$292,20,0)</f>
        <v>4280</v>
      </c>
      <c r="M122" s="543">
        <f t="shared" si="4"/>
        <v>1284</v>
      </c>
      <c r="N122" s="543">
        <f t="shared" si="5"/>
        <v>30</v>
      </c>
      <c r="O122" s="44"/>
    </row>
    <row r="123" spans="1:16" ht="31.5">
      <c r="A123" s="43">
        <v>112</v>
      </c>
      <c r="B123" s="590" t="s">
        <v>683</v>
      </c>
      <c r="C123" s="22" t="str">
        <f>VLOOKUP(B123,DATA!$B$14:$V$292,6,0)</f>
        <v>Ba Đồn</v>
      </c>
      <c r="D123" s="22">
        <f>VLOOKUP(B123,DATA!$B$14:$V$292,7,0)</f>
        <v>2018</v>
      </c>
      <c r="E123" s="23">
        <f>VLOOKUP(B123,DATA!$B$14:$V$292,9,0)</f>
        <v>2020</v>
      </c>
      <c r="F123" s="44" t="str">
        <f>VLOOKUP(B123,DATA!$B$13:$V$292,12,0)</f>
        <v>3950/QĐ-UBND ngày 31/10/2017</v>
      </c>
      <c r="G123" s="543">
        <f>VLOOKUP(B123,DATA!$B$13:$V$292,13,0)</f>
        <v>6000</v>
      </c>
      <c r="H123" s="543">
        <f>VLOOKUP(B123,DATA!$B$14:$V$292,15,0)</f>
        <v>5000</v>
      </c>
      <c r="I123" s="543">
        <f>VLOOKUP(B123,DATA!$B$14:$V$292,16,0)</f>
        <v>60</v>
      </c>
      <c r="J123" s="543">
        <f>VLOOKUP(B123,DATA!$B$14:$V$292,18,0)</f>
        <v>60</v>
      </c>
      <c r="K123" s="543">
        <f>VLOOKUP(B123,DATA!$B$14:$V$292,19,0)</f>
        <v>4500</v>
      </c>
      <c r="L123" s="543">
        <f>VLOOKUP(B123,DATA!$B$13:$V$292,20,0)</f>
        <v>4440</v>
      </c>
      <c r="M123" s="543">
        <f t="shared" si="4"/>
        <v>1332</v>
      </c>
      <c r="N123" s="543">
        <f t="shared" si="5"/>
        <v>30</v>
      </c>
      <c r="O123" s="44"/>
    </row>
    <row r="124" spans="1:16" ht="31.5">
      <c r="A124" s="43">
        <v>113</v>
      </c>
      <c r="B124" s="590" t="s">
        <v>356</v>
      </c>
      <c r="C124" s="22" t="str">
        <f>VLOOKUP(B124,DATA!$B$14:$V$292,6,0)</f>
        <v>Ba Đồn</v>
      </c>
      <c r="D124" s="22">
        <f>VLOOKUP(B124,DATA!$B$14:$V$292,7,0)</f>
        <v>2018</v>
      </c>
      <c r="E124" s="23">
        <f>VLOOKUP(B124,DATA!$B$14:$V$292,9,0)</f>
        <v>2020</v>
      </c>
      <c r="F124" s="44" t="str">
        <f>VLOOKUP(B124,DATA!$B$13:$V$292,12,0)</f>
        <v>3946/QĐ-UBND ngày 31/10/2017</v>
      </c>
      <c r="G124" s="543">
        <f>VLOOKUP(B124,DATA!$B$13:$V$292,13,0)</f>
        <v>5000</v>
      </c>
      <c r="H124" s="543">
        <f>VLOOKUP(B124,DATA!$B$14:$V$292,15,0)</f>
        <v>5000</v>
      </c>
      <c r="I124" s="543">
        <f>VLOOKUP(B124,DATA!$B$14:$V$292,16,0)</f>
        <v>60</v>
      </c>
      <c r="J124" s="543">
        <f>VLOOKUP(B124,DATA!$B$14:$V$292,18,0)</f>
        <v>60</v>
      </c>
      <c r="K124" s="543">
        <f>VLOOKUP(B124,DATA!$B$14:$V$292,19,0)</f>
        <v>4500</v>
      </c>
      <c r="L124" s="543">
        <f>VLOOKUP(B124,DATA!$B$13:$V$292,20,0)</f>
        <v>4440</v>
      </c>
      <c r="M124" s="543">
        <f t="shared" si="4"/>
        <v>1332</v>
      </c>
      <c r="N124" s="543">
        <f t="shared" si="5"/>
        <v>30</v>
      </c>
      <c r="O124" s="44"/>
    </row>
    <row r="125" spans="1:16" ht="31.5">
      <c r="A125" s="43">
        <v>114</v>
      </c>
      <c r="B125" s="590" t="s">
        <v>648</v>
      </c>
      <c r="C125" s="22" t="str">
        <f>VLOOKUP(B125,DATA!$B$14:$V$292,6,0)</f>
        <v>Quảng Trạch</v>
      </c>
      <c r="D125" s="22">
        <f>VLOOKUP(B125,DATA!$B$14:$V$292,7,0)</f>
        <v>2018</v>
      </c>
      <c r="E125" s="23">
        <f>VLOOKUP(B125,DATA!$B$14:$V$292,9,0)</f>
        <v>2020</v>
      </c>
      <c r="F125" s="44" t="str">
        <f>VLOOKUP(B125,DATA!$B$13:$V$292,12,0)</f>
        <v>3881/QĐ-UBND ngày 30/10/2017</v>
      </c>
      <c r="G125" s="543">
        <f>VLOOKUP(B125,DATA!$B$13:$V$292,13,0)</f>
        <v>5500</v>
      </c>
      <c r="H125" s="543">
        <f>VLOOKUP(B125,DATA!$B$14:$V$292,15,0)</f>
        <v>5500</v>
      </c>
      <c r="I125" s="543">
        <f>VLOOKUP(B125,DATA!$B$14:$V$292,16,0)</f>
        <v>0</v>
      </c>
      <c r="J125" s="543">
        <f>VLOOKUP(B125,DATA!$B$14:$V$292,18,0)</f>
        <v>0</v>
      </c>
      <c r="K125" s="543">
        <v>4950</v>
      </c>
      <c r="L125" s="543">
        <f>VLOOKUP(B125,DATA!$B$13:$V$292,20,0)</f>
        <v>2970</v>
      </c>
      <c r="M125" s="543">
        <f t="shared" si="4"/>
        <v>891</v>
      </c>
      <c r="N125" s="543">
        <f t="shared" si="5"/>
        <v>30</v>
      </c>
      <c r="O125" s="44"/>
      <c r="P125" s="652"/>
    </row>
    <row r="126" spans="1:16" ht="31.5">
      <c r="A126" s="43">
        <v>115</v>
      </c>
      <c r="B126" s="590" t="s">
        <v>637</v>
      </c>
      <c r="C126" s="22" t="str">
        <f>VLOOKUP(B126,DATA!$B$14:$V$292,6,0)</f>
        <v>Tuyên Hóa</v>
      </c>
      <c r="D126" s="22">
        <f>VLOOKUP(B126,DATA!$B$14:$V$292,7,0)</f>
        <v>2018</v>
      </c>
      <c r="E126" s="23">
        <f>VLOOKUP(B126,DATA!$B$14:$V$292,9,0)</f>
        <v>2020</v>
      </c>
      <c r="F126" s="44" t="str">
        <f>VLOOKUP(B126,DATA!$B$13:$V$292,12,0)</f>
        <v>3430/QĐ-UBND ngày 29/9/2017</v>
      </c>
      <c r="G126" s="543">
        <f>VLOOKUP(B126,DATA!$B$13:$V$292,13,0)</f>
        <v>5700</v>
      </c>
      <c r="H126" s="543">
        <f>VLOOKUP(B126,DATA!$B$14:$V$292,15,0)</f>
        <v>5700</v>
      </c>
      <c r="I126" s="543">
        <f>VLOOKUP(B126,DATA!$B$14:$V$292,16,0)</f>
        <v>50</v>
      </c>
      <c r="J126" s="543">
        <f>VLOOKUP(B126,DATA!$B$14:$V$292,18,0)</f>
        <v>50</v>
      </c>
      <c r="K126" s="543">
        <f>VLOOKUP(B126,DATA!$B$14:$V$292,19,0)</f>
        <v>5130</v>
      </c>
      <c r="L126" s="543">
        <f>VLOOKUP(B126,DATA!$B$13:$V$292,20,0)</f>
        <v>5080</v>
      </c>
      <c r="M126" s="543">
        <f t="shared" si="4"/>
        <v>1524</v>
      </c>
      <c r="N126" s="543">
        <f t="shared" si="5"/>
        <v>30</v>
      </c>
      <c r="O126" s="44"/>
      <c r="P126" s="647"/>
    </row>
    <row r="127" spans="1:16" s="652" customFormat="1" ht="31.5">
      <c r="A127" s="43">
        <v>116</v>
      </c>
      <c r="B127" s="590" t="s">
        <v>336</v>
      </c>
      <c r="C127" s="22" t="str">
        <f>VLOOKUP(B127,DATA!$B$14:$V$292,6,0)</f>
        <v>Quảng Ninh</v>
      </c>
      <c r="D127" s="22">
        <f>VLOOKUP(B127,DATA!$B$14:$V$292,7,0)</f>
        <v>2018</v>
      </c>
      <c r="E127" s="23">
        <f>VLOOKUP(B127,DATA!$B$14:$V$292,9,0)</f>
        <v>2020</v>
      </c>
      <c r="F127" s="44" t="str">
        <f>VLOOKUP(B127,DATA!$B$13:$V$292,12,0)</f>
        <v>3962/QĐ-UBND ngày 31/10/2017</v>
      </c>
      <c r="G127" s="543">
        <f>VLOOKUP(B127,DATA!$B$13:$V$292,13,0)</f>
        <v>6400</v>
      </c>
      <c r="H127" s="543">
        <f>VLOOKUP(B127,DATA!$B$14:$V$292,15,0)</f>
        <v>6400</v>
      </c>
      <c r="I127" s="543">
        <f>VLOOKUP(B127,DATA!$B$14:$V$292,16,0)</f>
        <v>60</v>
      </c>
      <c r="J127" s="543">
        <f>VLOOKUP(B127,DATA!$B$14:$V$292,18,0)</f>
        <v>60</v>
      </c>
      <c r="K127" s="543">
        <f>VLOOKUP(B127,DATA!$B$14:$V$292,19,0)</f>
        <v>5760</v>
      </c>
      <c r="L127" s="543">
        <f>VLOOKUP(B127,DATA!$B$13:$V$292,20,0)</f>
        <v>5700</v>
      </c>
      <c r="M127" s="543">
        <f t="shared" si="4"/>
        <v>1710</v>
      </c>
      <c r="N127" s="543">
        <f t="shared" si="5"/>
        <v>30</v>
      </c>
      <c r="O127" s="44"/>
      <c r="P127" s="651"/>
    </row>
    <row r="128" spans="1:16" ht="31.5">
      <c r="A128" s="43">
        <v>117</v>
      </c>
      <c r="B128" s="590" t="s">
        <v>480</v>
      </c>
      <c r="C128" s="22" t="str">
        <f>VLOOKUP(B128,DATA!$B$14:$V$292,6,0)</f>
        <v>Bố Trạch</v>
      </c>
      <c r="D128" s="22">
        <f>VLOOKUP(B128,DATA!$B$14:$V$292,7,0)</f>
        <v>2018</v>
      </c>
      <c r="E128" s="23">
        <f>VLOOKUP(B128,DATA!$B$14:$V$292,9,0)</f>
        <v>2020</v>
      </c>
      <c r="F128" s="44" t="str">
        <f>VLOOKUP(B128,DATA!$B$13:$V$292,12,0)</f>
        <v>3856/QĐ-UBND ngày 30/10/2017</v>
      </c>
      <c r="G128" s="543">
        <f>VLOOKUP(B128,DATA!$B$13:$V$292,13,0)</f>
        <v>6500</v>
      </c>
      <c r="H128" s="543">
        <f>VLOOKUP(B128,DATA!$B$14:$V$292,15,0)</f>
        <v>6500</v>
      </c>
      <c r="I128" s="543">
        <f>VLOOKUP(B128,DATA!$B$14:$V$292,16,0)</f>
        <v>60</v>
      </c>
      <c r="J128" s="543">
        <f>VLOOKUP(B128,DATA!$B$14:$V$292,18,0)</f>
        <v>60</v>
      </c>
      <c r="K128" s="543">
        <f>VLOOKUP(B128,DATA!$B$14:$V$292,19,0)</f>
        <v>5850</v>
      </c>
      <c r="L128" s="543">
        <f>VLOOKUP(B128,DATA!$B$13:$V$292,20,0)</f>
        <v>5790</v>
      </c>
      <c r="M128" s="543">
        <f t="shared" si="4"/>
        <v>1737</v>
      </c>
      <c r="N128" s="543">
        <f t="shared" si="5"/>
        <v>30</v>
      </c>
      <c r="O128" s="44"/>
    </row>
    <row r="129" spans="1:16" s="647" customFormat="1" ht="31.5">
      <c r="A129" s="43">
        <v>118</v>
      </c>
      <c r="B129" s="590" t="s">
        <v>357</v>
      </c>
      <c r="C129" s="22" t="str">
        <f>VLOOKUP(B129,DATA!$B$14:$V$292,6,0)</f>
        <v>Lệ Thủy</v>
      </c>
      <c r="D129" s="22">
        <f>VLOOKUP(B129,DATA!$B$14:$V$292,7,0)</f>
        <v>2018</v>
      </c>
      <c r="E129" s="23">
        <f>VLOOKUP(B129,DATA!$B$14:$V$292,9,0)</f>
        <v>2020</v>
      </c>
      <c r="F129" s="44" t="str">
        <f>VLOOKUP(B129,DATA!$B$13:$V$292,12,0)</f>
        <v>3002/QĐ-UBND ngày 25/10/2014</v>
      </c>
      <c r="G129" s="543">
        <f>VLOOKUP(B129,DATA!$B$13:$V$292,13,0)</f>
        <v>26142</v>
      </c>
      <c r="H129" s="543">
        <f>VLOOKUP(B129,DATA!$B$14:$V$292,15,0)</f>
        <v>10000</v>
      </c>
      <c r="I129" s="543">
        <f>VLOOKUP(B129,DATA!$B$14:$V$292,16,0)</f>
        <v>0</v>
      </c>
      <c r="J129" s="543">
        <f>VLOOKUP(B129,DATA!$B$14:$V$292,18,0)</f>
        <v>0</v>
      </c>
      <c r="K129" s="543">
        <f>VLOOKUP(B129,DATA!$B$14:$V$292,19,0)</f>
        <v>10000</v>
      </c>
      <c r="L129" s="543">
        <f>VLOOKUP(B129,DATA!$B$13:$V$292,20,0)</f>
        <v>10000</v>
      </c>
      <c r="M129" s="543">
        <f t="shared" si="4"/>
        <v>3000</v>
      </c>
      <c r="N129" s="543">
        <f t="shared" si="5"/>
        <v>30</v>
      </c>
      <c r="O129" s="44"/>
      <c r="P129" s="651"/>
    </row>
    <row r="130" spans="1:16">
      <c r="E130" s="563"/>
      <c r="F130" s="656"/>
      <c r="G130" s="563"/>
      <c r="M130" s="563"/>
      <c r="N130" s="657"/>
      <c r="O130" s="656"/>
    </row>
    <row r="131" spans="1:16">
      <c r="E131" s="563"/>
      <c r="F131" s="656"/>
      <c r="G131" s="563"/>
      <c r="M131" s="563"/>
      <c r="N131" s="657"/>
      <c r="O131" s="656"/>
    </row>
    <row r="132" spans="1:16">
      <c r="E132" s="563"/>
      <c r="F132" s="656"/>
      <c r="G132" s="563"/>
      <c r="M132" s="563"/>
      <c r="N132" s="657"/>
      <c r="O132" s="656"/>
    </row>
    <row r="133" spans="1:16">
      <c r="E133" s="563"/>
      <c r="F133" s="656"/>
      <c r="G133" s="563"/>
      <c r="M133" s="563"/>
      <c r="N133" s="657"/>
      <c r="O133" s="656"/>
    </row>
    <row r="134" spans="1:16">
      <c r="E134" s="563"/>
      <c r="F134" s="656"/>
      <c r="G134" s="563"/>
      <c r="M134" s="563"/>
      <c r="N134" s="657"/>
      <c r="O134" s="656"/>
    </row>
    <row r="135" spans="1:16">
      <c r="E135" s="563"/>
      <c r="F135" s="656"/>
      <c r="G135" s="563"/>
      <c r="M135" s="563"/>
      <c r="N135" s="657"/>
      <c r="O135" s="656"/>
    </row>
    <row r="136" spans="1:16">
      <c r="E136" s="563"/>
      <c r="F136" s="656"/>
      <c r="G136" s="563"/>
      <c r="M136" s="563"/>
      <c r="N136" s="657"/>
      <c r="O136" s="656"/>
    </row>
    <row r="137" spans="1:16">
      <c r="E137" s="563"/>
      <c r="F137" s="656"/>
      <c r="G137" s="563"/>
      <c r="M137" s="563"/>
      <c r="N137" s="657"/>
      <c r="O137" s="656"/>
    </row>
  </sheetData>
  <sortState ref="A95:P129">
    <sortCondition descending="1" ref="N95:N129"/>
    <sortCondition ref="M95:M129"/>
  </sortState>
  <mergeCells count="19">
    <mergeCell ref="O4:O7"/>
    <mergeCell ref="F5:F7"/>
    <mergeCell ref="G5:H5"/>
    <mergeCell ref="G6:G7"/>
    <mergeCell ref="C4:C7"/>
    <mergeCell ref="D4:D7"/>
    <mergeCell ref="I6:I7"/>
    <mergeCell ref="I4:J5"/>
    <mergeCell ref="E4:E7"/>
    <mergeCell ref="N4:N7"/>
    <mergeCell ref="M4:M7"/>
    <mergeCell ref="A4:A7"/>
    <mergeCell ref="B4:B7"/>
    <mergeCell ref="K4:L5"/>
    <mergeCell ref="K6:K7"/>
    <mergeCell ref="L6:L7"/>
    <mergeCell ref="H6:H7"/>
    <mergeCell ref="J6:J7"/>
    <mergeCell ref="F4:H4"/>
  </mergeCells>
  <printOptions horizontalCentered="1"/>
  <pageMargins left="0.5" right="0.5" top="0.5" bottom="0.5" header="0" footer="0.25"/>
  <pageSetup paperSize="9" scale="61" fitToHeight="0" orientation="landscape"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topLeftCell="A7" zoomScale="70" zoomScaleNormal="70" zoomScalePageLayoutView="70" workbookViewId="0">
      <selection activeCell="C23" sqref="C23"/>
    </sheetView>
  </sheetViews>
  <sheetFormatPr defaultColWidth="9" defaultRowHeight="15.75"/>
  <cols>
    <col min="1" max="1" width="5.625" style="607" customWidth="1"/>
    <col min="2" max="2" width="55.625" style="571" customWidth="1"/>
    <col min="3" max="3" width="12.625" style="571" customWidth="1"/>
    <col min="4" max="4" width="8.625" style="572" customWidth="1"/>
    <col min="5" max="5" width="8.625" style="573" customWidth="1"/>
    <col min="6" max="6" width="16.625" style="571" customWidth="1"/>
    <col min="7" max="12" width="10.625" style="570" customWidth="1"/>
    <col min="13" max="13" width="10.625" style="571" customWidth="1"/>
    <col min="14" max="14" width="5.625" style="571" customWidth="1"/>
    <col min="15" max="15" width="18.5" style="570" customWidth="1"/>
    <col min="16" max="16" width="10.25" style="570" customWidth="1"/>
    <col min="17" max="16384" width="9" style="570"/>
  </cols>
  <sheetData>
    <row r="1" spans="1:15" s="90" customFormat="1">
      <c r="A1" s="620" t="s">
        <v>742</v>
      </c>
      <c r="B1" s="620"/>
      <c r="C1" s="620"/>
      <c r="D1" s="622"/>
      <c r="E1" s="623"/>
      <c r="F1" s="620"/>
      <c r="M1" s="620"/>
      <c r="N1" s="620"/>
    </row>
    <row r="2" spans="1:15">
      <c r="A2" s="570" t="s">
        <v>699</v>
      </c>
      <c r="C2" s="607"/>
      <c r="F2" s="607"/>
      <c r="N2" s="608"/>
    </row>
    <row r="3" spans="1:15" s="627" customFormat="1">
      <c r="B3" s="628"/>
      <c r="C3" s="629"/>
      <c r="D3" s="630"/>
      <c r="E3" s="631"/>
      <c r="F3" s="629"/>
      <c r="M3" s="628"/>
      <c r="N3" s="632"/>
      <c r="O3" s="633" t="s">
        <v>701</v>
      </c>
    </row>
    <row r="4" spans="1:15"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15" s="41" customFormat="1">
      <c r="A5" s="999"/>
      <c r="B5" s="1005"/>
      <c r="C5" s="1003"/>
      <c r="D5" s="1006"/>
      <c r="E5" s="1007"/>
      <c r="F5" s="1002" t="s">
        <v>655</v>
      </c>
      <c r="G5" s="995" t="s">
        <v>6</v>
      </c>
      <c r="H5" s="995"/>
      <c r="I5" s="995"/>
      <c r="J5" s="995"/>
      <c r="K5" s="999"/>
      <c r="L5" s="999"/>
      <c r="M5" s="993"/>
      <c r="N5" s="993"/>
      <c r="O5" s="995"/>
    </row>
    <row r="6" spans="1:15" s="41" customFormat="1">
      <c r="A6" s="999"/>
      <c r="B6" s="1005"/>
      <c r="C6" s="1003"/>
      <c r="D6" s="1006"/>
      <c r="E6" s="1007"/>
      <c r="F6" s="1003"/>
      <c r="G6" s="992" t="s">
        <v>8</v>
      </c>
      <c r="H6" s="997" t="s">
        <v>658</v>
      </c>
      <c r="I6" s="995" t="s">
        <v>8</v>
      </c>
      <c r="J6" s="997" t="s">
        <v>658</v>
      </c>
      <c r="K6" s="992" t="s">
        <v>8</v>
      </c>
      <c r="L6" s="992" t="s">
        <v>654</v>
      </c>
      <c r="M6" s="993"/>
      <c r="N6" s="993"/>
      <c r="O6" s="995"/>
    </row>
    <row r="7" spans="1:15" s="41" customFormat="1">
      <c r="A7" s="999"/>
      <c r="B7" s="1005"/>
      <c r="C7" s="1004"/>
      <c r="D7" s="1006"/>
      <c r="E7" s="1007"/>
      <c r="F7" s="1004"/>
      <c r="G7" s="994"/>
      <c r="H7" s="998"/>
      <c r="I7" s="995"/>
      <c r="J7" s="998"/>
      <c r="K7" s="994"/>
      <c r="L7" s="994"/>
      <c r="M7" s="994"/>
      <c r="N7" s="994"/>
      <c r="O7" s="996"/>
    </row>
    <row r="8" spans="1:15" s="609" customFormat="1">
      <c r="A8" s="605"/>
      <c r="B8" s="625" t="s">
        <v>490</v>
      </c>
      <c r="C8" s="605"/>
      <c r="D8" s="605"/>
      <c r="E8" s="605"/>
      <c r="F8" s="605"/>
      <c r="G8" s="626">
        <f t="shared" ref="G8:L8" si="0">SUBTOTAL(109,G9:G200)</f>
        <v>89745</v>
      </c>
      <c r="H8" s="626">
        <f t="shared" si="0"/>
        <v>65931</v>
      </c>
      <c r="I8" s="626">
        <f t="shared" si="0"/>
        <v>20831</v>
      </c>
      <c r="J8" s="626">
        <f t="shared" si="0"/>
        <v>10831</v>
      </c>
      <c r="K8" s="626">
        <f t="shared" si="0"/>
        <v>49126</v>
      </c>
      <c r="L8" s="626">
        <f t="shared" si="0"/>
        <v>37419.800000000003</v>
      </c>
      <c r="M8" s="626">
        <f>SUBTOTAL(109,M9:M200)</f>
        <v>17495.3</v>
      </c>
      <c r="N8" s="541"/>
      <c r="O8" s="541"/>
    </row>
    <row r="9" spans="1:15" s="90" customFormat="1">
      <c r="A9" s="56" t="s">
        <v>491</v>
      </c>
      <c r="B9" s="610" t="s">
        <v>766</v>
      </c>
      <c r="C9" s="659"/>
      <c r="D9" s="660"/>
      <c r="E9" s="660"/>
      <c r="F9" s="661"/>
      <c r="G9" s="57"/>
      <c r="H9" s="57"/>
      <c r="I9" s="57"/>
      <c r="J9" s="57"/>
      <c r="K9" s="57"/>
      <c r="L9" s="57"/>
      <c r="M9" s="57"/>
      <c r="N9" s="57"/>
      <c r="O9" s="662"/>
    </row>
    <row r="10" spans="1:15" ht="31.5">
      <c r="A10" s="43">
        <v>1</v>
      </c>
      <c r="B10" s="663" t="s">
        <v>19</v>
      </c>
      <c r="C10" s="22" t="str">
        <f>VLOOKUP(B10,DATA!$B$14:$V$292,6,0)</f>
        <v>Bố Trạch</v>
      </c>
      <c r="D10" s="22">
        <f>VLOOKUP(B10,DATA!$B$14:$V$292,7,0)</f>
        <v>2015</v>
      </c>
      <c r="E10" s="23">
        <f>VLOOKUP(B10,DATA!$B$14:$V$292,9,0)</f>
        <v>2018</v>
      </c>
      <c r="F10" s="44" t="str">
        <f>VLOOKUP(B10,DATA!$B$13:$V$292,12,0)</f>
        <v>2724/QĐ-UBND, ngày 31/10/2013</v>
      </c>
      <c r="G10" s="543">
        <f>VLOOKUP(B10,DATA!$B$13:$V$292,13,0)</f>
        <v>33248</v>
      </c>
      <c r="H10" s="543">
        <f>VLOOKUP(B10,DATA!$B$14:$V$292,15,0)</f>
        <v>17845</v>
      </c>
      <c r="I10" s="543">
        <f>VLOOKUP(B10,DATA!$B$14:$V$292,16,0)</f>
        <v>12771</v>
      </c>
      <c r="J10" s="543">
        <f>VLOOKUP(B10,DATA!$B$14:$V$292,18,0)</f>
        <v>2771</v>
      </c>
      <c r="K10" s="543">
        <f>VLOOKUP(B10,DATA!$B$14:$V$292,19,0)</f>
        <v>5000</v>
      </c>
      <c r="L10" s="543">
        <f>VLOOKUP(B10,DATA!$B$14:$V$292,20,0)</f>
        <v>1354</v>
      </c>
      <c r="M10" s="543">
        <f>N10*L10/100</f>
        <v>1354</v>
      </c>
      <c r="N10" s="543">
        <v>100</v>
      </c>
      <c r="O10" s="44"/>
    </row>
    <row r="11" spans="1:15" ht="31.5">
      <c r="A11" s="43">
        <v>2</v>
      </c>
      <c r="B11" s="663" t="s">
        <v>568</v>
      </c>
      <c r="C11" s="22" t="str">
        <f>VLOOKUP(B11,DATA!$B$14:$V$292,6,0)</f>
        <v>Đồng Hới</v>
      </c>
      <c r="D11" s="22">
        <f>VLOOKUP(B11,DATA!$B$14:$V$292,7,0)</f>
        <v>2017</v>
      </c>
      <c r="E11" s="23">
        <f>VLOOKUP(B11,DATA!$B$14:$V$292,9,0)</f>
        <v>2018</v>
      </c>
      <c r="F11" s="44" t="str">
        <f>VLOOKUP(B11,DATA!$B$13:$V$292,12,0)</f>
        <v>1881/QĐ-UBND ngày 29/5/2017</v>
      </c>
      <c r="G11" s="543">
        <f>VLOOKUP(B11,DATA!$B$13:$V$292,13,0)</f>
        <v>7049</v>
      </c>
      <c r="H11" s="543">
        <f>VLOOKUP(B11,DATA!$B$14:$V$292,15,0)</f>
        <v>7049</v>
      </c>
      <c r="I11" s="543">
        <f>VLOOKUP(B11,DATA!$B$14:$V$292,16,0)</f>
        <v>4000</v>
      </c>
      <c r="J11" s="543">
        <f>VLOOKUP(B11,DATA!$B$14:$V$292,18,0)</f>
        <v>4000</v>
      </c>
      <c r="K11" s="543">
        <f>VLOOKUP(B11,DATA!$B$14:$V$292,19,0)</f>
        <v>7049</v>
      </c>
      <c r="L11" s="543">
        <f>VLOOKUP(B11,DATA!$B$14:$V$292,20,0)</f>
        <v>3049</v>
      </c>
      <c r="M11" s="543">
        <f>N11*L11/100</f>
        <v>3049</v>
      </c>
      <c r="N11" s="543">
        <v>100</v>
      </c>
      <c r="O11" s="44"/>
    </row>
    <row r="12" spans="1:15">
      <c r="A12" s="56" t="s">
        <v>492</v>
      </c>
      <c r="B12" s="610" t="s">
        <v>717</v>
      </c>
      <c r="C12" s="664"/>
      <c r="D12" s="23"/>
      <c r="E12" s="23"/>
      <c r="F12" s="665"/>
      <c r="G12" s="57"/>
      <c r="H12" s="57"/>
      <c r="I12" s="57"/>
      <c r="J12" s="57"/>
      <c r="K12" s="57"/>
      <c r="L12" s="57"/>
      <c r="M12" s="57"/>
      <c r="N12" s="57"/>
      <c r="O12" s="578"/>
    </row>
    <row r="13" spans="1:15" ht="31.5">
      <c r="A13" s="43">
        <v>1</v>
      </c>
      <c r="B13" s="666" t="s">
        <v>27</v>
      </c>
      <c r="C13" s="22" t="str">
        <f>VLOOKUP(B13,DATA!$B$14:$V$292,6,0)</f>
        <v>Đồng Hới</v>
      </c>
      <c r="D13" s="22">
        <f>VLOOKUP(B13,DATA!$B$14:$V$292,7,0)</f>
        <v>2017</v>
      </c>
      <c r="E13" s="23">
        <f>VLOOKUP(B13,DATA!$B$14:$V$292,9,0)</f>
        <v>2019</v>
      </c>
      <c r="F13" s="44" t="str">
        <f>VLOOKUP(B13,DATA!$B$13:$V$292,12,0)</f>
        <v>3490/QĐ-UBND
 ngày 28/10/2016</v>
      </c>
      <c r="G13" s="543">
        <f>VLOOKUP(B13,DATA!$B$13:$V$292,13,0)</f>
        <v>3382</v>
      </c>
      <c r="H13" s="543">
        <f>VLOOKUP(B13,DATA!$B$14:$V$292,15,0)</f>
        <v>2000</v>
      </c>
      <c r="I13" s="543">
        <f>VLOOKUP(B13,DATA!$B$14:$V$292,16,0)</f>
        <v>900</v>
      </c>
      <c r="J13" s="543">
        <f>VLOOKUP(B13,DATA!$B$14:$V$292,18,0)</f>
        <v>900</v>
      </c>
      <c r="K13" s="543">
        <f>VLOOKUP(B13,DATA!$B$14:$V$292,19,0)</f>
        <v>1800</v>
      </c>
      <c r="L13" s="543">
        <f>VLOOKUP(B13,DATA!$B$14:$V$292,20,0)</f>
        <v>900</v>
      </c>
      <c r="M13" s="543">
        <f>N13*L13/100</f>
        <v>900</v>
      </c>
      <c r="N13" s="543">
        <f>IF(K13&lt;=3000,100,50)</f>
        <v>100</v>
      </c>
      <c r="O13" s="847" t="s">
        <v>775</v>
      </c>
    </row>
    <row r="14" spans="1:15" ht="94.5">
      <c r="A14" s="43">
        <v>2</v>
      </c>
      <c r="B14" s="667" t="s">
        <v>21</v>
      </c>
      <c r="C14" s="22" t="str">
        <f>VLOOKUP(B14,DATA!$B$14:$V$292,6,0)</f>
        <v>Quảng Ninh</v>
      </c>
      <c r="D14" s="22">
        <f>VLOOKUP(B14,DATA!$B$14:$V$292,7,0)</f>
        <v>2017</v>
      </c>
      <c r="E14" s="23">
        <f>VLOOKUP(B14,DATA!$B$14:$V$292,9,0)</f>
        <v>2019</v>
      </c>
      <c r="F14" s="44" t="str">
        <f>VLOOKUP(B14,DATA!$B$13:$V$292,12,0)</f>
        <v>528/QĐ-UBND, ngày 15/3/2011; 2017/QĐ-UBND ngày 21/8/2013; 2124/QĐ-UBND ngày 05/9/2013</v>
      </c>
      <c r="G14" s="543">
        <f>VLOOKUP(B14,DATA!$B$13:$V$292,13,0)</f>
        <v>6612</v>
      </c>
      <c r="H14" s="543">
        <f>VLOOKUP(B14,DATA!$B$14:$V$292,15,0)</f>
        <v>6612</v>
      </c>
      <c r="I14" s="543">
        <f>VLOOKUP(B14,DATA!$B$14:$V$292,16,0)</f>
        <v>1650</v>
      </c>
      <c r="J14" s="543">
        <f>VLOOKUP(B14,DATA!$B$14:$V$292,18,0)</f>
        <v>1650</v>
      </c>
      <c r="K14" s="543">
        <f>VLOOKUP(B14,DATA!$B$14:$V$292,19,0)</f>
        <v>5951</v>
      </c>
      <c r="L14" s="543">
        <f>VLOOKUP(B14,DATA!$B$14:$V$292,20,0)</f>
        <v>4301</v>
      </c>
      <c r="M14" s="543">
        <f>N14*L14/100</f>
        <v>2150.5</v>
      </c>
      <c r="N14" s="543">
        <f t="shared" ref="N14:N15" si="1">IF(L14&lt;3000,100,50)</f>
        <v>50</v>
      </c>
      <c r="O14" s="848"/>
    </row>
    <row r="15" spans="1:15" ht="31.5">
      <c r="A15" s="43">
        <v>3</v>
      </c>
      <c r="B15" s="579" t="s">
        <v>25</v>
      </c>
      <c r="C15" s="22" t="str">
        <f>VLOOKUP(B15,DATA!$B$14:$V$292,6,0)</f>
        <v>Quảng Ninh</v>
      </c>
      <c r="D15" s="22">
        <f>VLOOKUP(B15,DATA!$B$14:$V$292,7,0)</f>
        <v>2017</v>
      </c>
      <c r="E15" s="23">
        <f>VLOOKUP(B15,DATA!$B$14:$V$292,9,0)</f>
        <v>2019</v>
      </c>
      <c r="F15" s="44" t="str">
        <f>VLOOKUP(B15,DATA!$B$13:$V$292,12,0)</f>
        <v>3386/QĐ-UBND
 ngày 27/10/2016</v>
      </c>
      <c r="G15" s="543">
        <f>VLOOKUP(B15,DATA!$B$13:$V$292,13,0)</f>
        <v>5063</v>
      </c>
      <c r="H15" s="543">
        <f>VLOOKUP(B15,DATA!$B$14:$V$292,15,0)</f>
        <v>5063</v>
      </c>
      <c r="I15" s="543">
        <f>VLOOKUP(B15,DATA!$B$14:$V$292,16,0)</f>
        <v>1350</v>
      </c>
      <c r="J15" s="543">
        <f>VLOOKUP(B15,DATA!$B$14:$V$292,18,0)</f>
        <v>1350</v>
      </c>
      <c r="K15" s="543">
        <f>VLOOKUP(B15,DATA!$B$14:$V$292,19,0)</f>
        <v>4600</v>
      </c>
      <c r="L15" s="543">
        <f>VLOOKUP(B15,DATA!$B$14:$V$292,20,0)</f>
        <v>3250</v>
      </c>
      <c r="M15" s="543">
        <f>N15*L15/100</f>
        <v>1625</v>
      </c>
      <c r="N15" s="543">
        <f t="shared" si="1"/>
        <v>50</v>
      </c>
      <c r="O15" s="848"/>
    </row>
    <row r="16" spans="1:15" s="90" customFormat="1">
      <c r="A16" s="56" t="s">
        <v>497</v>
      </c>
      <c r="B16" s="76" t="s">
        <v>553</v>
      </c>
      <c r="C16" s="659"/>
      <c r="D16" s="58"/>
      <c r="E16" s="58"/>
      <c r="F16" s="668"/>
      <c r="G16" s="57"/>
      <c r="H16" s="57"/>
      <c r="I16" s="57"/>
      <c r="J16" s="57"/>
      <c r="K16" s="57"/>
      <c r="L16" s="57"/>
      <c r="M16" s="57"/>
      <c r="N16" s="669"/>
      <c r="O16" s="856"/>
    </row>
    <row r="17" spans="1:15" ht="38.25">
      <c r="A17" s="59">
        <v>1</v>
      </c>
      <c r="B17" s="61" t="s">
        <v>557</v>
      </c>
      <c r="C17" s="22" t="str">
        <f>VLOOKUP(B17,DATA!$B$14:$V$292,6,0)</f>
        <v>Minh Hóa</v>
      </c>
      <c r="D17" s="22">
        <f>VLOOKUP(B17,DATA!$B$14:$V$292,7,0)</f>
        <v>2018</v>
      </c>
      <c r="E17" s="23">
        <f>VLOOKUP(B17,DATA!$B$14:$V$292,9,0)</f>
        <v>2020</v>
      </c>
      <c r="F17" s="44" t="str">
        <f>VLOOKUP(B17,DATA!$B$13:$V$292,12,0)</f>
        <v>3785/QĐ-UBND ngày 25/10/2017</v>
      </c>
      <c r="G17" s="543">
        <f>VLOOKUP(B17,DATA!$B$13:$V$292,13,0)</f>
        <v>1662</v>
      </c>
      <c r="H17" s="543">
        <f>VLOOKUP(B17,DATA!$B$14:$V$292,15,0)</f>
        <v>1662</v>
      </c>
      <c r="I17" s="543">
        <f>VLOOKUP(B17,DATA!$B$14:$V$292,16,0)</f>
        <v>0</v>
      </c>
      <c r="J17" s="543">
        <f>VLOOKUP(B17,DATA!$B$14:$V$292,18,0)</f>
        <v>0</v>
      </c>
      <c r="K17" s="543">
        <f>VLOOKUP(B17,DATA!$B$14:$V$292,19,0)</f>
        <v>1496</v>
      </c>
      <c r="L17" s="543">
        <f>VLOOKUP(B17,DATA!$B$14:$V$292,20,0)</f>
        <v>1495.8</v>
      </c>
      <c r="M17" s="543">
        <f t="shared" ref="M17:M21" si="2">N17*L17/100</f>
        <v>1495.8</v>
      </c>
      <c r="N17" s="543">
        <f>IF(K17&lt;=1500,100,IF(K17&lt;=3000,50,30))</f>
        <v>100</v>
      </c>
      <c r="O17" s="847" t="s">
        <v>776</v>
      </c>
    </row>
    <row r="18" spans="1:15" ht="31.5">
      <c r="A18" s="59">
        <v>2</v>
      </c>
      <c r="B18" s="63" t="s">
        <v>542</v>
      </c>
      <c r="C18" s="22" t="str">
        <f>VLOOKUP(B18,DATA!$B$14:$V$292,6,0)</f>
        <v>Ba Đồn</v>
      </c>
      <c r="D18" s="22">
        <f>VLOOKUP(B18,DATA!$B$14:$V$292,7,0)</f>
        <v>2018</v>
      </c>
      <c r="E18" s="23">
        <f>VLOOKUP(B18,DATA!$B$14:$V$292,9,0)</f>
        <v>2020</v>
      </c>
      <c r="F18" s="44" t="str">
        <f>VLOOKUP(B18,DATA!$B$13:$V$292,12,0)</f>
        <v>3445/QĐ-UBND ngày 28/10/52016</v>
      </c>
      <c r="G18" s="543">
        <f>VLOOKUP(B18,DATA!$B$13:$V$292,13,0)</f>
        <v>18029</v>
      </c>
      <c r="H18" s="543">
        <f>VLOOKUP(B18,DATA!$B$14:$V$292,15,0)</f>
        <v>11000</v>
      </c>
      <c r="I18" s="543">
        <f>VLOOKUP(B18,DATA!$B$14:$V$292,16,0)</f>
        <v>0</v>
      </c>
      <c r="J18" s="543">
        <f>VLOOKUP(B18,DATA!$B$14:$V$292,18,0)</f>
        <v>0</v>
      </c>
      <c r="K18" s="543">
        <f>VLOOKUP(B18,DATA!$B$14:$V$292,19,0)</f>
        <v>10000</v>
      </c>
      <c r="L18" s="543">
        <f>VLOOKUP(B18,DATA!$B$14:$V$292,20,0)</f>
        <v>10000</v>
      </c>
      <c r="M18" s="543">
        <f t="shared" si="2"/>
        <v>3000</v>
      </c>
      <c r="N18" s="543">
        <f t="shared" ref="N18:N21" si="3">IF(L18&lt;=1500,100,IF(L18&lt;=3000,50,30))</f>
        <v>30</v>
      </c>
      <c r="O18" s="44"/>
    </row>
    <row r="19" spans="1:15" ht="31.5">
      <c r="A19" s="59">
        <v>3</v>
      </c>
      <c r="B19" s="671" t="s">
        <v>24</v>
      </c>
      <c r="C19" s="22" t="str">
        <f>VLOOKUP(B19,DATA!$B$14:$V$292,6,0)</f>
        <v>Bố Trạch</v>
      </c>
      <c r="D19" s="22">
        <f>VLOOKUP(B19,DATA!$B$14:$V$292,7,0)</f>
        <v>2018</v>
      </c>
      <c r="E19" s="23">
        <f>VLOOKUP(B19,DATA!$B$14:$V$292,9,0)</f>
        <v>2020</v>
      </c>
      <c r="F19" s="44" t="str">
        <f>VLOOKUP(B19,DATA!$B$13:$V$292,12,0)</f>
        <v>3949/QĐ-UBND ngày 31/10/2017</v>
      </c>
      <c r="G19" s="543">
        <f>VLOOKUP(B19,DATA!$B$13:$V$292,13,0)</f>
        <v>5500</v>
      </c>
      <c r="H19" s="543">
        <f>VLOOKUP(B19,DATA!$B$14:$V$292,15,0)</f>
        <v>5500</v>
      </c>
      <c r="I19" s="543">
        <f>VLOOKUP(B19,DATA!$B$14:$V$292,16,0)</f>
        <v>60</v>
      </c>
      <c r="J19" s="543">
        <f>VLOOKUP(B19,DATA!$B$14:$V$292,18,0)</f>
        <v>60</v>
      </c>
      <c r="K19" s="543">
        <f>VLOOKUP(B19,DATA!$B$14:$V$292,19,0)</f>
        <v>4950</v>
      </c>
      <c r="L19" s="543">
        <f>VLOOKUP(B19,DATA!$B$14:$V$292,20,0)</f>
        <v>4890</v>
      </c>
      <c r="M19" s="543">
        <f t="shared" si="2"/>
        <v>1467</v>
      </c>
      <c r="N19" s="543">
        <f t="shared" si="3"/>
        <v>30</v>
      </c>
      <c r="O19" s="44"/>
    </row>
    <row r="20" spans="1:15" ht="31.5">
      <c r="A20" s="59">
        <v>4</v>
      </c>
      <c r="B20" s="21" t="s">
        <v>575</v>
      </c>
      <c r="C20" s="22" t="str">
        <f>VLOOKUP(B20,DATA!$B$14:$V$292,6,0)</f>
        <v>Đồng Hới</v>
      </c>
      <c r="D20" s="22">
        <f>VLOOKUP(B20,DATA!$B$14:$V$292,7,0)</f>
        <v>2018</v>
      </c>
      <c r="E20" s="23">
        <f>VLOOKUP(B20,DATA!$B$14:$V$292,9,0)</f>
        <v>2020</v>
      </c>
      <c r="F20" s="44" t="str">
        <f>VLOOKUP(B20,DATA!$B$13:$V$292,12,0)</f>
        <v>3867/QĐ-UBND ngày 30/10/2017</v>
      </c>
      <c r="G20" s="543">
        <f>VLOOKUP(B20,DATA!$B$13:$V$292,13,0)</f>
        <v>4200</v>
      </c>
      <c r="H20" s="543">
        <f>VLOOKUP(B20,DATA!$B$14:$V$292,15,0)</f>
        <v>4200</v>
      </c>
      <c r="I20" s="543">
        <f>VLOOKUP(B20,DATA!$B$14:$V$292,16,0)</f>
        <v>40</v>
      </c>
      <c r="J20" s="543">
        <f>VLOOKUP(B20,DATA!$B$14:$V$292,18,0)</f>
        <v>40</v>
      </c>
      <c r="K20" s="543">
        <f>VLOOKUP(B20,DATA!$B$14:$V$292,19,0)</f>
        <v>3780</v>
      </c>
      <c r="L20" s="543">
        <f>VLOOKUP(B20,DATA!$B$14:$V$292,20,0)</f>
        <v>3740</v>
      </c>
      <c r="M20" s="543">
        <f t="shared" si="2"/>
        <v>1122</v>
      </c>
      <c r="N20" s="543">
        <f t="shared" si="3"/>
        <v>30</v>
      </c>
      <c r="O20" s="44"/>
    </row>
    <row r="21" spans="1:15" ht="31.5">
      <c r="A21" s="59">
        <v>5</v>
      </c>
      <c r="B21" s="672" t="s">
        <v>574</v>
      </c>
      <c r="C21" s="22" t="str">
        <f>VLOOKUP(B21,DATA!$B$14:$V$292,6,0)</f>
        <v>Lệ Thủy</v>
      </c>
      <c r="D21" s="22">
        <f>VLOOKUP(B21,DATA!$B$14:$V$292,7,0)</f>
        <v>2018</v>
      </c>
      <c r="E21" s="23">
        <f>VLOOKUP(B21,DATA!$B$14:$V$292,9,0)</f>
        <v>2020</v>
      </c>
      <c r="F21" s="44"/>
      <c r="G21" s="543">
        <f>VLOOKUP(B21,DATA!$B$13:$V$292,13,0)</f>
        <v>5000</v>
      </c>
      <c r="H21" s="543">
        <f>VLOOKUP(B21,DATA!$B$14:$V$292,15,0)</f>
        <v>5000</v>
      </c>
      <c r="I21" s="543">
        <f>VLOOKUP(B21,DATA!$B$14:$V$292,16,0)</f>
        <v>60</v>
      </c>
      <c r="J21" s="543">
        <f>VLOOKUP(B21,DATA!$B$14:$V$292,18,0)</f>
        <v>60</v>
      </c>
      <c r="K21" s="543">
        <f>VLOOKUP(B21,DATA!$B$14:$V$292,19,0)</f>
        <v>4500</v>
      </c>
      <c r="L21" s="543">
        <f>VLOOKUP(B21,DATA!$B$14:$V$292,20,0)</f>
        <v>4440</v>
      </c>
      <c r="M21" s="543">
        <f t="shared" si="2"/>
        <v>1332</v>
      </c>
      <c r="N21" s="543">
        <f t="shared" si="3"/>
        <v>30</v>
      </c>
      <c r="O21" s="44"/>
    </row>
    <row r="22" spans="1:15">
      <c r="A22" s="673"/>
    </row>
    <row r="23" spans="1:15">
      <c r="A23" s="674"/>
    </row>
    <row r="24" spans="1:15">
      <c r="A24" s="673"/>
    </row>
    <row r="25" spans="1:15">
      <c r="A25" s="674"/>
    </row>
    <row r="26" spans="1:15">
      <c r="A26" s="673"/>
    </row>
    <row r="27" spans="1:15">
      <c r="A27" s="674"/>
    </row>
  </sheetData>
  <sortState ref="A10:O11">
    <sortCondition descending="1" ref="N10:N11"/>
    <sortCondition ref="M10:M11"/>
  </sortState>
  <mergeCells count="19">
    <mergeCell ref="D4:D7"/>
    <mergeCell ref="A4:A7"/>
    <mergeCell ref="B4:B7"/>
    <mergeCell ref="C4:C7"/>
    <mergeCell ref="J6:J7"/>
    <mergeCell ref="H6:H7"/>
    <mergeCell ref="O4:O7"/>
    <mergeCell ref="E4:E7"/>
    <mergeCell ref="F4:H4"/>
    <mergeCell ref="F5:F7"/>
    <mergeCell ref="G5:H5"/>
    <mergeCell ref="G6:G7"/>
    <mergeCell ref="I6:I7"/>
    <mergeCell ref="I4:J5"/>
    <mergeCell ref="M4:M7"/>
    <mergeCell ref="N4:N7"/>
    <mergeCell ref="K4:L5"/>
    <mergeCell ref="K6:K7"/>
    <mergeCell ref="L6:L7"/>
  </mergeCells>
  <printOptions horizontalCentered="1"/>
  <pageMargins left="0.5" right="0.5" top="0.5" bottom="0.5" header="0" footer="0.25"/>
  <pageSetup paperSize="9" scale="62" fitToHeight="0" orientation="landscape"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T35"/>
  <sheetViews>
    <sheetView zoomScale="70" zoomScaleNormal="70" zoomScalePageLayoutView="70" workbookViewId="0">
      <pane xSplit="1" ySplit="8" topLeftCell="B26" activePane="bottomRight" state="frozen"/>
      <selection pane="topRight" activeCell="B1" sqref="B1"/>
      <selection pane="bottomLeft" activeCell="A9" sqref="A9"/>
      <selection pane="bottomRight" activeCell="H29" sqref="H29"/>
    </sheetView>
  </sheetViews>
  <sheetFormatPr defaultColWidth="9" defaultRowHeight="15.75"/>
  <cols>
    <col min="1" max="1" width="5.625" style="24" customWidth="1"/>
    <col min="2" max="2" width="55.625" style="586" customWidth="1"/>
    <col min="3" max="3" width="12.625" style="586" customWidth="1"/>
    <col min="4" max="4" width="8.625" style="644" customWidth="1"/>
    <col min="5" max="5" width="8.625" style="645" customWidth="1"/>
    <col min="6" max="6" width="16.625" style="586" customWidth="1"/>
    <col min="7" max="7" width="11.5" style="24" customWidth="1"/>
    <col min="8" max="13" width="10.625" style="24" customWidth="1"/>
    <col min="14" max="14" width="5.625" style="24" customWidth="1"/>
    <col min="15" max="15" width="23.875" style="710" customWidth="1"/>
    <col min="16" max="16" width="9" style="24"/>
    <col min="17" max="17" width="0" style="911" hidden="1" customWidth="1"/>
    <col min="18" max="16384" width="9" style="24"/>
  </cols>
  <sheetData>
    <row r="1" spans="1:20" s="570" customFormat="1">
      <c r="A1" s="583" t="s">
        <v>741</v>
      </c>
      <c r="B1" s="583"/>
      <c r="C1" s="583"/>
      <c r="D1" s="621"/>
      <c r="E1" s="621"/>
      <c r="F1" s="583"/>
      <c r="G1" s="583"/>
      <c r="H1" s="583"/>
      <c r="I1" s="583"/>
      <c r="J1" s="583"/>
      <c r="K1" s="583"/>
      <c r="L1" s="583"/>
      <c r="M1" s="583"/>
      <c r="N1" s="583"/>
      <c r="O1" s="621"/>
      <c r="Q1" s="906"/>
    </row>
    <row r="2" spans="1:20" s="570" customFormat="1">
      <c r="A2" s="570" t="s">
        <v>699</v>
      </c>
      <c r="B2" s="571"/>
      <c r="C2" s="607"/>
      <c r="D2" s="640"/>
      <c r="E2" s="641"/>
      <c r="F2" s="607"/>
      <c r="M2" s="571"/>
      <c r="N2" s="608"/>
      <c r="O2" s="607"/>
      <c r="Q2" s="906"/>
    </row>
    <row r="3" spans="1:20" s="627" customFormat="1">
      <c r="B3" s="628"/>
      <c r="C3" s="629"/>
      <c r="D3" s="642"/>
      <c r="E3" s="643"/>
      <c r="F3" s="629"/>
      <c r="M3" s="628"/>
      <c r="N3" s="632"/>
      <c r="O3" s="629" t="s">
        <v>701</v>
      </c>
      <c r="Q3" s="907"/>
    </row>
    <row r="4" spans="1:20"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c r="Q4" s="1008" t="s">
        <v>820</v>
      </c>
    </row>
    <row r="5" spans="1:20" s="41" customFormat="1">
      <c r="A5" s="999"/>
      <c r="B5" s="1005"/>
      <c r="C5" s="1003"/>
      <c r="D5" s="1006"/>
      <c r="E5" s="1007"/>
      <c r="F5" s="1002" t="s">
        <v>655</v>
      </c>
      <c r="G5" s="995" t="s">
        <v>6</v>
      </c>
      <c r="H5" s="995"/>
      <c r="I5" s="995"/>
      <c r="J5" s="995"/>
      <c r="K5" s="999"/>
      <c r="L5" s="999"/>
      <c r="M5" s="993"/>
      <c r="N5" s="993"/>
      <c r="O5" s="995"/>
      <c r="Q5" s="1008"/>
    </row>
    <row r="6" spans="1:20" s="41" customFormat="1">
      <c r="A6" s="999"/>
      <c r="B6" s="1005"/>
      <c r="C6" s="1003"/>
      <c r="D6" s="1006"/>
      <c r="E6" s="1007"/>
      <c r="F6" s="1003"/>
      <c r="G6" s="992" t="s">
        <v>8</v>
      </c>
      <c r="H6" s="997" t="s">
        <v>658</v>
      </c>
      <c r="I6" s="995" t="s">
        <v>8</v>
      </c>
      <c r="J6" s="997" t="s">
        <v>658</v>
      </c>
      <c r="K6" s="992" t="s">
        <v>8</v>
      </c>
      <c r="L6" s="992" t="s">
        <v>654</v>
      </c>
      <c r="M6" s="993"/>
      <c r="N6" s="993"/>
      <c r="O6" s="995"/>
      <c r="Q6" s="1008"/>
    </row>
    <row r="7" spans="1:20" s="41" customFormat="1">
      <c r="A7" s="999"/>
      <c r="B7" s="1005"/>
      <c r="C7" s="1004"/>
      <c r="D7" s="1006"/>
      <c r="E7" s="1007"/>
      <c r="F7" s="1004"/>
      <c r="G7" s="994"/>
      <c r="H7" s="998"/>
      <c r="I7" s="995"/>
      <c r="J7" s="998"/>
      <c r="K7" s="994"/>
      <c r="L7" s="994"/>
      <c r="M7" s="994"/>
      <c r="N7" s="994"/>
      <c r="O7" s="996"/>
      <c r="Q7" s="1008"/>
    </row>
    <row r="8" spans="1:20" s="584" customFormat="1">
      <c r="A8" s="678"/>
      <c r="B8" s="679" t="s">
        <v>496</v>
      </c>
      <c r="C8" s="680"/>
      <c r="D8" s="681"/>
      <c r="E8" s="682"/>
      <c r="F8" s="679"/>
      <c r="G8" s="684">
        <f t="shared" ref="G8:L8" si="0">SUBTOTAL(9,G9:G200)</f>
        <v>1009811</v>
      </c>
      <c r="H8" s="684">
        <f t="shared" si="0"/>
        <v>319247.2</v>
      </c>
      <c r="I8" s="684">
        <f t="shared" si="0"/>
        <v>641285.5</v>
      </c>
      <c r="J8" s="684">
        <f t="shared" si="0"/>
        <v>226943.5</v>
      </c>
      <c r="K8" s="684">
        <f t="shared" si="0"/>
        <v>100988</v>
      </c>
      <c r="L8" s="684">
        <f t="shared" si="0"/>
        <v>65968</v>
      </c>
      <c r="M8" s="684">
        <f>SUBTOTAL(9,M9:M200)</f>
        <v>28533.550000000159</v>
      </c>
      <c r="N8" s="683"/>
      <c r="O8" s="709"/>
      <c r="P8" s="585"/>
      <c r="Q8" s="1008"/>
    </row>
    <row r="9" spans="1:20" s="41" customFormat="1">
      <c r="A9" s="717" t="s">
        <v>491</v>
      </c>
      <c r="B9" s="704" t="s">
        <v>721</v>
      </c>
      <c r="C9" s="612"/>
      <c r="D9" s="718"/>
      <c r="E9" s="719"/>
      <c r="F9" s="612"/>
      <c r="G9" s="720"/>
      <c r="H9" s="720"/>
      <c r="I9" s="720"/>
      <c r="J9" s="720"/>
      <c r="K9" s="720"/>
      <c r="L9" s="720"/>
      <c r="M9" s="720"/>
      <c r="N9" s="670"/>
      <c r="O9" s="717"/>
      <c r="P9" s="721"/>
      <c r="Q9" s="908">
        <f>SUM(Q10:Q31)</f>
        <v>17000</v>
      </c>
    </row>
    <row r="10" spans="1:20" s="570" customFormat="1" ht="31.5">
      <c r="A10" s="43">
        <v>1</v>
      </c>
      <c r="B10" s="590" t="s">
        <v>68</v>
      </c>
      <c r="C10" s="18" t="str">
        <f>VLOOKUP(B10,DATA!$B$14:$V$292,6,0)</f>
        <v>Tuyên Hóa</v>
      </c>
      <c r="D10" s="18">
        <f>VLOOKUP(B10,DATA!$B$14:$V$292,7,0)</f>
        <v>2014</v>
      </c>
      <c r="E10" s="23">
        <f>VLOOKUP(B10,DATA!$B$14:$V$292,9,0)</f>
        <v>2016</v>
      </c>
      <c r="F10" s="75" t="str">
        <f>VLOOKUP(B10,DATA!$B$13:$V$292,12,0)</f>
        <v>3065/QĐ-UBND ngày 29/10/2014</v>
      </c>
      <c r="G10" s="555">
        <f>VLOOKUP(B10,DATA!$B$13:$V$292,13,0)</f>
        <v>3735</v>
      </c>
      <c r="H10" s="555">
        <f>VLOOKUP(B10,DATA!$B$14:$V$292,15,0)</f>
        <v>3361</v>
      </c>
      <c r="I10" s="555">
        <f>VLOOKUP(B10,DATA!$B$14:$V$292,16,0)</f>
        <v>3300</v>
      </c>
      <c r="J10" s="555">
        <f>VLOOKUP(B10,DATA!$B$14:$V$292,18,0)</f>
        <v>3300</v>
      </c>
      <c r="K10" s="555">
        <f>VLOOKUP(B10,DATA!$B$14:$V$292,19,0)</f>
        <v>1061</v>
      </c>
      <c r="L10" s="555">
        <f>VLOOKUP(B10,DATA!$B$14:$V$292,20,0)</f>
        <v>61</v>
      </c>
      <c r="M10" s="555">
        <f t="shared" ref="M10:M27" si="1">L10*N10/100</f>
        <v>61</v>
      </c>
      <c r="N10" s="543">
        <f>IF(K10&lt;=4500,100,IF(K10&lt;=6000,50,30))</f>
        <v>100</v>
      </c>
      <c r="O10" s="855" t="s">
        <v>772</v>
      </c>
      <c r="P10" s="582"/>
      <c r="Q10" s="909"/>
      <c r="R10" s="582"/>
      <c r="S10" s="582"/>
      <c r="T10" s="582"/>
    </row>
    <row r="11" spans="1:20" s="570" customFormat="1" ht="31.5">
      <c r="A11" s="43">
        <v>2</v>
      </c>
      <c r="B11" s="590" t="s">
        <v>70</v>
      </c>
      <c r="C11" s="18" t="str">
        <f>VLOOKUP(B11,DATA!$B$14:$V$292,6,0)</f>
        <v>Quảng Ninh</v>
      </c>
      <c r="D11" s="18">
        <f>VLOOKUP(B11,DATA!$B$14:$V$292,7,0)</f>
        <v>2014</v>
      </c>
      <c r="E11" s="23" t="str">
        <f>VLOOKUP(B11,DATA!$B$14:$V$292,9,0)</f>
        <v>2015</v>
      </c>
      <c r="F11" s="75" t="str">
        <f>VLOOKUP(B11,DATA!$B$13:$V$292,12,0)</f>
        <v>273/QĐ-UBND ngày 27/01/2014</v>
      </c>
      <c r="G11" s="555">
        <f>VLOOKUP(B11,DATA!$B$13:$V$292,13,0)</f>
        <v>0</v>
      </c>
      <c r="H11" s="555">
        <f>VLOOKUP(B11,DATA!$B$14:$V$292,15,0)</f>
        <v>0</v>
      </c>
      <c r="I11" s="555">
        <f>VLOOKUP(B11,DATA!$B$14:$V$292,16,0)</f>
        <v>13000</v>
      </c>
      <c r="J11" s="555">
        <f>VLOOKUP(B11,DATA!$B$14:$V$292,18,0)</f>
        <v>13000</v>
      </c>
      <c r="K11" s="555">
        <f>VLOOKUP(B11,DATA!$B$14:$V$292,19,0)</f>
        <v>1166</v>
      </c>
      <c r="L11" s="555">
        <f>VLOOKUP(B11,DATA!$B$14:$V$292,20,0)</f>
        <v>166</v>
      </c>
      <c r="M11" s="555">
        <f t="shared" si="1"/>
        <v>166</v>
      </c>
      <c r="N11" s="543">
        <f t="shared" ref="N11:N30" si="2">IF(K11&lt;=4500,100,IF(K11&lt;=6000,50,30))</f>
        <v>100</v>
      </c>
      <c r="O11" s="75"/>
      <c r="P11" s="582"/>
      <c r="Q11" s="909"/>
      <c r="R11" s="582"/>
      <c r="S11" s="582"/>
      <c r="T11" s="582"/>
    </row>
    <row r="12" spans="1:20" s="570" customFormat="1" ht="31.5">
      <c r="A12" s="43">
        <v>3</v>
      </c>
      <c r="B12" s="21" t="s">
        <v>43</v>
      </c>
      <c r="C12" s="18" t="str">
        <f>VLOOKUP(B12,DATA!$B$14:$V$292,6,0)</f>
        <v>Đồng Hới</v>
      </c>
      <c r="D12" s="18">
        <f>VLOOKUP(B12,DATA!$B$14:$V$292,7,0)</f>
        <v>2010</v>
      </c>
      <c r="E12" s="23">
        <f>VLOOKUP(B12,DATA!$B$14:$V$292,9,0)</f>
        <v>2012</v>
      </c>
      <c r="F12" s="75" t="str">
        <f>VLOOKUP(B12,DATA!$B$13:$V$292,12,0)</f>
        <v>949/QĐ-UBND ngày 4/5/2010</v>
      </c>
      <c r="G12" s="555">
        <f>VLOOKUP(B12,DATA!$B$13:$V$292,13,0)</f>
        <v>15990</v>
      </c>
      <c r="H12" s="555">
        <f>VLOOKUP(B12,DATA!$B$14:$V$292,15,0)</f>
        <v>15990</v>
      </c>
      <c r="I12" s="555">
        <f>VLOOKUP(B12,DATA!$B$14:$V$292,16,0)</f>
        <v>15599</v>
      </c>
      <c r="J12" s="555">
        <f>VLOOKUP(B12,DATA!$B$14:$V$292,18,0)</f>
        <v>15599</v>
      </c>
      <c r="K12" s="555">
        <f>VLOOKUP(B12,DATA!$B$14:$V$292,19,0)</f>
        <v>2890</v>
      </c>
      <c r="L12" s="555">
        <f>VLOOKUP(B12,DATA!$B$14:$V$292,20,0)</f>
        <v>190</v>
      </c>
      <c r="M12" s="555">
        <f t="shared" si="1"/>
        <v>190</v>
      </c>
      <c r="N12" s="543">
        <f t="shared" si="2"/>
        <v>100</v>
      </c>
      <c r="O12" s="75"/>
      <c r="P12" s="582"/>
      <c r="Q12" s="909"/>
      <c r="R12" s="582"/>
      <c r="S12" s="582"/>
      <c r="T12" s="582"/>
    </row>
    <row r="13" spans="1:20" s="570" customFormat="1" ht="63">
      <c r="A13" s="43">
        <v>4</v>
      </c>
      <c r="B13" s="768" t="s">
        <v>46</v>
      </c>
      <c r="C13" s="18" t="str">
        <f>VLOOKUP(B13,DATA!$B$14:$V$292,6,0)</f>
        <v>Tuyên Hóa</v>
      </c>
      <c r="D13" s="18">
        <f>VLOOKUP(B13,DATA!$B$14:$V$292,7,0)</f>
        <v>2010</v>
      </c>
      <c r="E13" s="23">
        <f>VLOOKUP(B13,DATA!$B$14:$V$292,9,0)</f>
        <v>2013</v>
      </c>
      <c r="F13" s="75" t="str">
        <f>VLOOKUP(B13,DATA!$B$13:$V$292,12,0)</f>
        <v>2392/QĐ-UBND ngày 17/9/2010; 2792/QĐ-UBND ngày 07/11/2013</v>
      </c>
      <c r="G13" s="555">
        <f>VLOOKUP(B13,DATA!$B$13:$V$292,13,0)</f>
        <v>8753</v>
      </c>
      <c r="H13" s="555">
        <f>VLOOKUP(B13,DATA!$B$14:$V$292,15,0)</f>
        <v>8753</v>
      </c>
      <c r="I13" s="555">
        <f>VLOOKUP(B13,DATA!$B$14:$V$292,16,0)</f>
        <v>5840</v>
      </c>
      <c r="J13" s="555">
        <f>VLOOKUP(B13,DATA!$B$14:$V$292,18,0)</f>
        <v>5840</v>
      </c>
      <c r="K13" s="555">
        <f>VLOOKUP(B13,DATA!$B$14:$V$292,19,0)</f>
        <v>2770</v>
      </c>
      <c r="L13" s="555">
        <f>VLOOKUP(B13,DATA!$B$14:$V$292,20,0)</f>
        <v>209</v>
      </c>
      <c r="M13" s="555">
        <f t="shared" si="1"/>
        <v>209</v>
      </c>
      <c r="N13" s="543">
        <f t="shared" si="2"/>
        <v>100</v>
      </c>
      <c r="O13" s="75"/>
      <c r="P13" s="582"/>
      <c r="Q13" s="909"/>
      <c r="R13" s="582"/>
      <c r="S13" s="582"/>
      <c r="T13" s="582"/>
    </row>
    <row r="14" spans="1:20" s="570" customFormat="1" ht="31.5">
      <c r="A14" s="43">
        <v>6</v>
      </c>
      <c r="B14" s="21" t="s">
        <v>71</v>
      </c>
      <c r="C14" s="18" t="str">
        <f>VLOOKUP(B14,DATA!$B$14:$V$292,6,0)</f>
        <v>Tuyên Hóa</v>
      </c>
      <c r="D14" s="18">
        <f>VLOOKUP(B14,DATA!$B$14:$V$292,7,0)</f>
        <v>2013</v>
      </c>
      <c r="E14" s="23">
        <f>VLOOKUP(B14,DATA!$B$14:$V$292,9,0)</f>
        <v>2015</v>
      </c>
      <c r="F14" s="75" t="str">
        <f>VLOOKUP(B14,DATA!$B$13:$V$292,12,0)</f>
        <v>1003/QĐ-UBND; 24/4/2014</v>
      </c>
      <c r="G14" s="555">
        <f>VLOOKUP(B14,DATA!$B$13:$V$292,13,0)</f>
        <v>7578</v>
      </c>
      <c r="H14" s="555">
        <f>VLOOKUP(B14,DATA!$B$14:$V$292,15,0)</f>
        <v>1647.1999999999998</v>
      </c>
      <c r="I14" s="555">
        <f>VLOOKUP(B14,DATA!$B$14:$V$292,16,0)</f>
        <v>6173</v>
      </c>
      <c r="J14" s="555">
        <f>VLOOKUP(B14,DATA!$B$14:$V$292,18,0)</f>
        <v>1000</v>
      </c>
      <c r="K14" s="555">
        <f>VLOOKUP(B14,DATA!$B$14:$V$292,19,0)</f>
        <v>1647</v>
      </c>
      <c r="L14" s="555">
        <f>VLOOKUP(B14,DATA!$B$14:$V$292,20,0)</f>
        <v>469</v>
      </c>
      <c r="M14" s="555">
        <f t="shared" si="1"/>
        <v>469</v>
      </c>
      <c r="N14" s="543">
        <f t="shared" si="2"/>
        <v>100</v>
      </c>
      <c r="O14" s="75"/>
      <c r="P14" s="582"/>
      <c r="Q14" s="909"/>
      <c r="R14" s="582"/>
      <c r="S14" s="582"/>
      <c r="T14" s="582"/>
    </row>
    <row r="15" spans="1:20" s="570" customFormat="1" ht="31.5">
      <c r="A15" s="43">
        <v>5</v>
      </c>
      <c r="B15" s="21" t="s">
        <v>45</v>
      </c>
      <c r="C15" s="18" t="str">
        <f>VLOOKUP(B15,DATA!$B$14:$V$292,6,0)</f>
        <v>Bố Trạch</v>
      </c>
      <c r="D15" s="18">
        <f>VLOOKUP(B15,DATA!$B$14:$V$292,7,0)</f>
        <v>2012</v>
      </c>
      <c r="E15" s="23">
        <f>VLOOKUP(B15,DATA!$B$14:$V$292,9,0)</f>
        <v>2013</v>
      </c>
      <c r="F15" s="75" t="str">
        <f>VLOOKUP(B15,DATA!$B$13:$V$292,12,0)</f>
        <v>1850/QĐ-UBND ngày 3/8/2011</v>
      </c>
      <c r="G15" s="555">
        <f>VLOOKUP(B15,DATA!$B$13:$V$292,13,0)</f>
        <v>38908</v>
      </c>
      <c r="H15" s="555">
        <f>VLOOKUP(B15,DATA!$B$14:$V$292,15,0)</f>
        <v>3280</v>
      </c>
      <c r="I15" s="555">
        <f>VLOOKUP(B15,DATA!$B$14:$V$292,16,0)</f>
        <v>32338</v>
      </c>
      <c r="J15" s="555">
        <f>VLOOKUP(B15,DATA!$B$14:$V$292,18,0)</f>
        <v>2938</v>
      </c>
      <c r="K15" s="555">
        <f>VLOOKUP(B15,DATA!$B$14:$V$292,19,0)</f>
        <v>2995</v>
      </c>
      <c r="L15" s="555">
        <f>VLOOKUP(B15,DATA!$B$14:$V$292,20,0)</f>
        <v>537</v>
      </c>
      <c r="M15" s="555">
        <f t="shared" si="1"/>
        <v>537</v>
      </c>
      <c r="N15" s="543">
        <f t="shared" si="2"/>
        <v>100</v>
      </c>
      <c r="O15" s="75"/>
      <c r="P15" s="582"/>
      <c r="Q15" s="909"/>
      <c r="R15" s="582"/>
      <c r="S15" s="582"/>
      <c r="T15" s="582"/>
    </row>
    <row r="16" spans="1:20" s="570" customFormat="1" ht="63">
      <c r="A16" s="43">
        <v>7</v>
      </c>
      <c r="B16" s="590" t="s">
        <v>66</v>
      </c>
      <c r="C16" s="18" t="str">
        <f>VLOOKUP(B16,DATA!$B$14:$V$292,6,0)</f>
        <v>Bố Trạch</v>
      </c>
      <c r="D16" s="18">
        <f>VLOOKUP(B16,DATA!$B$14:$V$292,7,0)</f>
        <v>2011</v>
      </c>
      <c r="E16" s="23">
        <f>VLOOKUP(B16,DATA!$B$14:$V$292,9,0)</f>
        <v>2012</v>
      </c>
      <c r="F16" s="75" t="str">
        <f>VLOOKUP(B16,DATA!$B$13:$V$292,12,0)</f>
        <v>675/QĐ-UBND
 ngày 30/3/2011;
2676/QĐ-UBND 
ngày 19/10/2011</v>
      </c>
      <c r="G16" s="555">
        <f>VLOOKUP(B16,DATA!$B$13:$V$292,13,0)</f>
        <v>27139</v>
      </c>
      <c r="H16" s="555">
        <f>VLOOKUP(B16,DATA!$B$14:$V$292,15,0)</f>
        <v>1802</v>
      </c>
      <c r="I16" s="555">
        <f>VLOOKUP(B16,DATA!$B$14:$V$292,16,0)</f>
        <v>24500</v>
      </c>
      <c r="J16" s="555">
        <f>VLOOKUP(B16,DATA!$B$14:$V$292,18,0)</f>
        <v>1000</v>
      </c>
      <c r="K16" s="555">
        <f>VLOOKUP(B16,DATA!$B$14:$V$292,19,0)</f>
        <v>1802</v>
      </c>
      <c r="L16" s="555">
        <f>VLOOKUP(B16,DATA!$B$14:$V$292,20,0)</f>
        <v>802</v>
      </c>
      <c r="M16" s="555">
        <f t="shared" si="1"/>
        <v>802</v>
      </c>
      <c r="N16" s="543">
        <f t="shared" si="2"/>
        <v>100</v>
      </c>
      <c r="O16" s="75"/>
      <c r="P16" s="582"/>
      <c r="Q16" s="909"/>
      <c r="R16" s="582"/>
      <c r="S16" s="582"/>
      <c r="T16" s="582"/>
    </row>
    <row r="17" spans="1:20" s="570" customFormat="1" ht="47.25">
      <c r="A17" s="43">
        <v>8</v>
      </c>
      <c r="B17" s="769" t="s">
        <v>65</v>
      </c>
      <c r="C17" s="18" t="str">
        <f>VLOOKUP(B17,DATA!$B$14:$V$292,6,0)</f>
        <v>Quảng Trạch</v>
      </c>
      <c r="D17" s="18">
        <f>VLOOKUP(B17,DATA!$B$14:$V$292,7,0)</f>
        <v>2012</v>
      </c>
      <c r="E17" s="23" t="str">
        <f>VLOOKUP(B17,DATA!$B$14:$V$292,9,0)</f>
        <v>2014</v>
      </c>
      <c r="F17" s="75" t="str">
        <f>VLOOKUP(B17,DATA!$B$13:$V$292,12,0)</f>
        <v>1968/QĐ-UBND ngày 16/8/2011</v>
      </c>
      <c r="G17" s="555">
        <f>VLOOKUP(B17,DATA!$B$13:$V$292,13,0)</f>
        <v>51192</v>
      </c>
      <c r="H17" s="555">
        <f>VLOOKUP(B17,DATA!$B$14:$V$292,15,0)</f>
        <v>1900</v>
      </c>
      <c r="I17" s="555">
        <f>VLOOKUP(B17,DATA!$B$14:$V$292,16,0)</f>
        <v>32000</v>
      </c>
      <c r="J17" s="555">
        <f>VLOOKUP(B17,DATA!$B$14:$V$292,18,0)</f>
        <v>1000</v>
      </c>
      <c r="K17" s="555">
        <f>VLOOKUP(B17,DATA!$B$14:$V$292,19,0)</f>
        <v>1900</v>
      </c>
      <c r="L17" s="555">
        <f>VLOOKUP(B17,DATA!$B$14:$V$292,20,0)</f>
        <v>900</v>
      </c>
      <c r="M17" s="555">
        <v>0</v>
      </c>
      <c r="N17" s="543">
        <f t="shared" si="2"/>
        <v>100</v>
      </c>
      <c r="O17" s="75" t="str">
        <f>"Dự kiến trả trong năm 2017 từ các nguồn chưa phân bổ  "&amp;Q17&amp;" tr.đ"</f>
        <v>Dự kiến trả trong năm 2017 từ các nguồn chưa phân bổ  900 tr.đ</v>
      </c>
      <c r="P17" s="582"/>
      <c r="Q17" s="909">
        <v>900</v>
      </c>
      <c r="R17" s="582"/>
      <c r="S17" s="582"/>
      <c r="T17" s="582"/>
    </row>
    <row r="18" spans="1:20" s="570" customFormat="1" ht="63">
      <c r="A18" s="43">
        <v>9</v>
      </c>
      <c r="B18" s="590" t="s">
        <v>494</v>
      </c>
      <c r="C18" s="18" t="str">
        <f>VLOOKUP(B18,DATA!$B$14:$V$292,6,0)</f>
        <v>Lệ Thủy</v>
      </c>
      <c r="D18" s="18">
        <f>VLOOKUP(B18,DATA!$B$14:$V$292,7,0)</f>
        <v>2011</v>
      </c>
      <c r="E18" s="23">
        <f>VLOOKUP(B18,DATA!$B$14:$V$292,9,0)</f>
        <v>2012</v>
      </c>
      <c r="F18" s="75" t="str">
        <f>VLOOKUP(B18,DATA!$B$13:$V$292,12,0)</f>
        <v xml:space="preserve"> 1661/QĐ-UBND ngày 14/7/2011; 3531/QĐ-UBND ngày 30/12/2011</v>
      </c>
      <c r="G18" s="555">
        <f>VLOOKUP(B18,DATA!$B$13:$V$292,13,0)</f>
        <v>18047</v>
      </c>
      <c r="H18" s="555">
        <f>VLOOKUP(B18,DATA!$B$14:$V$292,15,0)</f>
        <v>3980</v>
      </c>
      <c r="I18" s="555">
        <f>VLOOKUP(B18,DATA!$B$14:$V$292,16,0)</f>
        <v>17000</v>
      </c>
      <c r="J18" s="555">
        <f>VLOOKUP(B18,DATA!$B$14:$V$292,18,0)</f>
        <v>2000</v>
      </c>
      <c r="K18" s="555">
        <f>VLOOKUP(B18,DATA!$B$14:$V$292,19,0)</f>
        <v>1980</v>
      </c>
      <c r="L18" s="555">
        <f>VLOOKUP(B18,DATA!$B$14:$V$292,20,0)</f>
        <v>980</v>
      </c>
      <c r="M18" s="555">
        <f t="shared" si="1"/>
        <v>980</v>
      </c>
      <c r="N18" s="543">
        <f t="shared" si="2"/>
        <v>100</v>
      </c>
      <c r="O18" s="75"/>
      <c r="P18" s="582"/>
      <c r="Q18" s="909"/>
      <c r="R18" s="582"/>
      <c r="S18" s="582"/>
      <c r="T18" s="582"/>
    </row>
    <row r="19" spans="1:20" s="570" customFormat="1" ht="63">
      <c r="A19" s="43">
        <v>10</v>
      </c>
      <c r="B19" s="590" t="s">
        <v>483</v>
      </c>
      <c r="C19" s="18" t="str">
        <f>VLOOKUP(B19,DATA!$B$14:$V$292,6,0)</f>
        <v>Đồng Hới</v>
      </c>
      <c r="D19" s="18">
        <f>VLOOKUP(B19,DATA!$B$14:$V$292,7,0)</f>
        <v>2010</v>
      </c>
      <c r="E19" s="23">
        <f>VLOOKUP(B19,DATA!$B$14:$V$292,9,0)</f>
        <v>2014</v>
      </c>
      <c r="F19" s="75" t="str">
        <f>VLOOKUP(B19,DATA!$B$13:$V$292,12,0)</f>
        <v>2705/QĐ-UBND ngày 25/9/2009; 2622/QĐ-UBND ngày 25/10/2013</v>
      </c>
      <c r="G19" s="555">
        <f>VLOOKUP(B19,DATA!$B$13:$V$292,13,0)</f>
        <v>175084</v>
      </c>
      <c r="H19" s="555">
        <f>VLOOKUP(B19,DATA!$B$14:$V$292,15,0)</f>
        <v>113063</v>
      </c>
      <c r="I19" s="555">
        <f>VLOOKUP(B19,DATA!$B$14:$V$292,16,0)</f>
        <v>167695</v>
      </c>
      <c r="J19" s="555">
        <f>VLOOKUP(B19,DATA!$B$14:$V$292,18,0)</f>
        <v>103954</v>
      </c>
      <c r="K19" s="555">
        <f>VLOOKUP(B19,DATA!$B$14:$V$292,19,0)</f>
        <v>2121</v>
      </c>
      <c r="L19" s="555">
        <f>VLOOKUP(B19,DATA!$B$14:$V$292,20,0)</f>
        <v>1121</v>
      </c>
      <c r="M19" s="555">
        <f t="shared" si="1"/>
        <v>1121</v>
      </c>
      <c r="N19" s="543">
        <f t="shared" si="2"/>
        <v>100</v>
      </c>
      <c r="O19" s="75"/>
      <c r="P19" s="582"/>
      <c r="Q19" s="909"/>
      <c r="R19" s="582"/>
      <c r="S19" s="582"/>
      <c r="T19" s="582"/>
    </row>
    <row r="20" spans="1:20" s="570" customFormat="1" ht="31.5">
      <c r="A20" s="43">
        <v>11</v>
      </c>
      <c r="B20" s="21" t="s">
        <v>64</v>
      </c>
      <c r="C20" s="18" t="str">
        <f>VLOOKUP(B20,DATA!$B$14:$V$292,6,0)</f>
        <v>Quảng Trạch</v>
      </c>
      <c r="D20" s="18">
        <f>VLOOKUP(B20,DATA!$B$14:$V$292,7,0)</f>
        <v>2015</v>
      </c>
      <c r="E20" s="23">
        <f>VLOOKUP(B20,DATA!$B$14:$V$292,9,0)</f>
        <v>2017</v>
      </c>
      <c r="F20" s="75" t="str">
        <f>VLOOKUP(B20,DATA!$B$13:$V$292,12,0)</f>
        <v>2780/QĐ-UBND ngày 06//10/2014</v>
      </c>
      <c r="G20" s="555">
        <f>VLOOKUP(B20,DATA!$B$13:$V$292,13,0)</f>
        <v>10124</v>
      </c>
      <c r="H20" s="555">
        <f>VLOOKUP(B20,DATA!$B$14:$V$292,15,0)</f>
        <v>2171</v>
      </c>
      <c r="I20" s="555">
        <f>VLOOKUP(B20,DATA!$B$14:$V$292,16,0)</f>
        <v>7843</v>
      </c>
      <c r="J20" s="555">
        <f>VLOOKUP(B20,DATA!$B$14:$V$292,18,0)</f>
        <v>1000</v>
      </c>
      <c r="K20" s="555">
        <f>VLOOKUP(B20,DATA!$B$14:$V$292,19,0)</f>
        <v>2171</v>
      </c>
      <c r="L20" s="555">
        <f>VLOOKUP(B20,DATA!$B$14:$V$292,20,0)</f>
        <v>1171</v>
      </c>
      <c r="M20" s="555">
        <f t="shared" si="1"/>
        <v>1171</v>
      </c>
      <c r="N20" s="543">
        <f t="shared" si="2"/>
        <v>100</v>
      </c>
      <c r="O20" s="75"/>
      <c r="P20" s="582"/>
      <c r="Q20" s="909"/>
      <c r="R20" s="582"/>
      <c r="S20" s="582"/>
      <c r="T20" s="582"/>
    </row>
    <row r="21" spans="1:20" s="570" customFormat="1" ht="63">
      <c r="A21" s="43">
        <v>12</v>
      </c>
      <c r="B21" s="590" t="s">
        <v>62</v>
      </c>
      <c r="C21" s="18" t="str">
        <f>VLOOKUP(B21,DATA!$B$14:$V$292,6,0)</f>
        <v>Đồng Hới</v>
      </c>
      <c r="D21" s="18">
        <f>VLOOKUP(B21,DATA!$B$14:$V$292,7,0)</f>
        <v>2013</v>
      </c>
      <c r="E21" s="23">
        <f>VLOOKUP(B21,DATA!$B$14:$V$292,9,0)</f>
        <v>2014</v>
      </c>
      <c r="F21" s="75" t="str">
        <f>VLOOKUP(B21,DATA!$B$13:$V$292,12,0)</f>
        <v>225/QĐ-UBND ngày 28/01/2013; 1668/QĐ-UBND ngày 26/6/2014</v>
      </c>
      <c r="G21" s="555">
        <f>VLOOKUP(B21,DATA!$B$13:$V$292,13,0)</f>
        <v>35209</v>
      </c>
      <c r="H21" s="555">
        <f>VLOOKUP(B21,DATA!$B$14:$V$292,15,0)</f>
        <v>21720</v>
      </c>
      <c r="I21" s="555">
        <f>VLOOKUP(B21,DATA!$B$14:$V$292,16,0)</f>
        <v>21150</v>
      </c>
      <c r="J21" s="555">
        <f>VLOOKUP(B21,DATA!$B$14:$V$292,18,0)</f>
        <v>20150</v>
      </c>
      <c r="K21" s="555">
        <f>VLOOKUP(B21,DATA!$B$14:$V$292,19,0)</f>
        <v>2570</v>
      </c>
      <c r="L21" s="555">
        <f>VLOOKUP(B21,DATA!$B$14:$V$292,20,0)</f>
        <v>1570</v>
      </c>
      <c r="M21" s="555">
        <f>L21*N21/100-Q21</f>
        <v>570</v>
      </c>
      <c r="N21" s="543">
        <f t="shared" si="2"/>
        <v>100</v>
      </c>
      <c r="O21" s="75" t="str">
        <f>"Dự kiến trả trong năm 2017 từ các nguồn chưa phân bổ "&amp;Q21&amp;" tr.đ"</f>
        <v>Dự kiến trả trong năm 2017 từ các nguồn chưa phân bổ 1000 tr.đ</v>
      </c>
      <c r="P21" s="582"/>
      <c r="Q21" s="909">
        <v>1000</v>
      </c>
      <c r="R21" s="582"/>
      <c r="S21" s="582"/>
      <c r="T21" s="582"/>
    </row>
    <row r="22" spans="1:20" s="570" customFormat="1" ht="63">
      <c r="A22" s="43">
        <v>13</v>
      </c>
      <c r="B22" s="21" t="s">
        <v>809</v>
      </c>
      <c r="C22" s="18" t="str">
        <f>VLOOKUP(B22,DATA!$B$14:$V$292,6,0)</f>
        <v>Quảng Ninh</v>
      </c>
      <c r="D22" s="18">
        <f>VLOOKUP(B22,DATA!$B$14:$V$292,7,0)</f>
        <v>2013</v>
      </c>
      <c r="E22" s="23">
        <f>VLOOKUP(B22,DATA!$B$14:$V$292,9,0)</f>
        <v>2015</v>
      </c>
      <c r="F22" s="75" t="str">
        <f>VLOOKUP(B22,DATA!$B$13:$V$292,12,0)</f>
        <v>2622/QĐ-CT ngày 24/10/2012; 1471/QĐ-UBND ngày 26/6/2013</v>
      </c>
      <c r="G22" s="555">
        <f>VLOOKUP(B22,DATA!$B$13:$V$292,13,0)</f>
        <v>22981</v>
      </c>
      <c r="H22" s="555">
        <f>VLOOKUP(B22,DATA!$B$14:$V$292,15,0)</f>
        <v>2981</v>
      </c>
      <c r="I22" s="555">
        <f>VLOOKUP(B22,DATA!$B$14:$V$292,16,0)</f>
        <v>21000</v>
      </c>
      <c r="J22" s="555">
        <f>VLOOKUP(B22,DATA!$B$14:$V$292,18,0)</f>
        <v>1000</v>
      </c>
      <c r="K22" s="555">
        <f>VLOOKUP(B22,DATA!$B$14:$V$292,19,0)</f>
        <v>2606</v>
      </c>
      <c r="L22" s="555">
        <f>VLOOKUP(B22,DATA!$B$14:$V$292,20,0)</f>
        <v>1606</v>
      </c>
      <c r="M22" s="555">
        <f>L22*N22/100-Q22</f>
        <v>606</v>
      </c>
      <c r="N22" s="543">
        <f t="shared" si="2"/>
        <v>100</v>
      </c>
      <c r="O22" s="75" t="str">
        <f>"Dự kiến trả trong năm 2017 từ các nguồn chưa phân bổ "&amp;Q22&amp;" tr.đ"</f>
        <v>Dự kiến trả trong năm 2017 từ các nguồn chưa phân bổ 1000 tr.đ</v>
      </c>
      <c r="P22" s="582"/>
      <c r="Q22" s="909">
        <v>1000</v>
      </c>
      <c r="R22" s="582"/>
      <c r="S22" s="582"/>
      <c r="T22" s="582"/>
    </row>
    <row r="23" spans="1:20" s="570" customFormat="1" ht="63">
      <c r="A23" s="43">
        <v>14</v>
      </c>
      <c r="B23" s="590" t="s">
        <v>59</v>
      </c>
      <c r="C23" s="18" t="str">
        <f>VLOOKUP(B23,DATA!$B$14:$V$292,6,0)</f>
        <v>Bố Trạch</v>
      </c>
      <c r="D23" s="18">
        <f>VLOOKUP(B23,DATA!$B$14:$V$292,7,0)</f>
        <v>2014</v>
      </c>
      <c r="E23" s="23">
        <f>VLOOKUP(B23,DATA!$B$14:$V$292,9,0)</f>
        <v>2015</v>
      </c>
      <c r="F23" s="75" t="str">
        <f>VLOOKUP(B23,DATA!$B$13:$V$292,12,0)</f>
        <v xml:space="preserve">1832/QĐ-UBND
ngày 30/7/2010; 271/QĐ-UBND ngày 27/1/2014 </v>
      </c>
      <c r="G23" s="555">
        <f>VLOOKUP(B23,DATA!$B$13:$V$292,13,0)</f>
        <v>15029</v>
      </c>
      <c r="H23" s="555">
        <f>VLOOKUP(B23,DATA!$B$14:$V$292,15,0)</f>
        <v>2791</v>
      </c>
      <c r="I23" s="555">
        <f>VLOOKUP(B23,DATA!$B$14:$V$292,16,0)</f>
        <v>13000</v>
      </c>
      <c r="J23" s="555">
        <f>VLOOKUP(B23,DATA!$B$14:$V$292,18,0)</f>
        <v>1000</v>
      </c>
      <c r="K23" s="555">
        <f>VLOOKUP(B23,DATA!$B$14:$V$292,19,0)</f>
        <v>2791</v>
      </c>
      <c r="L23" s="555">
        <f>VLOOKUP(B23,DATA!$B$14:$V$292,20,0)</f>
        <v>1791</v>
      </c>
      <c r="M23" s="555">
        <f>L23*N23/100-Q23</f>
        <v>791</v>
      </c>
      <c r="N23" s="543">
        <f t="shared" si="2"/>
        <v>100</v>
      </c>
      <c r="O23" s="75" t="str">
        <f>"Dự kiến trả trong năm 2017 từ các nguồn chưa phân bổ "&amp;Q23&amp;" tr.đ"</f>
        <v>Dự kiến trả trong năm 2017 từ các nguồn chưa phân bổ 1000 tr.đ</v>
      </c>
      <c r="P23" s="582"/>
      <c r="Q23" s="909">
        <v>1000</v>
      </c>
      <c r="R23" s="582"/>
      <c r="S23" s="582"/>
      <c r="T23" s="582"/>
    </row>
    <row r="24" spans="1:20" s="570" customFormat="1">
      <c r="A24" s="43">
        <v>15</v>
      </c>
      <c r="B24" s="769" t="s">
        <v>58</v>
      </c>
      <c r="C24" s="18" t="str">
        <f>VLOOKUP(B24,DATA!$B$14:$V$292,6,0)</f>
        <v>Quảng Bình</v>
      </c>
      <c r="D24" s="18" t="str">
        <f>VLOOKUP(B24,DATA!$B$14:$V$292,7,0)</f>
        <v/>
      </c>
      <c r="E24" s="23" t="str">
        <f>VLOOKUP(B24,DATA!$B$14:$V$292,9,0)</f>
        <v/>
      </c>
      <c r="F24" s="75">
        <f>VLOOKUP(B24,DATA!$B$13:$V$292,12,0)</f>
        <v>0</v>
      </c>
      <c r="G24" s="555">
        <f>VLOOKUP(B24,DATA!$B$13:$V$292,13,0)</f>
        <v>0</v>
      </c>
      <c r="H24" s="555">
        <f>VLOOKUP(B24,DATA!$B$14:$V$292,15,0)</f>
        <v>0</v>
      </c>
      <c r="I24" s="555">
        <f>VLOOKUP(B24,DATA!$B$14:$V$292,16,0)</f>
        <v>1000</v>
      </c>
      <c r="J24" s="555">
        <f>VLOOKUP(B24,DATA!$B$14:$V$292,18,0)</f>
        <v>1000</v>
      </c>
      <c r="K24" s="555">
        <f>VLOOKUP(B24,DATA!$B$14:$V$292,19,0)</f>
        <v>3300</v>
      </c>
      <c r="L24" s="555">
        <f>VLOOKUP(B24,DATA!$B$14:$V$292,20,0)</f>
        <v>2300</v>
      </c>
      <c r="M24" s="555">
        <f t="shared" si="1"/>
        <v>2300</v>
      </c>
      <c r="N24" s="543">
        <f t="shared" si="2"/>
        <v>100</v>
      </c>
      <c r="O24" s="75"/>
      <c r="P24" s="582"/>
      <c r="Q24" s="909"/>
      <c r="R24" s="582"/>
      <c r="S24" s="582"/>
      <c r="T24" s="582"/>
    </row>
    <row r="25" spans="1:20" s="570" customFormat="1" ht="63">
      <c r="A25" s="43">
        <v>16</v>
      </c>
      <c r="B25" s="590" t="s">
        <v>485</v>
      </c>
      <c r="C25" s="18" t="str">
        <f>VLOOKUP(B25,DATA!$B$14:$V$292,6,0)</f>
        <v>Bố Trạch</v>
      </c>
      <c r="D25" s="18">
        <f>VLOOKUP(B25,DATA!$B$14:$V$292,7,0)</f>
        <v>2011</v>
      </c>
      <c r="E25" s="23">
        <f>VLOOKUP(B25,DATA!$B$14:$V$292,9,0)</f>
        <v>2015</v>
      </c>
      <c r="F25" s="75" t="str">
        <f>VLOOKUP(B25,DATA!$B$13:$V$292,12,0)</f>
        <v>156/QĐ-UBND ngày 25/01/2010;
1440/QĐ-UBND ngày 21/6/2011</v>
      </c>
      <c r="G25" s="555">
        <f>VLOOKUP(B25,DATA!$B$13:$V$292,13,0)</f>
        <v>19577</v>
      </c>
      <c r="H25" s="555">
        <f>VLOOKUP(B25,DATA!$B$14:$V$292,15,0)</f>
        <v>4013</v>
      </c>
      <c r="I25" s="555">
        <f>VLOOKUP(B25,DATA!$B$14:$V$292,16,0)</f>
        <v>4500</v>
      </c>
      <c r="J25" s="555">
        <f>VLOOKUP(B25,DATA!$B$14:$V$292,18,0)</f>
        <v>1500</v>
      </c>
      <c r="K25" s="555">
        <f>VLOOKUP(B25,DATA!$B$14:$V$292,19,0)</f>
        <v>3513</v>
      </c>
      <c r="L25" s="555">
        <f>VLOOKUP(B25,DATA!$B$14:$V$292,20,0)</f>
        <v>2513</v>
      </c>
      <c r="M25" s="555">
        <f>L25*N25/100-Q25</f>
        <v>1413</v>
      </c>
      <c r="N25" s="543">
        <f t="shared" si="2"/>
        <v>100</v>
      </c>
      <c r="O25" s="75" t="str">
        <f>"Dự kiến trả trong năm 2017 từ các nguồn chưa phân bổ "&amp;Q25&amp;" tr.đ"</f>
        <v>Dự kiến trả trong năm 2017 từ các nguồn chưa phân bổ 1100 tr.đ</v>
      </c>
      <c r="P25" s="582"/>
      <c r="Q25" s="909">
        <v>1100</v>
      </c>
      <c r="R25" s="582"/>
      <c r="S25" s="582"/>
      <c r="T25" s="582"/>
    </row>
    <row r="26" spans="1:20" s="570" customFormat="1" ht="47.25">
      <c r="A26" s="43">
        <v>17</v>
      </c>
      <c r="B26" s="590" t="s">
        <v>56</v>
      </c>
      <c r="C26" s="18" t="str">
        <f>VLOOKUP(B26,DATA!$B$14:$V$292,6,0)</f>
        <v>Lệ Thủy</v>
      </c>
      <c r="D26" s="18">
        <f>VLOOKUP(B26,DATA!$B$14:$V$292,7,0)</f>
        <v>2009</v>
      </c>
      <c r="E26" s="23">
        <f>VLOOKUP(B26,DATA!$B$14:$V$292,9,0)</f>
        <v>2012</v>
      </c>
      <c r="F26" s="75" t="str">
        <f>VLOOKUP(B26,DATA!$B$13:$V$292,12,0)</f>
        <v>734/QĐ-UBND ngày 16/4/2008</v>
      </c>
      <c r="G26" s="555">
        <f>VLOOKUP(B26,DATA!$B$13:$V$292,13,0)</f>
        <v>17000</v>
      </c>
      <c r="H26" s="555">
        <f>VLOOKUP(B26,DATA!$B$14:$V$292,15,0)</f>
        <v>4190</v>
      </c>
      <c r="I26" s="555">
        <f>VLOOKUP(B26,DATA!$B$14:$V$292,16,0)</f>
        <v>11757</v>
      </c>
      <c r="J26" s="555">
        <f>VLOOKUP(B26,DATA!$B$14:$V$292,18,0)</f>
        <v>1047</v>
      </c>
      <c r="K26" s="555">
        <f>VLOOKUP(B26,DATA!$B$14:$V$292,19,0)</f>
        <v>4190</v>
      </c>
      <c r="L26" s="555">
        <f>VLOOKUP(B26,DATA!$B$14:$V$292,20,0)</f>
        <v>3143</v>
      </c>
      <c r="M26" s="555">
        <f>L26*N26/100-Q26</f>
        <v>1143</v>
      </c>
      <c r="N26" s="543">
        <f>IF(K26&lt;=4500,100,IF(K26&lt;=6000,50,30))</f>
        <v>100</v>
      </c>
      <c r="O26" s="75" t="str">
        <f>"Dự kiến trả trong năm 2017 từ nguồn các nguồn chưa phân bổ "&amp;Q26&amp;" tr.đ"</f>
        <v>Dự kiến trả trong năm 2017 từ nguồn các nguồn chưa phân bổ 2000 tr.đ</v>
      </c>
      <c r="P26" s="582"/>
      <c r="Q26" s="909">
        <v>2000</v>
      </c>
      <c r="R26" s="582"/>
      <c r="S26" s="582"/>
      <c r="T26" s="582"/>
    </row>
    <row r="27" spans="1:20" s="570" customFormat="1" ht="31.5">
      <c r="A27" s="43">
        <v>18</v>
      </c>
      <c r="B27" s="21" t="s">
        <v>504</v>
      </c>
      <c r="C27" s="18" t="str">
        <f>VLOOKUP(B27,DATA!$B$14:$V$292,6,0)</f>
        <v>Lệ Thủy</v>
      </c>
      <c r="D27" s="18">
        <f>VLOOKUP(B27,DATA!$B$14:$V$292,7,0)</f>
        <v>2011</v>
      </c>
      <c r="E27" s="23">
        <f>VLOOKUP(B27,DATA!$B$14:$V$292,9,0)</f>
        <v>2013</v>
      </c>
      <c r="F27" s="75" t="str">
        <f>VLOOKUP(B27,DATA!$B$13:$V$292,12,0)</f>
        <v>2468/QĐ-UBND ngày 27/9/2011</v>
      </c>
      <c r="G27" s="555">
        <f>VLOOKUP(B27,DATA!$B$13:$V$292,13,0)</f>
        <v>29493</v>
      </c>
      <c r="H27" s="555">
        <f>VLOOKUP(B27,DATA!$B$14:$V$292,15,0)</f>
        <v>0</v>
      </c>
      <c r="I27" s="555">
        <f>VLOOKUP(B27,DATA!$B$14:$V$292,16,0)</f>
        <v>21345</v>
      </c>
      <c r="J27" s="555">
        <f>VLOOKUP(B27,DATA!$B$14:$V$292,18,0)</f>
        <v>2000</v>
      </c>
      <c r="K27" s="555">
        <f>VLOOKUP(B27,DATA!$B$14:$V$292,19,0)</f>
        <v>6655</v>
      </c>
      <c r="L27" s="555">
        <f>VLOOKUP(B27,DATA!$B$14:$V$292,20,0)</f>
        <v>4655</v>
      </c>
      <c r="M27" s="555">
        <f t="shared" si="1"/>
        <v>1396.5</v>
      </c>
      <c r="N27" s="543">
        <f>IF(K27&lt;=4500,100,IF(K27&lt;=6000,50,30))</f>
        <v>30</v>
      </c>
      <c r="O27" s="75"/>
      <c r="P27" s="582"/>
      <c r="Q27" s="909"/>
      <c r="R27" s="582"/>
      <c r="S27" s="582"/>
      <c r="T27" s="582"/>
    </row>
    <row r="28" spans="1:20" s="570" customFormat="1" ht="63">
      <c r="A28" s="43">
        <v>19</v>
      </c>
      <c r="B28" s="593" t="s">
        <v>38</v>
      </c>
      <c r="C28" s="18" t="str">
        <f>VLOOKUP(B28,DATA!$B$14:$V$292,6,0)</f>
        <v>Đồng Hới</v>
      </c>
      <c r="D28" s="18">
        <f>VLOOKUP(B28,DATA!$B$14:$V$292,7,0)</f>
        <v>2010</v>
      </c>
      <c r="E28" s="23">
        <f>VLOOKUP(B28,DATA!$B$14:$V$292,9,0)</f>
        <v>2016</v>
      </c>
      <c r="F28" s="75" t="str">
        <f>VLOOKUP(B28,DATA!$B$13:$V$292,12,0)</f>
        <v>2757/QĐ-UBND ngày 27/10/2010; 46/QĐ-UBND ngày 10/01/2014</v>
      </c>
      <c r="G28" s="555">
        <f>VLOOKUP(B28,DATA!$B$13:$V$292,13,0)</f>
        <v>52941</v>
      </c>
      <c r="H28" s="555">
        <f>VLOOKUP(B28,DATA!$B$14:$V$292,15,0)</f>
        <v>52941</v>
      </c>
      <c r="I28" s="555">
        <f>VLOOKUP(B28,DATA!$B$14:$V$292,16,0)</f>
        <v>41615.5</v>
      </c>
      <c r="J28" s="555">
        <f>VLOOKUP(B28,DATA!$B$14:$V$292,18,0)</f>
        <v>41615.5</v>
      </c>
      <c r="K28" s="555">
        <f>VLOOKUP(B28,DATA!$B$14:$V$292,19,0)</f>
        <v>9348</v>
      </c>
      <c r="L28" s="555">
        <f>VLOOKUP(B28,DATA!$B$14:$V$292,20,0)</f>
        <v>5272</v>
      </c>
      <c r="M28" s="555">
        <f>L28*N28/100-Q28</f>
        <v>581.59999999999991</v>
      </c>
      <c r="N28" s="543">
        <f t="shared" si="2"/>
        <v>30</v>
      </c>
      <c r="O28" s="75" t="str">
        <f>"Dự kiến trả trong năm 2017 từ các nguồn chưa phân bổ "&amp;Q28&amp;" tr.đ"</f>
        <v>Dự kiến trả trong năm 2017 từ các nguồn chưa phân bổ 1000 tr.đ</v>
      </c>
      <c r="P28" s="582"/>
      <c r="Q28" s="909">
        <v>1000</v>
      </c>
      <c r="R28" s="582"/>
      <c r="S28" s="582"/>
      <c r="T28" s="582"/>
    </row>
    <row r="29" spans="1:20" s="570" customFormat="1" ht="47.25">
      <c r="A29" s="43">
        <v>20</v>
      </c>
      <c r="B29" s="60" t="s">
        <v>481</v>
      </c>
      <c r="C29" s="18" t="str">
        <f>VLOOKUP(B29,DATA!$B$14:$V$292,6,0)</f>
        <v>Bố Trạch</v>
      </c>
      <c r="D29" s="18">
        <f>VLOOKUP(B29,DATA!$B$14:$V$292,7,0)</f>
        <v>2008</v>
      </c>
      <c r="E29" s="23">
        <f>VLOOKUP(B29,DATA!$B$14:$V$292,9,0)</f>
        <v>2014</v>
      </c>
      <c r="F29" s="75" t="str">
        <f>VLOOKUP(B29,DATA!$B$13:$V$292,12,0)</f>
        <v>3134/QĐ-CT ngày 21/12/2012</v>
      </c>
      <c r="G29" s="555">
        <f>VLOOKUP(B29,DATA!$B$13:$V$292,13,0)</f>
        <v>112794</v>
      </c>
      <c r="H29" s="555">
        <f>VLOOKUP(B29,DATA!$B$14:$V$292,15,0)</f>
        <v>24664</v>
      </c>
      <c r="I29" s="555">
        <f>VLOOKUP(B29,DATA!$B$14:$V$292,16,0)</f>
        <v>90130</v>
      </c>
      <c r="J29" s="555">
        <f>VLOOKUP(B29,DATA!$B$14:$V$292,18,0)</f>
        <v>2000</v>
      </c>
      <c r="K29" s="555">
        <f>VLOOKUP(B29,DATA!$B$14:$V$292,19,0)</f>
        <v>8649</v>
      </c>
      <c r="L29" s="555">
        <f>VLOOKUP(B29,DATA!$B$14:$V$292,20,0)</f>
        <v>6649</v>
      </c>
      <c r="M29" s="555">
        <f>L29*N29/100-Q29</f>
        <v>994.7</v>
      </c>
      <c r="N29" s="543">
        <f t="shared" si="2"/>
        <v>30</v>
      </c>
      <c r="O29" s="75" t="str">
        <f>"Dự kiến trả trong năm 2017 từ các nguồn chưa phân bổ "&amp;Q29&amp;" tr.đ"</f>
        <v>Dự kiến trả trong năm 2017 từ các nguồn chưa phân bổ 1000 tr.đ</v>
      </c>
      <c r="P29" s="582"/>
      <c r="Q29" s="909">
        <v>1000</v>
      </c>
      <c r="R29" s="582"/>
      <c r="S29" s="582"/>
      <c r="T29" s="582"/>
    </row>
    <row r="30" spans="1:20" s="570" customFormat="1" ht="63">
      <c r="A30" s="43">
        <v>21</v>
      </c>
      <c r="B30" s="46" t="s">
        <v>54</v>
      </c>
      <c r="C30" s="18" t="str">
        <f>VLOOKUP(B30,DATA!$B$14:$V$292,6,0)</f>
        <v>Quảng Bình</v>
      </c>
      <c r="D30" s="18">
        <f>VLOOKUP(B30,DATA!$B$14:$V$292,7,0)</f>
        <v>2010</v>
      </c>
      <c r="E30" s="23">
        <f>VLOOKUP(B30,DATA!$B$14:$V$292,9,0)</f>
        <v>2016</v>
      </c>
      <c r="F30" s="75" t="str">
        <f>VLOOKUP(B30,DATA!$B$13:$V$292,12,0)</f>
        <v>2388/QĐ-UBND ngày 17/9/2010;
944/QĐ-UBND ngày 26/4/2013</v>
      </c>
      <c r="G30" s="555">
        <f>VLOOKUP(B30,DATA!$B$13:$V$292,13,0)</f>
        <v>257147</v>
      </c>
      <c r="H30" s="555">
        <f>VLOOKUP(B30,DATA!$B$14:$V$292,15,0)</f>
        <v>50000</v>
      </c>
      <c r="I30" s="555">
        <f>VLOOKUP(B30,DATA!$B$14:$V$292,16,0)</f>
        <v>60000</v>
      </c>
      <c r="J30" s="555">
        <f>VLOOKUP(B30,DATA!$B$14:$V$292,18,0)</f>
        <v>5000</v>
      </c>
      <c r="K30" s="555">
        <f>VLOOKUP(B30,DATA!$B$14:$V$292,19,0)</f>
        <v>20000</v>
      </c>
      <c r="L30" s="555">
        <f>VLOOKUP(B30,DATA!$B$14:$V$292,20,0)</f>
        <v>15000</v>
      </c>
      <c r="M30" s="555">
        <f>L30*N30/100-Q30</f>
        <v>1000</v>
      </c>
      <c r="N30" s="543">
        <f t="shared" si="2"/>
        <v>30</v>
      </c>
      <c r="O30" s="75" t="str">
        <f>"Dự kiến trả trong năm 2017 từ các nguồn chưa phân bổ"&amp;Q30&amp;" tr.đ"</f>
        <v>Dự kiến trả trong năm 2017 từ các nguồn chưa phân bổ3500 tr.đ</v>
      </c>
      <c r="P30" s="582"/>
      <c r="Q30" s="909">
        <v>3500</v>
      </c>
      <c r="R30" s="582"/>
      <c r="S30" s="582"/>
      <c r="T30" s="582"/>
    </row>
    <row r="31" spans="1:20" s="570" customFormat="1" ht="78.75">
      <c r="A31" s="43">
        <v>22</v>
      </c>
      <c r="B31" s="21" t="s">
        <v>503</v>
      </c>
      <c r="C31" s="18" t="str">
        <f>VLOOKUP(B31,DATA!$B$14:$V$292,6,0)</f>
        <v>Lệ Thủy</v>
      </c>
      <c r="D31" s="18">
        <f>VLOOKUP(B31,DATA!$B$14:$V$292,7,0)</f>
        <v>2011</v>
      </c>
      <c r="E31" s="23">
        <f>VLOOKUP(B31,DATA!$B$14:$V$292,9,0)</f>
        <v>2013</v>
      </c>
      <c r="F31" s="75" t="str">
        <f>VLOOKUP(B31,DATA!$B$13:$V$292,12,0)</f>
        <v>1852/QĐ-UBND
 ngày 3/8/2011;
3266/QĐ-UBND 
ngày 28/12/2012.</v>
      </c>
      <c r="G31" s="555">
        <f>VLOOKUP(B31,DATA!$B$13:$V$292,13,0)</f>
        <v>91090</v>
      </c>
      <c r="H31" s="555">
        <f>VLOOKUP(B31,DATA!$B$14:$V$292,15,0)</f>
        <v>0</v>
      </c>
      <c r="I31" s="555">
        <f>VLOOKUP(B31,DATA!$B$14:$V$292,16,0)</f>
        <v>30500</v>
      </c>
      <c r="J31" s="555">
        <f>VLOOKUP(B31,DATA!$B$14:$V$292,18,0)</f>
        <v>0</v>
      </c>
      <c r="K31" s="555">
        <f>VLOOKUP(B31,DATA!$B$14:$V$292,19,0)</f>
        <v>14863</v>
      </c>
      <c r="L31" s="555">
        <f>VLOOKUP(B31,DATA!$B$14:$V$292,20,0)</f>
        <v>14863</v>
      </c>
      <c r="M31" s="555">
        <f>L31*N31/100-Q31</f>
        <v>2031.7500000001564</v>
      </c>
      <c r="N31" s="543">
        <v>43.946376909104195</v>
      </c>
      <c r="O31" s="75" t="str">
        <f>"Bổ sung do 2017 chưa bố trí và Dự kiến trả trong năm 2017 từ nguồn DP và các nguồn chưa phân bổ "&amp;Q31&amp;" tr.đ"</f>
        <v>Bổ sung do 2017 chưa bố trí và Dự kiến trả trong năm 2017 từ nguồn DP và các nguồn chưa phân bổ 4500 tr.đ</v>
      </c>
      <c r="P31" s="582"/>
      <c r="Q31" s="909">
        <v>4500</v>
      </c>
      <c r="R31" s="582"/>
      <c r="S31" s="582"/>
      <c r="T31" s="582"/>
    </row>
    <row r="32" spans="1:20" s="708" customFormat="1">
      <c r="A32" s="711" t="s">
        <v>492</v>
      </c>
      <c r="B32" s="707" t="s">
        <v>722</v>
      </c>
      <c r="C32" s="712"/>
      <c r="D32" s="713"/>
      <c r="E32" s="714"/>
      <c r="F32" s="712"/>
      <c r="G32" s="715"/>
      <c r="H32" s="715"/>
      <c r="I32" s="715"/>
      <c r="J32" s="715"/>
      <c r="K32" s="715"/>
      <c r="L32" s="715"/>
      <c r="M32" s="716">
        <v>10000</v>
      </c>
      <c r="N32" s="715"/>
      <c r="O32" s="711" t="s">
        <v>704</v>
      </c>
      <c r="Q32" s="910"/>
    </row>
    <row r="34" spans="11:11">
      <c r="K34" s="833"/>
    </row>
    <row r="35" spans="11:11">
      <c r="K35" s="833"/>
    </row>
  </sheetData>
  <sortState ref="A27:T31">
    <sortCondition ref="N27:N31"/>
    <sortCondition ref="L27:L31"/>
  </sortState>
  <mergeCells count="20">
    <mergeCell ref="Q4:Q8"/>
    <mergeCell ref="C4:C7"/>
    <mergeCell ref="H6:H7"/>
    <mergeCell ref="K4:L5"/>
    <mergeCell ref="K6:K7"/>
    <mergeCell ref="O4:O7"/>
    <mergeCell ref="M4:M7"/>
    <mergeCell ref="N4:N7"/>
    <mergeCell ref="A4:A7"/>
    <mergeCell ref="B4:B7"/>
    <mergeCell ref="L6:L7"/>
    <mergeCell ref="D4:D7"/>
    <mergeCell ref="E4:E7"/>
    <mergeCell ref="J6:J7"/>
    <mergeCell ref="F5:F7"/>
    <mergeCell ref="G5:H5"/>
    <mergeCell ref="G6:G7"/>
    <mergeCell ref="I6:I7"/>
    <mergeCell ref="F4:H4"/>
    <mergeCell ref="I4:J5"/>
  </mergeCells>
  <printOptions horizontalCentered="1"/>
  <pageMargins left="0.5" right="0.5" top="0.5" bottom="0.5" header="0" footer="0.25"/>
  <pageSetup paperSize="9" scale="60" fitToHeight="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E22"/>
  <sheetViews>
    <sheetView topLeftCell="A13" zoomScale="70" zoomScaleNormal="70" zoomScalePageLayoutView="70" workbookViewId="0">
      <selection activeCell="F14" sqref="F14"/>
    </sheetView>
  </sheetViews>
  <sheetFormatPr defaultColWidth="9" defaultRowHeight="15.75"/>
  <cols>
    <col min="1" max="1" width="5.625" style="588" customWidth="1"/>
    <col min="2" max="2" width="55.625" style="51" customWidth="1"/>
    <col min="3" max="3" width="12.625" style="51" customWidth="1"/>
    <col min="4" max="4" width="8.625" style="49" customWidth="1"/>
    <col min="5" max="5" width="8.625" style="50" customWidth="1"/>
    <col min="6" max="6" width="16.625" style="51" customWidth="1"/>
    <col min="7" max="13" width="10.625" style="48" customWidth="1"/>
    <col min="14" max="14" width="5.625" style="588" customWidth="1"/>
    <col min="15" max="15" width="16.625" style="51" customWidth="1"/>
    <col min="16" max="16" width="10.25" style="48" customWidth="1"/>
    <col min="17" max="16384" width="9" style="48"/>
  </cols>
  <sheetData>
    <row r="1" spans="1:239">
      <c r="A1" s="583" t="s">
        <v>740</v>
      </c>
      <c r="B1" s="583"/>
      <c r="C1" s="583"/>
      <c r="D1" s="583"/>
      <c r="E1" s="583"/>
      <c r="F1" s="583"/>
      <c r="G1" s="583"/>
      <c r="H1" s="583"/>
      <c r="I1" s="583"/>
      <c r="J1" s="583"/>
      <c r="K1" s="583"/>
      <c r="L1" s="583"/>
      <c r="M1" s="583"/>
      <c r="N1" s="583"/>
      <c r="O1" s="583"/>
    </row>
    <row r="2" spans="1:239" s="570" customFormat="1">
      <c r="A2" s="570" t="s">
        <v>699</v>
      </c>
      <c r="B2" s="571"/>
      <c r="C2" s="607"/>
      <c r="D2" s="640"/>
      <c r="E2" s="641"/>
      <c r="F2" s="607"/>
      <c r="M2" s="571"/>
      <c r="N2" s="608"/>
    </row>
    <row r="3" spans="1:239" s="627" customFormat="1">
      <c r="B3" s="628"/>
      <c r="C3" s="629"/>
      <c r="D3" s="642"/>
      <c r="E3" s="643"/>
      <c r="F3" s="629"/>
      <c r="M3" s="628"/>
      <c r="N3" s="632"/>
      <c r="O3" s="633" t="s">
        <v>701</v>
      </c>
    </row>
    <row r="4" spans="1:239" s="41" customFormat="1">
      <c r="A4" s="999" t="s">
        <v>489</v>
      </c>
      <c r="B4" s="1005" t="s">
        <v>1</v>
      </c>
      <c r="C4" s="1002" t="s">
        <v>702</v>
      </c>
      <c r="D4" s="1006" t="s">
        <v>361</v>
      </c>
      <c r="E4" s="1007" t="s">
        <v>174</v>
      </c>
      <c r="F4" s="1000" t="s">
        <v>3</v>
      </c>
      <c r="G4" s="1000"/>
      <c r="H4" s="1001"/>
      <c r="I4" s="995" t="s">
        <v>549</v>
      </c>
      <c r="J4" s="995"/>
      <c r="K4" s="999" t="s">
        <v>653</v>
      </c>
      <c r="L4" s="999"/>
      <c r="M4" s="992" t="s">
        <v>550</v>
      </c>
      <c r="N4" s="992" t="s">
        <v>672</v>
      </c>
      <c r="O4" s="995" t="s">
        <v>4</v>
      </c>
    </row>
    <row r="5" spans="1:239" s="41" customFormat="1">
      <c r="A5" s="999"/>
      <c r="B5" s="1005"/>
      <c r="C5" s="1003"/>
      <c r="D5" s="1006"/>
      <c r="E5" s="1007"/>
      <c r="F5" s="1002" t="s">
        <v>655</v>
      </c>
      <c r="G5" s="995" t="s">
        <v>6</v>
      </c>
      <c r="H5" s="995"/>
      <c r="I5" s="995"/>
      <c r="J5" s="995"/>
      <c r="K5" s="999"/>
      <c r="L5" s="999"/>
      <c r="M5" s="993"/>
      <c r="N5" s="993"/>
      <c r="O5" s="995"/>
    </row>
    <row r="6" spans="1:239" s="41" customFormat="1">
      <c r="A6" s="999"/>
      <c r="B6" s="1005"/>
      <c r="C6" s="1003"/>
      <c r="D6" s="1006"/>
      <c r="E6" s="1007"/>
      <c r="F6" s="1003"/>
      <c r="G6" s="992" t="s">
        <v>8</v>
      </c>
      <c r="H6" s="997" t="s">
        <v>658</v>
      </c>
      <c r="I6" s="995" t="s">
        <v>8</v>
      </c>
      <c r="J6" s="997" t="s">
        <v>658</v>
      </c>
      <c r="K6" s="992" t="s">
        <v>8</v>
      </c>
      <c r="L6" s="992" t="s">
        <v>654</v>
      </c>
      <c r="M6" s="993"/>
      <c r="N6" s="993"/>
      <c r="O6" s="995"/>
    </row>
    <row r="7" spans="1:239" s="41" customFormat="1">
      <c r="A7" s="999"/>
      <c r="B7" s="1005"/>
      <c r="C7" s="1004"/>
      <c r="D7" s="1006"/>
      <c r="E7" s="1007"/>
      <c r="F7" s="1004"/>
      <c r="G7" s="994"/>
      <c r="H7" s="998"/>
      <c r="I7" s="995"/>
      <c r="J7" s="998"/>
      <c r="K7" s="994"/>
      <c r="L7" s="994"/>
      <c r="M7" s="994"/>
      <c r="N7" s="994"/>
      <c r="O7" s="996"/>
    </row>
    <row r="8" spans="1:239" s="41" customFormat="1">
      <c r="A8" s="685"/>
      <c r="B8" s="679" t="s">
        <v>496</v>
      </c>
      <c r="C8" s="685"/>
      <c r="D8" s="685"/>
      <c r="E8" s="685"/>
      <c r="F8" s="685"/>
      <c r="G8" s="646">
        <f t="shared" ref="G8:L8" si="0">SUBTOTAL(9,G9:G200)</f>
        <v>1129517</v>
      </c>
      <c r="H8" s="646">
        <f t="shared" si="0"/>
        <v>550499</v>
      </c>
      <c r="I8" s="646">
        <f t="shared" si="0"/>
        <v>153113</v>
      </c>
      <c r="J8" s="646">
        <f t="shared" si="0"/>
        <v>118700</v>
      </c>
      <c r="K8" s="646">
        <f t="shared" si="0"/>
        <v>326085</v>
      </c>
      <c r="L8" s="646">
        <f t="shared" si="0"/>
        <v>229785</v>
      </c>
      <c r="M8" s="646">
        <f>SUBTOTAL(9,M9:M200)</f>
        <v>60000</v>
      </c>
      <c r="N8" s="646"/>
      <c r="O8" s="685"/>
    </row>
    <row r="9" spans="1:239" s="41" customFormat="1" ht="31.5">
      <c r="A9" s="702" t="s">
        <v>491</v>
      </c>
      <c r="B9" s="76" t="s">
        <v>621</v>
      </c>
      <c r="C9" s="34"/>
      <c r="D9" s="34"/>
      <c r="E9" s="34"/>
      <c r="F9" s="34"/>
      <c r="G9" s="39"/>
      <c r="H9" s="39"/>
      <c r="I9" s="39"/>
      <c r="J9" s="39"/>
      <c r="K9" s="39"/>
      <c r="L9" s="39"/>
      <c r="M9" s="39"/>
      <c r="N9" s="39"/>
      <c r="O9" s="34"/>
    </row>
    <row r="10" spans="1:239" s="41" customFormat="1" ht="31.5">
      <c r="A10" s="43">
        <v>1</v>
      </c>
      <c r="B10" s="35" t="s">
        <v>76</v>
      </c>
      <c r="C10" s="22" t="s">
        <v>375</v>
      </c>
      <c r="D10" s="22">
        <v>2013</v>
      </c>
      <c r="E10" s="38">
        <v>2018</v>
      </c>
      <c r="F10" s="44" t="s">
        <v>84</v>
      </c>
      <c r="G10" s="543">
        <v>141538</v>
      </c>
      <c r="H10" s="543">
        <v>4900</v>
      </c>
      <c r="I10" s="543">
        <v>10400</v>
      </c>
      <c r="J10" s="543">
        <v>3500</v>
      </c>
      <c r="K10" s="543">
        <v>4127</v>
      </c>
      <c r="L10" s="543">
        <v>1127</v>
      </c>
      <c r="M10" s="543">
        <v>1000</v>
      </c>
      <c r="N10" s="545"/>
      <c r="O10" s="44"/>
      <c r="P10" s="587"/>
      <c r="Q10" s="587"/>
      <c r="R10" s="587"/>
      <c r="S10" s="587"/>
      <c r="T10" s="587"/>
      <c r="U10" s="587"/>
      <c r="V10" s="587"/>
      <c r="W10" s="587"/>
      <c r="X10" s="587"/>
      <c r="Y10" s="587"/>
      <c r="Z10" s="587"/>
      <c r="AA10" s="587"/>
      <c r="AB10" s="587"/>
      <c r="AC10" s="587"/>
      <c r="AD10" s="587"/>
      <c r="AE10" s="587"/>
      <c r="AF10" s="587"/>
      <c r="AG10" s="587"/>
      <c r="AH10" s="587"/>
      <c r="AI10" s="587"/>
      <c r="AJ10" s="587"/>
      <c r="AK10" s="587"/>
      <c r="AL10" s="587"/>
      <c r="AM10" s="587"/>
      <c r="AN10" s="587"/>
      <c r="AO10" s="587"/>
      <c r="AP10" s="587"/>
      <c r="AQ10" s="587"/>
      <c r="AR10" s="587"/>
      <c r="AS10" s="587"/>
      <c r="AT10" s="587"/>
      <c r="AU10" s="587"/>
      <c r="AV10" s="587"/>
      <c r="AW10" s="587"/>
      <c r="AX10" s="587"/>
      <c r="AY10" s="587"/>
      <c r="AZ10" s="587"/>
      <c r="BA10" s="587"/>
      <c r="BB10" s="587"/>
      <c r="BC10" s="587"/>
      <c r="BD10" s="587"/>
      <c r="BE10" s="587"/>
      <c r="BF10" s="587"/>
      <c r="BG10" s="587"/>
      <c r="BH10" s="587"/>
      <c r="BI10" s="587"/>
      <c r="BJ10" s="587"/>
      <c r="BK10" s="587"/>
      <c r="BL10" s="587"/>
      <c r="BM10" s="587"/>
      <c r="BN10" s="587"/>
      <c r="BO10" s="587"/>
      <c r="BP10" s="587"/>
      <c r="BQ10" s="587"/>
      <c r="BR10" s="587"/>
      <c r="BS10" s="587"/>
      <c r="BT10" s="587"/>
      <c r="BU10" s="587"/>
      <c r="BV10" s="587"/>
      <c r="BW10" s="587"/>
      <c r="BX10" s="587"/>
      <c r="BY10" s="587"/>
      <c r="BZ10" s="587"/>
      <c r="CA10" s="587"/>
      <c r="CB10" s="587"/>
      <c r="CC10" s="587"/>
      <c r="CD10" s="587"/>
      <c r="CE10" s="587"/>
      <c r="CF10" s="587"/>
      <c r="CG10" s="587"/>
      <c r="CH10" s="587"/>
      <c r="CI10" s="587"/>
      <c r="CJ10" s="587"/>
      <c r="CK10" s="587"/>
      <c r="CL10" s="587"/>
      <c r="CM10" s="587"/>
      <c r="CN10" s="587"/>
      <c r="CO10" s="587"/>
      <c r="CP10" s="587"/>
      <c r="CQ10" s="587"/>
      <c r="CR10" s="587"/>
      <c r="CS10" s="587"/>
      <c r="CT10" s="587"/>
      <c r="CU10" s="587"/>
      <c r="CV10" s="587"/>
      <c r="CW10" s="587"/>
      <c r="CX10" s="587"/>
      <c r="CY10" s="587"/>
      <c r="CZ10" s="587"/>
      <c r="DA10" s="587"/>
      <c r="DB10" s="587"/>
      <c r="DC10" s="587"/>
      <c r="DD10" s="587"/>
      <c r="DE10" s="587"/>
      <c r="DF10" s="587"/>
      <c r="DG10" s="587"/>
      <c r="DH10" s="587"/>
      <c r="DI10" s="587"/>
      <c r="DJ10" s="587"/>
      <c r="DK10" s="587"/>
      <c r="DL10" s="587"/>
      <c r="DM10" s="587"/>
      <c r="DN10" s="587"/>
      <c r="DO10" s="587"/>
      <c r="DP10" s="587"/>
      <c r="DQ10" s="587"/>
      <c r="DR10" s="587"/>
      <c r="DS10" s="587"/>
      <c r="DT10" s="587"/>
      <c r="DU10" s="587"/>
      <c r="DV10" s="587"/>
      <c r="DW10" s="587"/>
      <c r="DX10" s="587"/>
      <c r="DY10" s="587"/>
      <c r="DZ10" s="587"/>
      <c r="EA10" s="587"/>
      <c r="EB10" s="587"/>
      <c r="EC10" s="587"/>
      <c r="ED10" s="587"/>
      <c r="EE10" s="587"/>
      <c r="EF10" s="587"/>
      <c r="EG10" s="587"/>
      <c r="EH10" s="587"/>
      <c r="EI10" s="587"/>
      <c r="EJ10" s="587"/>
      <c r="EK10" s="587"/>
      <c r="EL10" s="587"/>
      <c r="EM10" s="587"/>
      <c r="EN10" s="587"/>
      <c r="EO10" s="587"/>
      <c r="EP10" s="587"/>
      <c r="EQ10" s="587"/>
      <c r="ER10" s="587"/>
      <c r="ES10" s="587"/>
      <c r="ET10" s="587"/>
      <c r="EU10" s="587"/>
      <c r="EV10" s="587"/>
      <c r="EW10" s="587"/>
      <c r="EX10" s="587"/>
      <c r="EY10" s="587"/>
      <c r="EZ10" s="587"/>
      <c r="FA10" s="587"/>
      <c r="FB10" s="587"/>
      <c r="FC10" s="587"/>
      <c r="FD10" s="587"/>
      <c r="FE10" s="587"/>
      <c r="FF10" s="587"/>
      <c r="FG10" s="587"/>
      <c r="FH10" s="587"/>
      <c r="FI10" s="587"/>
      <c r="FJ10" s="587"/>
      <c r="FK10" s="587"/>
      <c r="FL10" s="587"/>
      <c r="FM10" s="587"/>
      <c r="FN10" s="587"/>
      <c r="FO10" s="587"/>
      <c r="FP10" s="587"/>
      <c r="FQ10" s="587"/>
      <c r="FR10" s="587"/>
      <c r="FS10" s="587"/>
      <c r="FT10" s="587"/>
      <c r="FU10" s="587"/>
      <c r="FV10" s="587"/>
      <c r="FW10" s="587"/>
      <c r="FX10" s="587"/>
      <c r="FY10" s="587"/>
      <c r="FZ10" s="587"/>
      <c r="GA10" s="587"/>
      <c r="GB10" s="587"/>
      <c r="GC10" s="587"/>
      <c r="GD10" s="587"/>
      <c r="GE10" s="587"/>
      <c r="GF10" s="587"/>
      <c r="GG10" s="587"/>
      <c r="GH10" s="587"/>
      <c r="GI10" s="587"/>
      <c r="GJ10" s="587"/>
      <c r="GK10" s="587"/>
      <c r="GL10" s="587"/>
      <c r="GM10" s="587"/>
      <c r="GN10" s="587"/>
      <c r="GO10" s="587"/>
      <c r="GP10" s="587"/>
      <c r="GQ10" s="587"/>
      <c r="GR10" s="587"/>
      <c r="GS10" s="587"/>
      <c r="GT10" s="587"/>
      <c r="GU10" s="587"/>
      <c r="GV10" s="587"/>
      <c r="GW10" s="587"/>
      <c r="GX10" s="587"/>
      <c r="GY10" s="587"/>
      <c r="GZ10" s="587"/>
      <c r="HA10" s="587"/>
      <c r="HB10" s="587"/>
      <c r="HC10" s="587"/>
      <c r="HD10" s="587"/>
      <c r="HE10" s="587"/>
      <c r="HF10" s="587"/>
      <c r="HG10" s="587"/>
      <c r="HH10" s="587"/>
      <c r="HI10" s="587"/>
      <c r="HJ10" s="587"/>
      <c r="HK10" s="587"/>
      <c r="HL10" s="587"/>
      <c r="HM10" s="587"/>
      <c r="HN10" s="587"/>
      <c r="HO10" s="587"/>
      <c r="HP10" s="587"/>
      <c r="HQ10" s="587"/>
      <c r="HR10" s="587"/>
      <c r="HS10" s="587"/>
      <c r="HT10" s="587"/>
      <c r="HU10" s="587"/>
      <c r="HV10" s="587"/>
      <c r="HW10" s="587"/>
      <c r="HX10" s="587"/>
      <c r="HY10" s="587"/>
      <c r="HZ10" s="587"/>
      <c r="IA10" s="587"/>
      <c r="IB10" s="587"/>
      <c r="IC10" s="587"/>
      <c r="ID10" s="587"/>
      <c r="IE10" s="587"/>
    </row>
    <row r="11" spans="1:239" s="41" customFormat="1" ht="31.5">
      <c r="A11" s="43">
        <v>2</v>
      </c>
      <c r="B11" s="37" t="s">
        <v>81</v>
      </c>
      <c r="C11" s="22" t="s">
        <v>375</v>
      </c>
      <c r="D11" s="22">
        <v>2015</v>
      </c>
      <c r="E11" s="38">
        <v>2018</v>
      </c>
      <c r="F11" s="44" t="s">
        <v>91</v>
      </c>
      <c r="G11" s="543">
        <v>6339</v>
      </c>
      <c r="H11" s="543">
        <v>6339</v>
      </c>
      <c r="I11" s="543">
        <v>3500</v>
      </c>
      <c r="J11" s="543">
        <v>3500</v>
      </c>
      <c r="K11" s="543">
        <v>6339</v>
      </c>
      <c r="L11" s="543">
        <v>2839</v>
      </c>
      <c r="M11" s="543">
        <v>1500</v>
      </c>
      <c r="N11" s="545"/>
      <c r="O11" s="44"/>
      <c r="P11" s="587"/>
      <c r="Q11" s="587"/>
      <c r="R11" s="587"/>
      <c r="S11" s="587"/>
      <c r="T11" s="587"/>
      <c r="U11" s="587"/>
      <c r="V11" s="587"/>
      <c r="W11" s="587"/>
      <c r="X11" s="587"/>
      <c r="Y11" s="587"/>
      <c r="Z11" s="587"/>
      <c r="AA11" s="587"/>
      <c r="AB11" s="587"/>
      <c r="AC11" s="587"/>
      <c r="AD11" s="587"/>
      <c r="AE11" s="587"/>
      <c r="AF11" s="587"/>
      <c r="AG11" s="587"/>
      <c r="AH11" s="587"/>
      <c r="AI11" s="587"/>
      <c r="AJ11" s="587"/>
      <c r="AK11" s="587"/>
      <c r="AL11" s="587"/>
      <c r="AM11" s="587"/>
      <c r="AN11" s="587"/>
      <c r="AO11" s="587"/>
      <c r="AP11" s="587"/>
      <c r="AQ11" s="587"/>
      <c r="AR11" s="587"/>
      <c r="AS11" s="587"/>
      <c r="AT11" s="587"/>
      <c r="AU11" s="587"/>
      <c r="AV11" s="587"/>
      <c r="AW11" s="587"/>
      <c r="AX11" s="587"/>
      <c r="AY11" s="587"/>
      <c r="AZ11" s="587"/>
      <c r="BA11" s="587"/>
      <c r="BB11" s="587"/>
      <c r="BC11" s="587"/>
      <c r="BD11" s="587"/>
      <c r="BE11" s="587"/>
      <c r="BF11" s="587"/>
      <c r="BG11" s="587"/>
      <c r="BH11" s="587"/>
      <c r="BI11" s="587"/>
      <c r="BJ11" s="587"/>
      <c r="BK11" s="587"/>
      <c r="BL11" s="587"/>
      <c r="BM11" s="587"/>
      <c r="BN11" s="587"/>
      <c r="BO11" s="587"/>
      <c r="BP11" s="587"/>
      <c r="BQ11" s="587"/>
      <c r="BR11" s="587"/>
      <c r="BS11" s="587"/>
      <c r="BT11" s="587"/>
      <c r="BU11" s="587"/>
      <c r="BV11" s="587"/>
      <c r="BW11" s="587"/>
      <c r="BX11" s="587"/>
      <c r="BY11" s="587"/>
      <c r="BZ11" s="587"/>
      <c r="CA11" s="587"/>
      <c r="CB11" s="587"/>
      <c r="CC11" s="587"/>
      <c r="CD11" s="587"/>
      <c r="CE11" s="587"/>
      <c r="CF11" s="587"/>
      <c r="CG11" s="587"/>
      <c r="CH11" s="587"/>
      <c r="CI11" s="587"/>
      <c r="CJ11" s="587"/>
      <c r="CK11" s="587"/>
      <c r="CL11" s="587"/>
      <c r="CM11" s="587"/>
      <c r="CN11" s="587"/>
      <c r="CO11" s="587"/>
      <c r="CP11" s="587"/>
      <c r="CQ11" s="587"/>
      <c r="CR11" s="587"/>
      <c r="CS11" s="587"/>
      <c r="CT11" s="587"/>
      <c r="CU11" s="587"/>
      <c r="CV11" s="587"/>
      <c r="CW11" s="587"/>
      <c r="CX11" s="587"/>
      <c r="CY11" s="587"/>
      <c r="CZ11" s="587"/>
      <c r="DA11" s="587"/>
      <c r="DB11" s="587"/>
      <c r="DC11" s="587"/>
      <c r="DD11" s="587"/>
      <c r="DE11" s="587"/>
      <c r="DF11" s="587"/>
      <c r="DG11" s="587"/>
      <c r="DH11" s="587"/>
      <c r="DI11" s="587"/>
      <c r="DJ11" s="587"/>
      <c r="DK11" s="587"/>
      <c r="DL11" s="587"/>
      <c r="DM11" s="587"/>
      <c r="DN11" s="587"/>
      <c r="DO11" s="587"/>
      <c r="DP11" s="587"/>
      <c r="DQ11" s="587"/>
      <c r="DR11" s="587"/>
      <c r="DS11" s="587"/>
      <c r="DT11" s="587"/>
      <c r="DU11" s="587"/>
      <c r="DV11" s="587"/>
      <c r="DW11" s="587"/>
      <c r="DX11" s="587"/>
      <c r="DY11" s="587"/>
      <c r="DZ11" s="587"/>
      <c r="EA11" s="587"/>
      <c r="EB11" s="587"/>
      <c r="EC11" s="587"/>
      <c r="ED11" s="587"/>
      <c r="EE11" s="587"/>
      <c r="EF11" s="587"/>
      <c r="EG11" s="587"/>
      <c r="EH11" s="587"/>
      <c r="EI11" s="587"/>
      <c r="EJ11" s="587"/>
      <c r="EK11" s="587"/>
      <c r="EL11" s="587"/>
      <c r="EM11" s="587"/>
      <c r="EN11" s="587"/>
      <c r="EO11" s="587"/>
      <c r="EP11" s="587"/>
      <c r="EQ11" s="587"/>
      <c r="ER11" s="587"/>
      <c r="ES11" s="587"/>
      <c r="ET11" s="587"/>
      <c r="EU11" s="587"/>
      <c r="EV11" s="587"/>
      <c r="EW11" s="587"/>
      <c r="EX11" s="587"/>
      <c r="EY11" s="587"/>
      <c r="EZ11" s="587"/>
      <c r="FA11" s="587"/>
      <c r="FB11" s="587"/>
      <c r="FC11" s="587"/>
      <c r="FD11" s="587"/>
      <c r="FE11" s="587"/>
      <c r="FF11" s="587"/>
      <c r="FG11" s="587"/>
      <c r="FH11" s="587"/>
      <c r="FI11" s="587"/>
      <c r="FJ11" s="587"/>
      <c r="FK11" s="587"/>
      <c r="FL11" s="587"/>
      <c r="FM11" s="587"/>
      <c r="FN11" s="587"/>
      <c r="FO11" s="587"/>
      <c r="FP11" s="587"/>
      <c r="FQ11" s="587"/>
      <c r="FR11" s="587"/>
      <c r="FS11" s="587"/>
      <c r="FT11" s="587"/>
      <c r="FU11" s="587"/>
      <c r="FV11" s="587"/>
      <c r="FW11" s="587"/>
      <c r="FX11" s="587"/>
      <c r="FY11" s="587"/>
      <c r="FZ11" s="587"/>
      <c r="GA11" s="587"/>
      <c r="GB11" s="587"/>
      <c r="GC11" s="587"/>
      <c r="GD11" s="587"/>
      <c r="GE11" s="587"/>
      <c r="GF11" s="587"/>
      <c r="GG11" s="587"/>
      <c r="GH11" s="587"/>
      <c r="GI11" s="587"/>
      <c r="GJ11" s="587"/>
      <c r="GK11" s="587"/>
      <c r="GL11" s="587"/>
      <c r="GM11" s="587"/>
      <c r="GN11" s="587"/>
      <c r="GO11" s="587"/>
      <c r="GP11" s="587"/>
      <c r="GQ11" s="587"/>
      <c r="GR11" s="587"/>
      <c r="GS11" s="587"/>
      <c r="GT11" s="587"/>
      <c r="GU11" s="587"/>
      <c r="GV11" s="587"/>
      <c r="GW11" s="587"/>
      <c r="GX11" s="587"/>
      <c r="GY11" s="587"/>
      <c r="GZ11" s="587"/>
      <c r="HA11" s="587"/>
      <c r="HB11" s="587"/>
      <c r="HC11" s="587"/>
      <c r="HD11" s="587"/>
      <c r="HE11" s="587"/>
      <c r="HF11" s="587"/>
      <c r="HG11" s="587"/>
      <c r="HH11" s="587"/>
      <c r="HI11" s="587"/>
      <c r="HJ11" s="587"/>
      <c r="HK11" s="587"/>
      <c r="HL11" s="587"/>
      <c r="HM11" s="587"/>
      <c r="HN11" s="587"/>
      <c r="HO11" s="587"/>
      <c r="HP11" s="587"/>
      <c r="HQ11" s="587"/>
      <c r="HR11" s="587"/>
      <c r="HS11" s="587"/>
      <c r="HT11" s="587"/>
      <c r="HU11" s="587"/>
      <c r="HV11" s="587"/>
      <c r="HW11" s="587"/>
      <c r="HX11" s="587"/>
      <c r="HY11" s="587"/>
      <c r="HZ11" s="587"/>
      <c r="IA11" s="587"/>
      <c r="IB11" s="587"/>
      <c r="IC11" s="587"/>
      <c r="ID11" s="587"/>
      <c r="IE11" s="587"/>
    </row>
    <row r="12" spans="1:239" s="41" customFormat="1" ht="31.5">
      <c r="A12" s="43">
        <v>3</v>
      </c>
      <c r="B12" s="770" t="s">
        <v>74</v>
      </c>
      <c r="C12" s="22" t="s">
        <v>18</v>
      </c>
      <c r="D12" s="22">
        <v>2010</v>
      </c>
      <c r="E12" s="23">
        <v>2018</v>
      </c>
      <c r="F12" s="44" t="s">
        <v>82</v>
      </c>
      <c r="G12" s="543">
        <v>122095</v>
      </c>
      <c r="H12" s="543">
        <v>69246</v>
      </c>
      <c r="I12" s="543">
        <v>76113</v>
      </c>
      <c r="J12" s="543">
        <v>49600</v>
      </c>
      <c r="K12" s="543">
        <v>60446</v>
      </c>
      <c r="L12" s="543">
        <v>21646</v>
      </c>
      <c r="M12" s="543">
        <v>6000</v>
      </c>
      <c r="N12" s="545"/>
      <c r="O12" s="44"/>
    </row>
    <row r="13" spans="1:239" s="45" customFormat="1" ht="63">
      <c r="A13" s="43">
        <v>4</v>
      </c>
      <c r="B13" s="35" t="s">
        <v>75</v>
      </c>
      <c r="C13" s="22" t="s">
        <v>375</v>
      </c>
      <c r="D13" s="22">
        <v>2012</v>
      </c>
      <c r="E13" s="38">
        <v>2020</v>
      </c>
      <c r="F13" s="44" t="s">
        <v>83</v>
      </c>
      <c r="G13" s="543">
        <v>30623</v>
      </c>
      <c r="H13" s="543">
        <v>29623</v>
      </c>
      <c r="I13" s="543">
        <v>6900</v>
      </c>
      <c r="J13" s="543">
        <v>5900</v>
      </c>
      <c r="K13" s="543">
        <v>29223</v>
      </c>
      <c r="L13" s="543">
        <v>23723</v>
      </c>
      <c r="M13" s="543">
        <v>1000</v>
      </c>
      <c r="N13" s="545"/>
      <c r="O13" s="44"/>
      <c r="P13" s="587"/>
      <c r="Q13" s="587"/>
      <c r="R13" s="587"/>
      <c r="S13" s="587"/>
      <c r="T13" s="587"/>
      <c r="U13" s="587"/>
      <c r="V13" s="587"/>
      <c r="W13" s="587"/>
      <c r="X13" s="587"/>
      <c r="Y13" s="587"/>
      <c r="Z13" s="587"/>
      <c r="AA13" s="587"/>
      <c r="AB13" s="587"/>
      <c r="AC13" s="587"/>
      <c r="AD13" s="587"/>
      <c r="AE13" s="587"/>
      <c r="AF13" s="587"/>
      <c r="AG13" s="587"/>
      <c r="AH13" s="587"/>
      <c r="AI13" s="587"/>
      <c r="AJ13" s="587"/>
      <c r="AK13" s="587"/>
      <c r="AL13" s="587"/>
      <c r="AM13" s="587"/>
      <c r="AN13" s="587"/>
      <c r="AO13" s="587"/>
      <c r="AP13" s="587"/>
      <c r="AQ13" s="587"/>
      <c r="AR13" s="587"/>
      <c r="AS13" s="587"/>
      <c r="AT13" s="587"/>
      <c r="AU13" s="587"/>
      <c r="AV13" s="587"/>
      <c r="AW13" s="587"/>
      <c r="AX13" s="587"/>
      <c r="AY13" s="587"/>
      <c r="AZ13" s="587"/>
      <c r="BA13" s="587"/>
      <c r="BB13" s="587"/>
      <c r="BC13" s="587"/>
      <c r="BD13" s="587"/>
      <c r="BE13" s="587"/>
      <c r="BF13" s="587"/>
      <c r="BG13" s="587"/>
      <c r="BH13" s="587"/>
      <c r="BI13" s="587"/>
      <c r="BJ13" s="587"/>
      <c r="BK13" s="587"/>
      <c r="BL13" s="587"/>
      <c r="BM13" s="587"/>
      <c r="BN13" s="587"/>
      <c r="BO13" s="587"/>
      <c r="BP13" s="587"/>
      <c r="BQ13" s="587"/>
      <c r="BR13" s="587"/>
      <c r="BS13" s="587"/>
      <c r="BT13" s="587"/>
      <c r="BU13" s="587"/>
      <c r="BV13" s="587"/>
      <c r="BW13" s="587"/>
      <c r="BX13" s="587"/>
      <c r="BY13" s="587"/>
      <c r="BZ13" s="587"/>
      <c r="CA13" s="587"/>
      <c r="CB13" s="587"/>
      <c r="CC13" s="587"/>
      <c r="CD13" s="587"/>
      <c r="CE13" s="587"/>
      <c r="CF13" s="587"/>
      <c r="CG13" s="587"/>
      <c r="CH13" s="587"/>
      <c r="CI13" s="587"/>
      <c r="CJ13" s="587"/>
      <c r="CK13" s="587"/>
      <c r="CL13" s="587"/>
      <c r="CM13" s="587"/>
      <c r="CN13" s="587"/>
      <c r="CO13" s="587"/>
      <c r="CP13" s="587"/>
      <c r="CQ13" s="587"/>
      <c r="CR13" s="587"/>
      <c r="CS13" s="587"/>
      <c r="CT13" s="587"/>
      <c r="CU13" s="587"/>
      <c r="CV13" s="587"/>
      <c r="CW13" s="587"/>
      <c r="CX13" s="587"/>
      <c r="CY13" s="587"/>
      <c r="CZ13" s="587"/>
      <c r="DA13" s="587"/>
      <c r="DB13" s="587"/>
      <c r="DC13" s="587"/>
      <c r="DD13" s="587"/>
      <c r="DE13" s="587"/>
      <c r="DF13" s="587"/>
      <c r="DG13" s="587"/>
      <c r="DH13" s="587"/>
      <c r="DI13" s="587"/>
      <c r="DJ13" s="587"/>
      <c r="DK13" s="587"/>
      <c r="DL13" s="587"/>
      <c r="DM13" s="587"/>
      <c r="DN13" s="587"/>
      <c r="DO13" s="587"/>
      <c r="DP13" s="587"/>
      <c r="DQ13" s="587"/>
      <c r="DR13" s="587"/>
      <c r="DS13" s="587"/>
      <c r="DT13" s="587"/>
      <c r="DU13" s="587"/>
      <c r="DV13" s="587"/>
      <c r="DW13" s="587"/>
      <c r="DX13" s="587"/>
      <c r="DY13" s="587"/>
      <c r="DZ13" s="587"/>
      <c r="EA13" s="587"/>
      <c r="EB13" s="587"/>
      <c r="EC13" s="587"/>
      <c r="ED13" s="587"/>
      <c r="EE13" s="587"/>
      <c r="EF13" s="587"/>
      <c r="EG13" s="587"/>
      <c r="EH13" s="587"/>
      <c r="EI13" s="587"/>
      <c r="EJ13" s="587"/>
      <c r="EK13" s="587"/>
      <c r="EL13" s="587"/>
      <c r="EM13" s="587"/>
      <c r="EN13" s="587"/>
      <c r="EO13" s="587"/>
      <c r="EP13" s="587"/>
      <c r="EQ13" s="587"/>
      <c r="ER13" s="587"/>
      <c r="ES13" s="587"/>
      <c r="ET13" s="587"/>
      <c r="EU13" s="587"/>
      <c r="EV13" s="587"/>
      <c r="EW13" s="587"/>
      <c r="EX13" s="587"/>
      <c r="EY13" s="587"/>
      <c r="EZ13" s="587"/>
      <c r="FA13" s="587"/>
      <c r="FB13" s="587"/>
      <c r="FC13" s="587"/>
      <c r="FD13" s="587"/>
      <c r="FE13" s="587"/>
      <c r="FF13" s="587"/>
      <c r="FG13" s="587"/>
      <c r="FH13" s="587"/>
      <c r="FI13" s="587"/>
      <c r="FJ13" s="587"/>
      <c r="FK13" s="587"/>
      <c r="FL13" s="587"/>
      <c r="FM13" s="587"/>
      <c r="FN13" s="587"/>
      <c r="FO13" s="587"/>
      <c r="FP13" s="587"/>
      <c r="FQ13" s="587"/>
      <c r="FR13" s="587"/>
      <c r="FS13" s="587"/>
      <c r="FT13" s="587"/>
      <c r="FU13" s="587"/>
      <c r="FV13" s="587"/>
      <c r="FW13" s="587"/>
      <c r="FX13" s="587"/>
      <c r="FY13" s="587"/>
      <c r="FZ13" s="587"/>
      <c r="GA13" s="587"/>
      <c r="GB13" s="587"/>
      <c r="GC13" s="587"/>
      <c r="GD13" s="587"/>
      <c r="GE13" s="587"/>
      <c r="GF13" s="587"/>
      <c r="GG13" s="587"/>
      <c r="GH13" s="587"/>
      <c r="GI13" s="587"/>
      <c r="GJ13" s="587"/>
      <c r="GK13" s="587"/>
      <c r="GL13" s="587"/>
      <c r="GM13" s="587"/>
      <c r="GN13" s="587"/>
      <c r="GO13" s="587"/>
      <c r="GP13" s="587"/>
      <c r="GQ13" s="587"/>
      <c r="GR13" s="587"/>
      <c r="GS13" s="587"/>
      <c r="GT13" s="587"/>
      <c r="GU13" s="587"/>
      <c r="GV13" s="587"/>
      <c r="GW13" s="587"/>
      <c r="GX13" s="587"/>
      <c r="GY13" s="587"/>
      <c r="GZ13" s="587"/>
      <c r="HA13" s="587"/>
      <c r="HB13" s="587"/>
      <c r="HC13" s="587"/>
      <c r="HD13" s="587"/>
      <c r="HE13" s="587"/>
      <c r="HF13" s="587"/>
      <c r="HG13" s="587"/>
      <c r="HH13" s="587"/>
      <c r="HI13" s="587"/>
      <c r="HJ13" s="587"/>
      <c r="HK13" s="587"/>
      <c r="HL13" s="587"/>
      <c r="HM13" s="587"/>
      <c r="HN13" s="587"/>
      <c r="HO13" s="587"/>
      <c r="HP13" s="587"/>
      <c r="HQ13" s="587"/>
      <c r="HR13" s="587"/>
      <c r="HS13" s="587"/>
      <c r="HT13" s="587"/>
      <c r="HU13" s="587"/>
      <c r="HV13" s="587"/>
      <c r="HW13" s="587"/>
      <c r="HX13" s="587"/>
      <c r="HY13" s="587"/>
      <c r="HZ13" s="587"/>
      <c r="IA13" s="587"/>
      <c r="IB13" s="587"/>
      <c r="IC13" s="587"/>
      <c r="ID13" s="587"/>
      <c r="IE13" s="587"/>
    </row>
    <row r="14" spans="1:239" s="45" customFormat="1" ht="47.25">
      <c r="A14" s="43">
        <v>5</v>
      </c>
      <c r="B14" s="36" t="s">
        <v>79</v>
      </c>
      <c r="C14" s="22" t="s">
        <v>375</v>
      </c>
      <c r="D14" s="22">
        <v>2016</v>
      </c>
      <c r="E14" s="38">
        <v>2020</v>
      </c>
      <c r="F14" s="44" t="s">
        <v>89</v>
      </c>
      <c r="G14" s="543">
        <v>14404</v>
      </c>
      <c r="H14" s="543">
        <v>14404</v>
      </c>
      <c r="I14" s="543">
        <v>5800</v>
      </c>
      <c r="J14" s="543">
        <v>5800</v>
      </c>
      <c r="K14" s="543">
        <v>10100</v>
      </c>
      <c r="L14" s="543">
        <v>7100</v>
      </c>
      <c r="M14" s="543">
        <v>1500</v>
      </c>
      <c r="N14" s="545"/>
      <c r="O14" s="44"/>
      <c r="P14" s="587"/>
      <c r="Q14" s="587"/>
      <c r="R14" s="587"/>
      <c r="S14" s="587"/>
      <c r="T14" s="587"/>
      <c r="U14" s="587"/>
      <c r="V14" s="587"/>
      <c r="W14" s="587"/>
      <c r="X14" s="587"/>
      <c r="Y14" s="587"/>
      <c r="Z14" s="587"/>
      <c r="AA14" s="587"/>
      <c r="AB14" s="587"/>
      <c r="AC14" s="587"/>
      <c r="AD14" s="587"/>
      <c r="AE14" s="587"/>
      <c r="AF14" s="587"/>
      <c r="AG14" s="587"/>
      <c r="AH14" s="587"/>
      <c r="AI14" s="587"/>
      <c r="AJ14" s="587"/>
      <c r="AK14" s="587"/>
      <c r="AL14" s="587"/>
      <c r="AM14" s="587"/>
      <c r="AN14" s="587"/>
      <c r="AO14" s="587"/>
      <c r="AP14" s="587"/>
      <c r="AQ14" s="587"/>
      <c r="AR14" s="587"/>
      <c r="AS14" s="587"/>
      <c r="AT14" s="587"/>
      <c r="AU14" s="587"/>
      <c r="AV14" s="587"/>
      <c r="AW14" s="587"/>
      <c r="AX14" s="587"/>
      <c r="AY14" s="587"/>
      <c r="AZ14" s="587"/>
      <c r="BA14" s="587"/>
      <c r="BB14" s="587"/>
      <c r="BC14" s="587"/>
      <c r="BD14" s="587"/>
      <c r="BE14" s="587"/>
      <c r="BF14" s="587"/>
      <c r="BG14" s="587"/>
      <c r="BH14" s="587"/>
      <c r="BI14" s="587"/>
      <c r="BJ14" s="587"/>
      <c r="BK14" s="587"/>
      <c r="BL14" s="587"/>
      <c r="BM14" s="587"/>
      <c r="BN14" s="587"/>
      <c r="BO14" s="587"/>
      <c r="BP14" s="587"/>
      <c r="BQ14" s="587"/>
      <c r="BR14" s="587"/>
      <c r="BS14" s="587"/>
      <c r="BT14" s="587"/>
      <c r="BU14" s="587"/>
      <c r="BV14" s="587"/>
      <c r="BW14" s="587"/>
      <c r="BX14" s="587"/>
      <c r="BY14" s="587"/>
      <c r="BZ14" s="587"/>
      <c r="CA14" s="587"/>
      <c r="CB14" s="587"/>
      <c r="CC14" s="587"/>
      <c r="CD14" s="587"/>
      <c r="CE14" s="587"/>
      <c r="CF14" s="587"/>
      <c r="CG14" s="587"/>
      <c r="CH14" s="587"/>
      <c r="CI14" s="587"/>
      <c r="CJ14" s="587"/>
      <c r="CK14" s="587"/>
      <c r="CL14" s="587"/>
      <c r="CM14" s="587"/>
      <c r="CN14" s="587"/>
      <c r="CO14" s="587"/>
      <c r="CP14" s="587"/>
      <c r="CQ14" s="587"/>
      <c r="CR14" s="587"/>
      <c r="CS14" s="587"/>
      <c r="CT14" s="587"/>
      <c r="CU14" s="587"/>
      <c r="CV14" s="587"/>
      <c r="CW14" s="587"/>
      <c r="CX14" s="587"/>
      <c r="CY14" s="587"/>
      <c r="CZ14" s="587"/>
      <c r="DA14" s="587"/>
      <c r="DB14" s="587"/>
      <c r="DC14" s="587"/>
      <c r="DD14" s="587"/>
      <c r="DE14" s="587"/>
      <c r="DF14" s="587"/>
      <c r="DG14" s="587"/>
      <c r="DH14" s="587"/>
      <c r="DI14" s="587"/>
      <c r="DJ14" s="587"/>
      <c r="DK14" s="587"/>
      <c r="DL14" s="587"/>
      <c r="DM14" s="587"/>
      <c r="DN14" s="587"/>
      <c r="DO14" s="587"/>
      <c r="DP14" s="587"/>
      <c r="DQ14" s="587"/>
      <c r="DR14" s="587"/>
      <c r="DS14" s="587"/>
      <c r="DT14" s="587"/>
      <c r="DU14" s="587"/>
      <c r="DV14" s="587"/>
      <c r="DW14" s="587"/>
      <c r="DX14" s="587"/>
      <c r="DY14" s="587"/>
      <c r="DZ14" s="587"/>
      <c r="EA14" s="587"/>
      <c r="EB14" s="587"/>
      <c r="EC14" s="587"/>
      <c r="ED14" s="587"/>
      <c r="EE14" s="587"/>
      <c r="EF14" s="587"/>
      <c r="EG14" s="587"/>
      <c r="EH14" s="587"/>
      <c r="EI14" s="587"/>
      <c r="EJ14" s="587"/>
      <c r="EK14" s="587"/>
      <c r="EL14" s="587"/>
      <c r="EM14" s="587"/>
      <c r="EN14" s="587"/>
      <c r="EO14" s="587"/>
      <c r="EP14" s="587"/>
      <c r="EQ14" s="587"/>
      <c r="ER14" s="587"/>
      <c r="ES14" s="587"/>
      <c r="ET14" s="587"/>
      <c r="EU14" s="587"/>
      <c r="EV14" s="587"/>
      <c r="EW14" s="587"/>
      <c r="EX14" s="587"/>
      <c r="EY14" s="587"/>
      <c r="EZ14" s="587"/>
      <c r="FA14" s="587"/>
      <c r="FB14" s="587"/>
      <c r="FC14" s="587"/>
      <c r="FD14" s="587"/>
      <c r="FE14" s="587"/>
      <c r="FF14" s="587"/>
      <c r="FG14" s="587"/>
      <c r="FH14" s="587"/>
      <c r="FI14" s="587"/>
      <c r="FJ14" s="587"/>
      <c r="FK14" s="587"/>
      <c r="FL14" s="587"/>
      <c r="FM14" s="587"/>
      <c r="FN14" s="587"/>
      <c r="FO14" s="587"/>
      <c r="FP14" s="587"/>
      <c r="FQ14" s="587"/>
      <c r="FR14" s="587"/>
      <c r="FS14" s="587"/>
      <c r="FT14" s="587"/>
      <c r="FU14" s="587"/>
      <c r="FV14" s="587"/>
      <c r="FW14" s="587"/>
      <c r="FX14" s="587"/>
      <c r="FY14" s="587"/>
      <c r="FZ14" s="587"/>
      <c r="GA14" s="587"/>
      <c r="GB14" s="587"/>
      <c r="GC14" s="587"/>
      <c r="GD14" s="587"/>
      <c r="GE14" s="587"/>
      <c r="GF14" s="587"/>
      <c r="GG14" s="587"/>
      <c r="GH14" s="587"/>
      <c r="GI14" s="587"/>
      <c r="GJ14" s="587"/>
      <c r="GK14" s="587"/>
      <c r="GL14" s="587"/>
      <c r="GM14" s="587"/>
      <c r="GN14" s="587"/>
      <c r="GO14" s="587"/>
      <c r="GP14" s="587"/>
      <c r="GQ14" s="587"/>
      <c r="GR14" s="587"/>
      <c r="GS14" s="587"/>
      <c r="GT14" s="587"/>
      <c r="GU14" s="587"/>
      <c r="GV14" s="587"/>
      <c r="GW14" s="587"/>
      <c r="GX14" s="587"/>
      <c r="GY14" s="587"/>
      <c r="GZ14" s="587"/>
      <c r="HA14" s="587"/>
      <c r="HB14" s="587"/>
      <c r="HC14" s="587"/>
      <c r="HD14" s="587"/>
      <c r="HE14" s="587"/>
      <c r="HF14" s="587"/>
      <c r="HG14" s="587"/>
      <c r="HH14" s="587"/>
      <c r="HI14" s="587"/>
      <c r="HJ14" s="587"/>
      <c r="HK14" s="587"/>
      <c r="HL14" s="587"/>
      <c r="HM14" s="587"/>
      <c r="HN14" s="587"/>
      <c r="HO14" s="587"/>
      <c r="HP14" s="587"/>
      <c r="HQ14" s="587"/>
      <c r="HR14" s="587"/>
      <c r="HS14" s="587"/>
      <c r="HT14" s="587"/>
      <c r="HU14" s="587"/>
      <c r="HV14" s="587"/>
      <c r="HW14" s="587"/>
      <c r="HX14" s="587"/>
      <c r="HY14" s="587"/>
      <c r="HZ14" s="587"/>
      <c r="IA14" s="587"/>
      <c r="IB14" s="587"/>
      <c r="IC14" s="587"/>
      <c r="ID14" s="587"/>
      <c r="IE14" s="587"/>
    </row>
    <row r="15" spans="1:239" s="41" customFormat="1" ht="31.5">
      <c r="A15" s="43">
        <v>6</v>
      </c>
      <c r="B15" s="771" t="s">
        <v>80</v>
      </c>
      <c r="C15" s="22" t="s">
        <v>375</v>
      </c>
      <c r="D15" s="22">
        <v>2016</v>
      </c>
      <c r="E15" s="23">
        <v>2021</v>
      </c>
      <c r="F15" s="44" t="s">
        <v>90</v>
      </c>
      <c r="G15" s="543">
        <v>146500</v>
      </c>
      <c r="H15" s="543">
        <v>10500</v>
      </c>
      <c r="I15" s="543">
        <v>2500</v>
      </c>
      <c r="J15" s="543">
        <v>2500</v>
      </c>
      <c r="K15" s="543">
        <v>7350</v>
      </c>
      <c r="L15" s="543">
        <v>4850</v>
      </c>
      <c r="M15" s="543">
        <v>1000</v>
      </c>
      <c r="N15" s="545"/>
      <c r="O15" s="44"/>
    </row>
    <row r="16" spans="1:239" s="45" customFormat="1" ht="78.75">
      <c r="A16" s="43">
        <v>7</v>
      </c>
      <c r="B16" s="595" t="s">
        <v>78</v>
      </c>
      <c r="C16" s="22" t="s">
        <v>375</v>
      </c>
      <c r="D16" s="22">
        <v>2017</v>
      </c>
      <c r="E16" s="38">
        <v>2021</v>
      </c>
      <c r="F16" s="44" t="s">
        <v>88</v>
      </c>
      <c r="G16" s="543">
        <v>13861</v>
      </c>
      <c r="H16" s="543">
        <v>13861</v>
      </c>
      <c r="I16" s="543">
        <v>1000</v>
      </c>
      <c r="J16" s="543">
        <v>1000</v>
      </c>
      <c r="K16" s="543">
        <v>7000</v>
      </c>
      <c r="L16" s="543">
        <v>7000</v>
      </c>
      <c r="M16" s="543">
        <v>1000</v>
      </c>
      <c r="N16" s="545"/>
      <c r="O16" s="44"/>
      <c r="P16" s="587"/>
      <c r="Q16" s="587"/>
      <c r="R16" s="587"/>
      <c r="S16" s="587"/>
      <c r="T16" s="587"/>
      <c r="U16" s="587"/>
      <c r="V16" s="587"/>
      <c r="W16" s="587"/>
      <c r="X16" s="587"/>
      <c r="Y16" s="587"/>
      <c r="Z16" s="587"/>
      <c r="AA16" s="587"/>
      <c r="AB16" s="587"/>
      <c r="AC16" s="587"/>
      <c r="AD16" s="587"/>
      <c r="AE16" s="587"/>
      <c r="AF16" s="587"/>
      <c r="AG16" s="587"/>
      <c r="AH16" s="587"/>
      <c r="AI16" s="587"/>
      <c r="AJ16" s="587"/>
      <c r="AK16" s="587"/>
      <c r="AL16" s="587"/>
      <c r="AM16" s="587"/>
      <c r="AN16" s="587"/>
      <c r="AO16" s="587"/>
      <c r="AP16" s="587"/>
      <c r="AQ16" s="587"/>
      <c r="AR16" s="587"/>
      <c r="AS16" s="587"/>
      <c r="AT16" s="587"/>
      <c r="AU16" s="587"/>
      <c r="AV16" s="587"/>
      <c r="AW16" s="587"/>
      <c r="AX16" s="587"/>
      <c r="AY16" s="587"/>
      <c r="AZ16" s="587"/>
      <c r="BA16" s="587"/>
      <c r="BB16" s="587"/>
      <c r="BC16" s="587"/>
      <c r="BD16" s="587"/>
      <c r="BE16" s="587"/>
      <c r="BF16" s="587"/>
      <c r="BG16" s="587"/>
      <c r="BH16" s="587"/>
      <c r="BI16" s="587"/>
      <c r="BJ16" s="587"/>
      <c r="BK16" s="587"/>
      <c r="BL16" s="587"/>
      <c r="BM16" s="587"/>
      <c r="BN16" s="587"/>
      <c r="BO16" s="587"/>
      <c r="BP16" s="587"/>
      <c r="BQ16" s="587"/>
      <c r="BR16" s="587"/>
      <c r="BS16" s="587"/>
      <c r="BT16" s="587"/>
      <c r="BU16" s="587"/>
      <c r="BV16" s="587"/>
      <c r="BW16" s="587"/>
      <c r="BX16" s="587"/>
      <c r="BY16" s="587"/>
      <c r="BZ16" s="587"/>
      <c r="CA16" s="587"/>
      <c r="CB16" s="587"/>
      <c r="CC16" s="587"/>
      <c r="CD16" s="587"/>
      <c r="CE16" s="587"/>
      <c r="CF16" s="587"/>
      <c r="CG16" s="587"/>
      <c r="CH16" s="587"/>
      <c r="CI16" s="587"/>
      <c r="CJ16" s="587"/>
      <c r="CK16" s="587"/>
      <c r="CL16" s="587"/>
      <c r="CM16" s="587"/>
      <c r="CN16" s="587"/>
      <c r="CO16" s="587"/>
      <c r="CP16" s="587"/>
      <c r="CQ16" s="587"/>
      <c r="CR16" s="587"/>
      <c r="CS16" s="587"/>
      <c r="CT16" s="587"/>
      <c r="CU16" s="587"/>
      <c r="CV16" s="587"/>
      <c r="CW16" s="587"/>
      <c r="CX16" s="587"/>
      <c r="CY16" s="587"/>
      <c r="CZ16" s="587"/>
      <c r="DA16" s="587"/>
      <c r="DB16" s="587"/>
      <c r="DC16" s="587"/>
      <c r="DD16" s="587"/>
      <c r="DE16" s="587"/>
      <c r="DF16" s="587"/>
      <c r="DG16" s="587"/>
      <c r="DH16" s="587"/>
      <c r="DI16" s="587"/>
      <c r="DJ16" s="587"/>
      <c r="DK16" s="587"/>
      <c r="DL16" s="587"/>
      <c r="DM16" s="587"/>
      <c r="DN16" s="587"/>
      <c r="DO16" s="587"/>
      <c r="DP16" s="587"/>
      <c r="DQ16" s="587"/>
      <c r="DR16" s="587"/>
      <c r="DS16" s="587"/>
      <c r="DT16" s="587"/>
      <c r="DU16" s="587"/>
      <c r="DV16" s="587"/>
      <c r="DW16" s="587"/>
      <c r="DX16" s="587"/>
      <c r="DY16" s="587"/>
      <c r="DZ16" s="587"/>
      <c r="EA16" s="587"/>
      <c r="EB16" s="587"/>
      <c r="EC16" s="587"/>
      <c r="ED16" s="587"/>
      <c r="EE16" s="587"/>
      <c r="EF16" s="587"/>
      <c r="EG16" s="587"/>
      <c r="EH16" s="587"/>
      <c r="EI16" s="587"/>
      <c r="EJ16" s="587"/>
      <c r="EK16" s="587"/>
      <c r="EL16" s="587"/>
      <c r="EM16" s="587"/>
      <c r="EN16" s="587"/>
      <c r="EO16" s="587"/>
      <c r="EP16" s="587"/>
      <c r="EQ16" s="587"/>
      <c r="ER16" s="587"/>
      <c r="ES16" s="587"/>
      <c r="ET16" s="587"/>
      <c r="EU16" s="587"/>
      <c r="EV16" s="587"/>
      <c r="EW16" s="587"/>
      <c r="EX16" s="587"/>
      <c r="EY16" s="587"/>
      <c r="EZ16" s="587"/>
      <c r="FA16" s="587"/>
      <c r="FB16" s="587"/>
      <c r="FC16" s="587"/>
      <c r="FD16" s="587"/>
      <c r="FE16" s="587"/>
      <c r="FF16" s="587"/>
      <c r="FG16" s="587"/>
      <c r="FH16" s="587"/>
      <c r="FI16" s="587"/>
      <c r="FJ16" s="587"/>
      <c r="FK16" s="587"/>
      <c r="FL16" s="587"/>
      <c r="FM16" s="587"/>
      <c r="FN16" s="587"/>
      <c r="FO16" s="587"/>
      <c r="FP16" s="587"/>
      <c r="FQ16" s="587"/>
      <c r="FR16" s="587"/>
      <c r="FS16" s="587"/>
      <c r="FT16" s="587"/>
      <c r="FU16" s="587"/>
      <c r="FV16" s="587"/>
      <c r="FW16" s="587"/>
      <c r="FX16" s="587"/>
      <c r="FY16" s="587"/>
      <c r="FZ16" s="587"/>
      <c r="GA16" s="587"/>
      <c r="GB16" s="587"/>
      <c r="GC16" s="587"/>
      <c r="GD16" s="587"/>
      <c r="GE16" s="587"/>
      <c r="GF16" s="587"/>
      <c r="GG16" s="587"/>
      <c r="GH16" s="587"/>
      <c r="GI16" s="587"/>
      <c r="GJ16" s="587"/>
      <c r="GK16" s="587"/>
      <c r="GL16" s="587"/>
      <c r="GM16" s="587"/>
      <c r="GN16" s="587"/>
      <c r="GO16" s="587"/>
      <c r="GP16" s="587"/>
      <c r="GQ16" s="587"/>
      <c r="GR16" s="587"/>
      <c r="GS16" s="587"/>
      <c r="GT16" s="587"/>
      <c r="GU16" s="587"/>
      <c r="GV16" s="587"/>
      <c r="GW16" s="587"/>
      <c r="GX16" s="587"/>
      <c r="GY16" s="587"/>
      <c r="GZ16" s="587"/>
      <c r="HA16" s="587"/>
      <c r="HB16" s="587"/>
      <c r="HC16" s="587"/>
      <c r="HD16" s="587"/>
      <c r="HE16" s="587"/>
      <c r="HF16" s="587"/>
      <c r="HG16" s="587"/>
      <c r="HH16" s="587"/>
      <c r="HI16" s="587"/>
      <c r="HJ16" s="587"/>
      <c r="HK16" s="587"/>
      <c r="HL16" s="587"/>
      <c r="HM16" s="587"/>
      <c r="HN16" s="587"/>
      <c r="HO16" s="587"/>
      <c r="HP16" s="587"/>
      <c r="HQ16" s="587"/>
      <c r="HR16" s="587"/>
      <c r="HS16" s="587"/>
      <c r="HT16" s="587"/>
      <c r="HU16" s="587"/>
      <c r="HV16" s="587"/>
      <c r="HW16" s="587"/>
      <c r="HX16" s="587"/>
      <c r="HY16" s="587"/>
      <c r="HZ16" s="587"/>
      <c r="IA16" s="587"/>
      <c r="IB16" s="587"/>
      <c r="IC16" s="587"/>
      <c r="ID16" s="587"/>
      <c r="IE16" s="587"/>
    </row>
    <row r="17" spans="1:239" s="45" customFormat="1" ht="31.5">
      <c r="A17" s="43">
        <v>8</v>
      </c>
      <c r="B17" s="35" t="s">
        <v>622</v>
      </c>
      <c r="C17" s="22" t="s">
        <v>9</v>
      </c>
      <c r="D17" s="22">
        <v>2016</v>
      </c>
      <c r="E17" s="38">
        <v>2021</v>
      </c>
      <c r="F17" s="44" t="s">
        <v>85</v>
      </c>
      <c r="G17" s="543">
        <v>165582</v>
      </c>
      <c r="H17" s="543">
        <v>165852</v>
      </c>
      <c r="I17" s="543">
        <v>16000</v>
      </c>
      <c r="J17" s="543">
        <v>16000</v>
      </c>
      <c r="K17" s="543">
        <v>83000</v>
      </c>
      <c r="L17" s="543">
        <v>63000</v>
      </c>
      <c r="M17" s="543">
        <v>10000</v>
      </c>
      <c r="N17" s="545"/>
      <c r="O17" s="44"/>
      <c r="P17" s="587"/>
      <c r="Q17" s="587"/>
      <c r="R17" s="587"/>
      <c r="S17" s="587"/>
      <c r="T17" s="587"/>
      <c r="U17" s="587"/>
      <c r="V17" s="587"/>
      <c r="W17" s="587"/>
      <c r="X17" s="587"/>
      <c r="Y17" s="587"/>
      <c r="Z17" s="587"/>
      <c r="AA17" s="587"/>
      <c r="AB17" s="587"/>
      <c r="AC17" s="587"/>
      <c r="AD17" s="587"/>
      <c r="AE17" s="587"/>
      <c r="AF17" s="587"/>
      <c r="AG17" s="587"/>
      <c r="AH17" s="587"/>
      <c r="AI17" s="587"/>
      <c r="AJ17" s="587"/>
      <c r="AK17" s="587"/>
      <c r="AL17" s="587"/>
      <c r="AM17" s="587"/>
      <c r="AN17" s="587"/>
      <c r="AO17" s="587"/>
      <c r="AP17" s="587"/>
      <c r="AQ17" s="587"/>
      <c r="AR17" s="587"/>
      <c r="AS17" s="587"/>
      <c r="AT17" s="587"/>
      <c r="AU17" s="587"/>
      <c r="AV17" s="587"/>
      <c r="AW17" s="587"/>
      <c r="AX17" s="587"/>
      <c r="AY17" s="587"/>
      <c r="AZ17" s="587"/>
      <c r="BA17" s="587"/>
      <c r="BB17" s="587"/>
      <c r="BC17" s="587"/>
      <c r="BD17" s="587"/>
      <c r="BE17" s="587"/>
      <c r="BF17" s="587"/>
      <c r="BG17" s="587"/>
      <c r="BH17" s="587"/>
      <c r="BI17" s="587"/>
      <c r="BJ17" s="587"/>
      <c r="BK17" s="587"/>
      <c r="BL17" s="587"/>
      <c r="BM17" s="587"/>
      <c r="BN17" s="587"/>
      <c r="BO17" s="587"/>
      <c r="BP17" s="587"/>
      <c r="BQ17" s="587"/>
      <c r="BR17" s="587"/>
      <c r="BS17" s="587"/>
      <c r="BT17" s="587"/>
      <c r="BU17" s="587"/>
      <c r="BV17" s="587"/>
      <c r="BW17" s="587"/>
      <c r="BX17" s="587"/>
      <c r="BY17" s="587"/>
      <c r="BZ17" s="587"/>
      <c r="CA17" s="587"/>
      <c r="CB17" s="587"/>
      <c r="CC17" s="587"/>
      <c r="CD17" s="587"/>
      <c r="CE17" s="587"/>
      <c r="CF17" s="587"/>
      <c r="CG17" s="587"/>
      <c r="CH17" s="587"/>
      <c r="CI17" s="587"/>
      <c r="CJ17" s="587"/>
      <c r="CK17" s="587"/>
      <c r="CL17" s="587"/>
      <c r="CM17" s="587"/>
      <c r="CN17" s="587"/>
      <c r="CO17" s="587"/>
      <c r="CP17" s="587"/>
      <c r="CQ17" s="587"/>
      <c r="CR17" s="587"/>
      <c r="CS17" s="587"/>
      <c r="CT17" s="587"/>
      <c r="CU17" s="587"/>
      <c r="CV17" s="587"/>
      <c r="CW17" s="587"/>
      <c r="CX17" s="587"/>
      <c r="CY17" s="587"/>
      <c r="CZ17" s="587"/>
      <c r="DA17" s="587"/>
      <c r="DB17" s="587"/>
      <c r="DC17" s="587"/>
      <c r="DD17" s="587"/>
      <c r="DE17" s="587"/>
      <c r="DF17" s="587"/>
      <c r="DG17" s="587"/>
      <c r="DH17" s="587"/>
      <c r="DI17" s="587"/>
      <c r="DJ17" s="587"/>
      <c r="DK17" s="587"/>
      <c r="DL17" s="587"/>
      <c r="DM17" s="587"/>
      <c r="DN17" s="587"/>
      <c r="DO17" s="587"/>
      <c r="DP17" s="587"/>
      <c r="DQ17" s="587"/>
      <c r="DR17" s="587"/>
      <c r="DS17" s="587"/>
      <c r="DT17" s="587"/>
      <c r="DU17" s="587"/>
      <c r="DV17" s="587"/>
      <c r="DW17" s="587"/>
      <c r="DX17" s="587"/>
      <c r="DY17" s="587"/>
      <c r="DZ17" s="587"/>
      <c r="EA17" s="587"/>
      <c r="EB17" s="587"/>
      <c r="EC17" s="587"/>
      <c r="ED17" s="587"/>
      <c r="EE17" s="587"/>
      <c r="EF17" s="587"/>
      <c r="EG17" s="587"/>
      <c r="EH17" s="587"/>
      <c r="EI17" s="587"/>
      <c r="EJ17" s="587"/>
      <c r="EK17" s="587"/>
      <c r="EL17" s="587"/>
      <c r="EM17" s="587"/>
      <c r="EN17" s="587"/>
      <c r="EO17" s="587"/>
      <c r="EP17" s="587"/>
      <c r="EQ17" s="587"/>
      <c r="ER17" s="587"/>
      <c r="ES17" s="587"/>
      <c r="ET17" s="587"/>
      <c r="EU17" s="587"/>
      <c r="EV17" s="587"/>
      <c r="EW17" s="587"/>
      <c r="EX17" s="587"/>
      <c r="EY17" s="587"/>
      <c r="EZ17" s="587"/>
      <c r="FA17" s="587"/>
      <c r="FB17" s="587"/>
      <c r="FC17" s="587"/>
      <c r="FD17" s="587"/>
      <c r="FE17" s="587"/>
      <c r="FF17" s="587"/>
      <c r="FG17" s="587"/>
      <c r="FH17" s="587"/>
      <c r="FI17" s="587"/>
      <c r="FJ17" s="587"/>
      <c r="FK17" s="587"/>
      <c r="FL17" s="587"/>
      <c r="FM17" s="587"/>
      <c r="FN17" s="587"/>
      <c r="FO17" s="587"/>
      <c r="FP17" s="587"/>
      <c r="FQ17" s="587"/>
      <c r="FR17" s="587"/>
      <c r="FS17" s="587"/>
      <c r="FT17" s="587"/>
      <c r="FU17" s="587"/>
      <c r="FV17" s="587"/>
      <c r="FW17" s="587"/>
      <c r="FX17" s="587"/>
      <c r="FY17" s="587"/>
      <c r="FZ17" s="587"/>
      <c r="GA17" s="587"/>
      <c r="GB17" s="587"/>
      <c r="GC17" s="587"/>
      <c r="GD17" s="587"/>
      <c r="GE17" s="587"/>
      <c r="GF17" s="587"/>
      <c r="GG17" s="587"/>
      <c r="GH17" s="587"/>
      <c r="GI17" s="587"/>
      <c r="GJ17" s="587"/>
      <c r="GK17" s="587"/>
      <c r="GL17" s="587"/>
      <c r="GM17" s="587"/>
      <c r="GN17" s="587"/>
      <c r="GO17" s="587"/>
      <c r="GP17" s="587"/>
      <c r="GQ17" s="587"/>
      <c r="GR17" s="587"/>
      <c r="GS17" s="587"/>
      <c r="GT17" s="587"/>
      <c r="GU17" s="587"/>
      <c r="GV17" s="587"/>
      <c r="GW17" s="587"/>
      <c r="GX17" s="587"/>
      <c r="GY17" s="587"/>
      <c r="GZ17" s="587"/>
      <c r="HA17" s="587"/>
      <c r="HB17" s="587"/>
      <c r="HC17" s="587"/>
      <c r="HD17" s="587"/>
      <c r="HE17" s="587"/>
      <c r="HF17" s="587"/>
      <c r="HG17" s="587"/>
      <c r="HH17" s="587"/>
      <c r="HI17" s="587"/>
      <c r="HJ17" s="587"/>
      <c r="HK17" s="587"/>
      <c r="HL17" s="587"/>
      <c r="HM17" s="587"/>
      <c r="HN17" s="587"/>
      <c r="HO17" s="587"/>
      <c r="HP17" s="587"/>
      <c r="HQ17" s="587"/>
      <c r="HR17" s="587"/>
      <c r="HS17" s="587"/>
      <c r="HT17" s="587"/>
      <c r="HU17" s="587"/>
      <c r="HV17" s="587"/>
      <c r="HW17" s="587"/>
      <c r="HX17" s="587"/>
      <c r="HY17" s="587"/>
      <c r="HZ17" s="587"/>
      <c r="IA17" s="587"/>
      <c r="IB17" s="587"/>
      <c r="IC17" s="587"/>
      <c r="ID17" s="587"/>
      <c r="IE17" s="587"/>
    </row>
    <row r="18" spans="1:239" s="45" customFormat="1" ht="63">
      <c r="A18" s="43">
        <v>9</v>
      </c>
      <c r="B18" s="36" t="s">
        <v>623</v>
      </c>
      <c r="C18" s="22" t="s">
        <v>375</v>
      </c>
      <c r="D18" s="22">
        <v>2017</v>
      </c>
      <c r="E18" s="38">
        <v>2022</v>
      </c>
      <c r="F18" s="44" t="s">
        <v>86</v>
      </c>
      <c r="G18" s="543">
        <v>255375</v>
      </c>
      <c r="H18" s="543">
        <v>122000</v>
      </c>
      <c r="I18" s="543">
        <v>10000</v>
      </c>
      <c r="J18" s="543">
        <v>10000</v>
      </c>
      <c r="K18" s="543">
        <v>61000</v>
      </c>
      <c r="L18" s="543">
        <v>51000</v>
      </c>
      <c r="M18" s="543">
        <v>10000</v>
      </c>
      <c r="N18" s="545"/>
      <c r="O18" s="44"/>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T18" s="587"/>
      <c r="AU18" s="587"/>
      <c r="AV18" s="587"/>
      <c r="AW18" s="587"/>
      <c r="AX18" s="587"/>
      <c r="AY18" s="587"/>
      <c r="AZ18" s="587"/>
      <c r="BA18" s="587"/>
      <c r="BB18" s="587"/>
      <c r="BC18" s="587"/>
      <c r="BD18" s="587"/>
      <c r="BE18" s="587"/>
      <c r="BF18" s="587"/>
      <c r="BG18" s="587"/>
      <c r="BH18" s="587"/>
      <c r="BI18" s="587"/>
      <c r="BJ18" s="587"/>
      <c r="BK18" s="587"/>
      <c r="BL18" s="587"/>
      <c r="BM18" s="587"/>
      <c r="BN18" s="587"/>
      <c r="BO18" s="587"/>
      <c r="BP18" s="587"/>
      <c r="BQ18" s="587"/>
      <c r="BR18" s="587"/>
      <c r="BS18" s="587"/>
      <c r="BT18" s="587"/>
      <c r="BU18" s="587"/>
      <c r="BV18" s="587"/>
      <c r="BW18" s="587"/>
      <c r="BX18" s="587"/>
      <c r="BY18" s="587"/>
      <c r="BZ18" s="587"/>
      <c r="CA18" s="587"/>
      <c r="CB18" s="587"/>
      <c r="CC18" s="587"/>
      <c r="CD18" s="587"/>
      <c r="CE18" s="587"/>
      <c r="CF18" s="587"/>
      <c r="CG18" s="587"/>
      <c r="CH18" s="587"/>
      <c r="CI18" s="587"/>
      <c r="CJ18" s="587"/>
      <c r="CK18" s="587"/>
      <c r="CL18" s="587"/>
      <c r="CM18" s="587"/>
      <c r="CN18" s="587"/>
      <c r="CO18" s="587"/>
      <c r="CP18" s="587"/>
      <c r="CQ18" s="587"/>
      <c r="CR18" s="587"/>
      <c r="CS18" s="587"/>
      <c r="CT18" s="587"/>
      <c r="CU18" s="587"/>
      <c r="CV18" s="587"/>
      <c r="CW18" s="587"/>
      <c r="CX18" s="587"/>
      <c r="CY18" s="587"/>
      <c r="CZ18" s="587"/>
      <c r="DA18" s="587"/>
      <c r="DB18" s="587"/>
      <c r="DC18" s="587"/>
      <c r="DD18" s="587"/>
      <c r="DE18" s="587"/>
      <c r="DF18" s="587"/>
      <c r="DG18" s="587"/>
      <c r="DH18" s="587"/>
      <c r="DI18" s="587"/>
      <c r="DJ18" s="587"/>
      <c r="DK18" s="587"/>
      <c r="DL18" s="587"/>
      <c r="DM18" s="587"/>
      <c r="DN18" s="587"/>
      <c r="DO18" s="587"/>
      <c r="DP18" s="587"/>
      <c r="DQ18" s="587"/>
      <c r="DR18" s="587"/>
      <c r="DS18" s="587"/>
      <c r="DT18" s="587"/>
      <c r="DU18" s="587"/>
      <c r="DV18" s="587"/>
      <c r="DW18" s="587"/>
      <c r="DX18" s="587"/>
      <c r="DY18" s="587"/>
      <c r="DZ18" s="587"/>
      <c r="EA18" s="587"/>
      <c r="EB18" s="587"/>
      <c r="EC18" s="587"/>
      <c r="ED18" s="587"/>
      <c r="EE18" s="587"/>
      <c r="EF18" s="587"/>
      <c r="EG18" s="587"/>
      <c r="EH18" s="587"/>
      <c r="EI18" s="587"/>
      <c r="EJ18" s="587"/>
      <c r="EK18" s="587"/>
      <c r="EL18" s="587"/>
      <c r="EM18" s="587"/>
      <c r="EN18" s="587"/>
      <c r="EO18" s="587"/>
      <c r="EP18" s="587"/>
      <c r="EQ18" s="587"/>
      <c r="ER18" s="587"/>
      <c r="ES18" s="587"/>
      <c r="ET18" s="587"/>
      <c r="EU18" s="587"/>
      <c r="EV18" s="587"/>
      <c r="EW18" s="587"/>
      <c r="EX18" s="587"/>
      <c r="EY18" s="587"/>
      <c r="EZ18" s="587"/>
      <c r="FA18" s="587"/>
      <c r="FB18" s="587"/>
      <c r="FC18" s="587"/>
      <c r="FD18" s="587"/>
      <c r="FE18" s="587"/>
      <c r="FF18" s="587"/>
      <c r="FG18" s="587"/>
      <c r="FH18" s="587"/>
      <c r="FI18" s="587"/>
      <c r="FJ18" s="587"/>
      <c r="FK18" s="587"/>
      <c r="FL18" s="587"/>
      <c r="FM18" s="587"/>
      <c r="FN18" s="587"/>
      <c r="FO18" s="587"/>
      <c r="FP18" s="587"/>
      <c r="FQ18" s="587"/>
      <c r="FR18" s="587"/>
      <c r="FS18" s="587"/>
      <c r="FT18" s="587"/>
      <c r="FU18" s="587"/>
      <c r="FV18" s="587"/>
      <c r="FW18" s="587"/>
      <c r="FX18" s="587"/>
      <c r="FY18" s="587"/>
      <c r="FZ18" s="587"/>
      <c r="GA18" s="587"/>
      <c r="GB18" s="587"/>
      <c r="GC18" s="587"/>
      <c r="GD18" s="587"/>
      <c r="GE18" s="587"/>
      <c r="GF18" s="587"/>
      <c r="GG18" s="587"/>
      <c r="GH18" s="587"/>
      <c r="GI18" s="587"/>
      <c r="GJ18" s="587"/>
      <c r="GK18" s="587"/>
      <c r="GL18" s="587"/>
      <c r="GM18" s="587"/>
      <c r="GN18" s="587"/>
      <c r="GO18" s="587"/>
      <c r="GP18" s="587"/>
      <c r="GQ18" s="587"/>
      <c r="GR18" s="587"/>
      <c r="GS18" s="587"/>
      <c r="GT18" s="587"/>
      <c r="GU18" s="587"/>
      <c r="GV18" s="587"/>
      <c r="GW18" s="587"/>
      <c r="GX18" s="587"/>
      <c r="GY18" s="587"/>
      <c r="GZ18" s="587"/>
      <c r="HA18" s="587"/>
      <c r="HB18" s="587"/>
      <c r="HC18" s="587"/>
      <c r="HD18" s="587"/>
      <c r="HE18" s="587"/>
      <c r="HF18" s="587"/>
      <c r="HG18" s="587"/>
      <c r="HH18" s="587"/>
      <c r="HI18" s="587"/>
      <c r="HJ18" s="587"/>
      <c r="HK18" s="587"/>
      <c r="HL18" s="587"/>
      <c r="HM18" s="587"/>
      <c r="HN18" s="587"/>
      <c r="HO18" s="587"/>
      <c r="HP18" s="587"/>
      <c r="HQ18" s="587"/>
      <c r="HR18" s="587"/>
      <c r="HS18" s="587"/>
      <c r="HT18" s="587"/>
      <c r="HU18" s="587"/>
      <c r="HV18" s="587"/>
      <c r="HW18" s="587"/>
      <c r="HX18" s="587"/>
      <c r="HY18" s="587"/>
      <c r="HZ18" s="587"/>
      <c r="IA18" s="587"/>
      <c r="IB18" s="587"/>
      <c r="IC18" s="587"/>
      <c r="ID18" s="587"/>
      <c r="IE18" s="587"/>
    </row>
    <row r="19" spans="1:239" s="45" customFormat="1" ht="47.25">
      <c r="A19" s="43">
        <v>10</v>
      </c>
      <c r="B19" s="36" t="s">
        <v>77</v>
      </c>
      <c r="C19" s="22" t="s">
        <v>9</v>
      </c>
      <c r="D19" s="22">
        <v>2017</v>
      </c>
      <c r="E19" s="38">
        <v>2022</v>
      </c>
      <c r="F19" s="44" t="s">
        <v>87</v>
      </c>
      <c r="G19" s="543">
        <v>176000</v>
      </c>
      <c r="H19" s="543">
        <v>95274</v>
      </c>
      <c r="I19" s="543">
        <v>20900</v>
      </c>
      <c r="J19" s="543">
        <v>20900</v>
      </c>
      <c r="K19" s="543">
        <v>48000</v>
      </c>
      <c r="L19" s="543">
        <v>38000</v>
      </c>
      <c r="M19" s="543">
        <v>15000</v>
      </c>
      <c r="N19" s="545"/>
      <c r="O19" s="44"/>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7"/>
      <c r="AM19" s="587"/>
      <c r="AN19" s="587"/>
      <c r="AO19" s="587"/>
      <c r="AP19" s="587"/>
      <c r="AQ19" s="587"/>
      <c r="AR19" s="587"/>
      <c r="AS19" s="587"/>
      <c r="AT19" s="587"/>
      <c r="AU19" s="587"/>
      <c r="AV19" s="587"/>
      <c r="AW19" s="587"/>
      <c r="AX19" s="587"/>
      <c r="AY19" s="587"/>
      <c r="AZ19" s="587"/>
      <c r="BA19" s="587"/>
      <c r="BB19" s="587"/>
      <c r="BC19" s="587"/>
      <c r="BD19" s="587"/>
      <c r="BE19" s="587"/>
      <c r="BF19" s="587"/>
      <c r="BG19" s="587"/>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7"/>
      <c r="CJ19" s="587"/>
      <c r="CK19" s="587"/>
      <c r="CL19" s="587"/>
      <c r="CM19" s="587"/>
      <c r="CN19" s="587"/>
      <c r="CO19" s="587"/>
      <c r="CP19" s="587"/>
      <c r="CQ19" s="587"/>
      <c r="CR19" s="587"/>
      <c r="CS19" s="587"/>
      <c r="CT19" s="587"/>
      <c r="CU19" s="587"/>
      <c r="CV19" s="587"/>
      <c r="CW19" s="587"/>
      <c r="CX19" s="587"/>
      <c r="CY19" s="587"/>
      <c r="CZ19" s="587"/>
      <c r="DA19" s="587"/>
      <c r="DB19" s="587"/>
      <c r="DC19" s="587"/>
      <c r="DD19" s="587"/>
      <c r="DE19" s="587"/>
      <c r="DF19" s="587"/>
      <c r="DG19" s="587"/>
      <c r="DH19" s="587"/>
      <c r="DI19" s="587"/>
      <c r="DJ19" s="587"/>
      <c r="DK19" s="587"/>
      <c r="DL19" s="587"/>
      <c r="DM19" s="587"/>
      <c r="DN19" s="587"/>
      <c r="DO19" s="587"/>
      <c r="DP19" s="587"/>
      <c r="DQ19" s="587"/>
      <c r="DR19" s="587"/>
      <c r="DS19" s="587"/>
      <c r="DT19" s="587"/>
      <c r="DU19" s="587"/>
      <c r="DV19" s="587"/>
      <c r="DW19" s="587"/>
      <c r="DX19" s="587"/>
      <c r="DY19" s="587"/>
      <c r="DZ19" s="587"/>
      <c r="EA19" s="587"/>
      <c r="EB19" s="587"/>
      <c r="EC19" s="587"/>
      <c r="ED19" s="587"/>
      <c r="EE19" s="587"/>
      <c r="EF19" s="587"/>
      <c r="EG19" s="587"/>
      <c r="EH19" s="587"/>
      <c r="EI19" s="587"/>
      <c r="EJ19" s="587"/>
      <c r="EK19" s="587"/>
      <c r="EL19" s="587"/>
      <c r="EM19" s="587"/>
      <c r="EN19" s="587"/>
      <c r="EO19" s="587"/>
      <c r="EP19" s="587"/>
      <c r="EQ19" s="587"/>
      <c r="ER19" s="587"/>
      <c r="ES19" s="587"/>
      <c r="ET19" s="587"/>
      <c r="EU19" s="587"/>
      <c r="EV19" s="587"/>
      <c r="EW19" s="587"/>
      <c r="EX19" s="587"/>
      <c r="EY19" s="587"/>
      <c r="EZ19" s="587"/>
      <c r="FA19" s="587"/>
      <c r="FB19" s="587"/>
      <c r="FC19" s="587"/>
      <c r="FD19" s="587"/>
      <c r="FE19" s="587"/>
      <c r="FF19" s="587"/>
      <c r="FG19" s="587"/>
      <c r="FH19" s="587"/>
      <c r="FI19" s="587"/>
      <c r="FJ19" s="587"/>
      <c r="FK19" s="587"/>
      <c r="FL19" s="587"/>
      <c r="FM19" s="587"/>
      <c r="FN19" s="587"/>
      <c r="FO19" s="587"/>
      <c r="FP19" s="587"/>
      <c r="FQ19" s="587"/>
      <c r="FR19" s="587"/>
      <c r="FS19" s="587"/>
      <c r="FT19" s="587"/>
      <c r="FU19" s="587"/>
      <c r="FV19" s="587"/>
      <c r="FW19" s="587"/>
      <c r="FX19" s="587"/>
      <c r="FY19" s="587"/>
      <c r="FZ19" s="587"/>
      <c r="GA19" s="587"/>
      <c r="GB19" s="587"/>
      <c r="GC19" s="587"/>
      <c r="GD19" s="587"/>
      <c r="GE19" s="587"/>
      <c r="GF19" s="587"/>
      <c r="GG19" s="587"/>
      <c r="GH19" s="587"/>
      <c r="GI19" s="587"/>
      <c r="GJ19" s="587"/>
      <c r="GK19" s="587"/>
      <c r="GL19" s="587"/>
      <c r="GM19" s="587"/>
      <c r="GN19" s="587"/>
      <c r="GO19" s="587"/>
      <c r="GP19" s="587"/>
      <c r="GQ19" s="587"/>
      <c r="GR19" s="587"/>
      <c r="GS19" s="587"/>
      <c r="GT19" s="587"/>
      <c r="GU19" s="587"/>
      <c r="GV19" s="587"/>
      <c r="GW19" s="587"/>
      <c r="GX19" s="587"/>
      <c r="GY19" s="587"/>
      <c r="GZ19" s="587"/>
      <c r="HA19" s="587"/>
      <c r="HB19" s="587"/>
      <c r="HC19" s="587"/>
      <c r="HD19" s="587"/>
      <c r="HE19" s="587"/>
      <c r="HF19" s="587"/>
      <c r="HG19" s="587"/>
      <c r="HH19" s="587"/>
      <c r="HI19" s="587"/>
      <c r="HJ19" s="587"/>
      <c r="HK19" s="587"/>
      <c r="HL19" s="587"/>
      <c r="HM19" s="587"/>
      <c r="HN19" s="587"/>
      <c r="HO19" s="587"/>
      <c r="HP19" s="587"/>
      <c r="HQ19" s="587"/>
      <c r="HR19" s="587"/>
      <c r="HS19" s="587"/>
      <c r="HT19" s="587"/>
      <c r="HU19" s="587"/>
      <c r="HV19" s="587"/>
      <c r="HW19" s="587"/>
      <c r="HX19" s="587"/>
      <c r="HY19" s="587"/>
      <c r="HZ19" s="587"/>
      <c r="IA19" s="587"/>
      <c r="IB19" s="587"/>
      <c r="IC19" s="587"/>
      <c r="ID19" s="587"/>
      <c r="IE19" s="587"/>
    </row>
    <row r="20" spans="1:239" s="45" customFormat="1" ht="31.5">
      <c r="A20" s="56" t="s">
        <v>492</v>
      </c>
      <c r="B20" s="76" t="s">
        <v>745</v>
      </c>
      <c r="C20" s="22"/>
      <c r="D20" s="22"/>
      <c r="E20" s="38"/>
      <c r="F20" s="44"/>
      <c r="G20" s="544"/>
      <c r="H20" s="544"/>
      <c r="I20" s="544"/>
      <c r="J20" s="544"/>
      <c r="K20" s="544"/>
      <c r="L20" s="544"/>
      <c r="M20" s="544"/>
      <c r="N20" s="549"/>
      <c r="O20" s="544"/>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R20" s="587"/>
      <c r="AS20" s="587"/>
      <c r="AT20" s="587"/>
      <c r="AU20" s="587"/>
      <c r="AV20" s="587"/>
      <c r="AW20" s="587"/>
      <c r="AX20" s="587"/>
      <c r="AY20" s="587"/>
      <c r="AZ20" s="587"/>
      <c r="BA20" s="587"/>
      <c r="BB20" s="587"/>
      <c r="BC20" s="587"/>
      <c r="BD20" s="587"/>
      <c r="BE20" s="587"/>
      <c r="BF20" s="587"/>
      <c r="BG20" s="587"/>
      <c r="BH20" s="587"/>
      <c r="BI20" s="587"/>
      <c r="BJ20" s="587"/>
      <c r="BK20" s="587"/>
      <c r="BL20" s="587"/>
      <c r="BM20" s="587"/>
      <c r="BN20" s="587"/>
      <c r="BO20" s="587"/>
      <c r="BP20" s="587"/>
      <c r="BQ20" s="587"/>
      <c r="BR20" s="587"/>
      <c r="BS20" s="587"/>
      <c r="BT20" s="587"/>
      <c r="BU20" s="587"/>
      <c r="BV20" s="587"/>
      <c r="BW20" s="587"/>
      <c r="BX20" s="587"/>
      <c r="BY20" s="587"/>
      <c r="BZ20" s="587"/>
      <c r="CA20" s="587"/>
      <c r="CB20" s="587"/>
      <c r="CC20" s="587"/>
      <c r="CD20" s="587"/>
      <c r="CE20" s="587"/>
      <c r="CF20" s="587"/>
      <c r="CG20" s="587"/>
      <c r="CH20" s="587"/>
      <c r="CI20" s="587"/>
      <c r="CJ20" s="587"/>
      <c r="CK20" s="587"/>
      <c r="CL20" s="587"/>
      <c r="CM20" s="587"/>
      <c r="CN20" s="587"/>
      <c r="CO20" s="587"/>
      <c r="CP20" s="587"/>
      <c r="CQ20" s="587"/>
      <c r="CR20" s="587"/>
      <c r="CS20" s="587"/>
      <c r="CT20" s="587"/>
      <c r="CU20" s="587"/>
      <c r="CV20" s="587"/>
      <c r="CW20" s="587"/>
      <c r="CX20" s="587"/>
      <c r="CY20" s="587"/>
      <c r="CZ20" s="587"/>
      <c r="DA20" s="587"/>
      <c r="DB20" s="587"/>
      <c r="DC20" s="587"/>
      <c r="DD20" s="587"/>
      <c r="DE20" s="587"/>
      <c r="DF20" s="587"/>
      <c r="DG20" s="587"/>
      <c r="DH20" s="587"/>
      <c r="DI20" s="587"/>
      <c r="DJ20" s="587"/>
      <c r="DK20" s="587"/>
      <c r="DL20" s="587"/>
      <c r="DM20" s="587"/>
      <c r="DN20" s="587"/>
      <c r="DO20" s="587"/>
      <c r="DP20" s="587"/>
      <c r="DQ20" s="587"/>
      <c r="DR20" s="587"/>
      <c r="DS20" s="587"/>
      <c r="DT20" s="587"/>
      <c r="DU20" s="587"/>
      <c r="DV20" s="587"/>
      <c r="DW20" s="587"/>
      <c r="DX20" s="587"/>
      <c r="DY20" s="587"/>
      <c r="DZ20" s="587"/>
      <c r="EA20" s="587"/>
      <c r="EB20" s="587"/>
      <c r="EC20" s="587"/>
      <c r="ED20" s="587"/>
      <c r="EE20" s="587"/>
      <c r="EF20" s="587"/>
      <c r="EG20" s="587"/>
      <c r="EH20" s="587"/>
      <c r="EI20" s="587"/>
      <c r="EJ20" s="587"/>
      <c r="EK20" s="587"/>
      <c r="EL20" s="587"/>
      <c r="EM20" s="587"/>
      <c r="EN20" s="587"/>
      <c r="EO20" s="587"/>
      <c r="EP20" s="587"/>
      <c r="EQ20" s="587"/>
      <c r="ER20" s="587"/>
      <c r="ES20" s="587"/>
      <c r="ET20" s="587"/>
      <c r="EU20" s="587"/>
      <c r="EV20" s="587"/>
      <c r="EW20" s="587"/>
      <c r="EX20" s="587"/>
      <c r="EY20" s="587"/>
      <c r="EZ20" s="587"/>
      <c r="FA20" s="587"/>
      <c r="FB20" s="587"/>
      <c r="FC20" s="587"/>
      <c r="FD20" s="587"/>
      <c r="FE20" s="587"/>
      <c r="FF20" s="587"/>
      <c r="FG20" s="587"/>
      <c r="FH20" s="587"/>
      <c r="FI20" s="587"/>
      <c r="FJ20" s="587"/>
      <c r="FK20" s="587"/>
      <c r="FL20" s="587"/>
      <c r="FM20" s="587"/>
      <c r="FN20" s="587"/>
      <c r="FO20" s="587"/>
      <c r="FP20" s="587"/>
      <c r="FQ20" s="587"/>
      <c r="FR20" s="587"/>
      <c r="FS20" s="587"/>
      <c r="FT20" s="587"/>
      <c r="FU20" s="587"/>
      <c r="FV20" s="587"/>
      <c r="FW20" s="587"/>
      <c r="FX20" s="587"/>
      <c r="FY20" s="587"/>
      <c r="FZ20" s="587"/>
      <c r="GA20" s="587"/>
      <c r="GB20" s="587"/>
      <c r="GC20" s="587"/>
      <c r="GD20" s="587"/>
      <c r="GE20" s="587"/>
      <c r="GF20" s="587"/>
      <c r="GG20" s="587"/>
      <c r="GH20" s="587"/>
      <c r="GI20" s="587"/>
      <c r="GJ20" s="587"/>
      <c r="GK20" s="587"/>
      <c r="GL20" s="587"/>
      <c r="GM20" s="587"/>
      <c r="GN20" s="587"/>
      <c r="GO20" s="587"/>
      <c r="GP20" s="587"/>
      <c r="GQ20" s="587"/>
      <c r="GR20" s="587"/>
      <c r="GS20" s="587"/>
      <c r="GT20" s="587"/>
      <c r="GU20" s="587"/>
      <c r="GV20" s="587"/>
      <c r="GW20" s="587"/>
      <c r="GX20" s="587"/>
      <c r="GY20" s="587"/>
      <c r="GZ20" s="587"/>
      <c r="HA20" s="587"/>
      <c r="HB20" s="587"/>
      <c r="HC20" s="587"/>
      <c r="HD20" s="587"/>
      <c r="HE20" s="587"/>
      <c r="HF20" s="587"/>
      <c r="HG20" s="587"/>
      <c r="HH20" s="587"/>
      <c r="HI20" s="587"/>
      <c r="HJ20" s="587"/>
      <c r="HK20" s="587"/>
      <c r="HL20" s="587"/>
      <c r="HM20" s="587"/>
      <c r="HN20" s="587"/>
      <c r="HO20" s="587"/>
      <c r="HP20" s="587"/>
      <c r="HQ20" s="587"/>
      <c r="HR20" s="587"/>
      <c r="HS20" s="587"/>
      <c r="HT20" s="587"/>
      <c r="HU20" s="587"/>
      <c r="HV20" s="587"/>
      <c r="HW20" s="587"/>
      <c r="HX20" s="587"/>
      <c r="HY20" s="587"/>
      <c r="HZ20" s="587"/>
      <c r="IA20" s="587"/>
      <c r="IB20" s="587"/>
      <c r="IC20" s="587"/>
      <c r="ID20" s="587"/>
      <c r="IE20" s="587"/>
    </row>
    <row r="21" spans="1:239" s="47" customFormat="1" ht="126">
      <c r="A21" s="43">
        <v>1</v>
      </c>
      <c r="B21" s="772" t="s">
        <v>625</v>
      </c>
      <c r="C21" s="22" t="s">
        <v>375</v>
      </c>
      <c r="D21" s="22">
        <v>2018</v>
      </c>
      <c r="E21" s="38">
        <v>2023</v>
      </c>
      <c r="F21" s="44" t="s">
        <v>626</v>
      </c>
      <c r="G21" s="543">
        <v>57200</v>
      </c>
      <c r="H21" s="543">
        <v>18500</v>
      </c>
      <c r="I21" s="543">
        <v>0</v>
      </c>
      <c r="J21" s="543">
        <v>0</v>
      </c>
      <c r="K21" s="543">
        <v>9500</v>
      </c>
      <c r="L21" s="543">
        <v>9500</v>
      </c>
      <c r="M21" s="543">
        <v>2000</v>
      </c>
      <c r="N21" s="545"/>
      <c r="O21" s="44"/>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U21" s="587"/>
      <c r="AV21" s="587"/>
      <c r="AW21" s="587"/>
      <c r="AX21" s="587"/>
      <c r="AY21" s="587"/>
      <c r="AZ21" s="587"/>
      <c r="BA21" s="587"/>
      <c r="BB21" s="587"/>
      <c r="BC21" s="587"/>
      <c r="BD21" s="587"/>
      <c r="BE21" s="587"/>
      <c r="BF21" s="587"/>
      <c r="BG21" s="587"/>
      <c r="BH21" s="587"/>
      <c r="BI21" s="587"/>
      <c r="BJ21" s="587"/>
      <c r="BK21" s="587"/>
      <c r="BL21" s="587"/>
      <c r="BM21" s="587"/>
      <c r="BN21" s="587"/>
      <c r="BO21" s="587"/>
      <c r="BP21" s="587"/>
      <c r="BQ21" s="587"/>
      <c r="BR21" s="587"/>
      <c r="BS21" s="587"/>
      <c r="BT21" s="587"/>
      <c r="BU21" s="587"/>
      <c r="BV21" s="587"/>
      <c r="BW21" s="587"/>
      <c r="BX21" s="587"/>
      <c r="BY21" s="587"/>
      <c r="BZ21" s="587"/>
      <c r="CA21" s="587"/>
      <c r="CB21" s="587"/>
      <c r="CC21" s="587"/>
      <c r="CD21" s="587"/>
      <c r="CE21" s="587"/>
      <c r="CF21" s="587"/>
      <c r="CG21" s="587"/>
      <c r="CH21" s="587"/>
      <c r="CI21" s="587"/>
      <c r="CJ21" s="587"/>
      <c r="CK21" s="587"/>
      <c r="CL21" s="587"/>
      <c r="CM21" s="587"/>
      <c r="CN21" s="587"/>
      <c r="CO21" s="587"/>
      <c r="CP21" s="587"/>
      <c r="CQ21" s="587"/>
      <c r="CR21" s="587"/>
      <c r="CS21" s="587"/>
      <c r="CT21" s="587"/>
      <c r="CU21" s="587"/>
      <c r="CV21" s="587"/>
      <c r="CW21" s="587"/>
      <c r="CX21" s="587"/>
      <c r="CY21" s="587"/>
      <c r="CZ21" s="587"/>
      <c r="DA21" s="587"/>
      <c r="DB21" s="587"/>
      <c r="DC21" s="587"/>
      <c r="DD21" s="587"/>
      <c r="DE21" s="587"/>
      <c r="DF21" s="587"/>
      <c r="DG21" s="587"/>
      <c r="DH21" s="587"/>
      <c r="DI21" s="587"/>
      <c r="DJ21" s="587"/>
      <c r="DK21" s="587"/>
      <c r="DL21" s="587"/>
      <c r="DM21" s="587"/>
      <c r="DN21" s="587"/>
      <c r="DO21" s="587"/>
      <c r="DP21" s="587"/>
      <c r="DQ21" s="587"/>
      <c r="DR21" s="587"/>
      <c r="DS21" s="587"/>
      <c r="DT21" s="587"/>
      <c r="DU21" s="587"/>
      <c r="DV21" s="587"/>
      <c r="DW21" s="587"/>
      <c r="DX21" s="587"/>
      <c r="DY21" s="587"/>
      <c r="DZ21" s="587"/>
      <c r="EA21" s="587"/>
      <c r="EB21" s="587"/>
      <c r="EC21" s="587"/>
      <c r="ED21" s="587"/>
      <c r="EE21" s="587"/>
      <c r="EF21" s="587"/>
      <c r="EG21" s="587"/>
      <c r="EH21" s="587"/>
      <c r="EI21" s="587"/>
      <c r="EJ21" s="587"/>
      <c r="EK21" s="587"/>
      <c r="EL21" s="587"/>
      <c r="EM21" s="587"/>
      <c r="EN21" s="587"/>
      <c r="EO21" s="587"/>
      <c r="EP21" s="587"/>
      <c r="EQ21" s="587"/>
      <c r="ER21" s="587"/>
      <c r="ES21" s="587"/>
      <c r="ET21" s="587"/>
      <c r="EU21" s="587"/>
      <c r="EV21" s="587"/>
      <c r="EW21" s="587"/>
      <c r="EX21" s="587"/>
      <c r="EY21" s="587"/>
      <c r="EZ21" s="587"/>
      <c r="FA21" s="587"/>
      <c r="FB21" s="587"/>
      <c r="FC21" s="587"/>
      <c r="FD21" s="587"/>
      <c r="FE21" s="587"/>
      <c r="FF21" s="587"/>
      <c r="FG21" s="587"/>
      <c r="FH21" s="587"/>
      <c r="FI21" s="587"/>
      <c r="FJ21" s="587"/>
      <c r="FK21" s="587"/>
      <c r="FL21" s="587"/>
      <c r="FM21" s="587"/>
      <c r="FN21" s="587"/>
      <c r="FO21" s="587"/>
      <c r="FP21" s="587"/>
      <c r="FQ21" s="587"/>
      <c r="FR21" s="587"/>
      <c r="FS21" s="587"/>
      <c r="FT21" s="587"/>
      <c r="FU21" s="587"/>
      <c r="FV21" s="587"/>
      <c r="FW21" s="587"/>
      <c r="FX21" s="587"/>
      <c r="FY21" s="587"/>
      <c r="FZ21" s="587"/>
      <c r="GA21" s="587"/>
      <c r="GB21" s="587"/>
      <c r="GC21" s="587"/>
      <c r="GD21" s="587"/>
      <c r="GE21" s="587"/>
      <c r="GF21" s="587"/>
      <c r="GG21" s="587"/>
      <c r="GH21" s="587"/>
      <c r="GI21" s="587"/>
      <c r="GJ21" s="587"/>
      <c r="GK21" s="587"/>
      <c r="GL21" s="587"/>
      <c r="GM21" s="587"/>
      <c r="GN21" s="587"/>
      <c r="GO21" s="587"/>
      <c r="GP21" s="587"/>
      <c r="GQ21" s="587"/>
      <c r="GR21" s="587"/>
      <c r="GS21" s="587"/>
      <c r="GT21" s="587"/>
      <c r="GU21" s="587"/>
      <c r="GV21" s="587"/>
      <c r="GW21" s="587"/>
      <c r="GX21" s="587"/>
      <c r="GY21" s="587"/>
      <c r="GZ21" s="587"/>
      <c r="HA21" s="587"/>
      <c r="HB21" s="587"/>
      <c r="HC21" s="587"/>
      <c r="HD21" s="587"/>
      <c r="HE21" s="587"/>
      <c r="HF21" s="587"/>
      <c r="HG21" s="587"/>
      <c r="HH21" s="587"/>
      <c r="HI21" s="587"/>
      <c r="HJ21" s="587"/>
      <c r="HK21" s="587"/>
      <c r="HL21" s="587"/>
      <c r="HM21" s="587"/>
      <c r="HN21" s="587"/>
      <c r="HO21" s="587"/>
      <c r="HP21" s="587"/>
      <c r="HQ21" s="587"/>
      <c r="HR21" s="587"/>
      <c r="HS21" s="587"/>
      <c r="HT21" s="587"/>
      <c r="HU21" s="587"/>
      <c r="HV21" s="587"/>
      <c r="HW21" s="587"/>
      <c r="HX21" s="587"/>
      <c r="HY21" s="587"/>
      <c r="HZ21" s="587"/>
      <c r="IA21" s="587"/>
      <c r="IB21" s="587"/>
      <c r="IC21" s="587"/>
      <c r="ID21" s="587"/>
      <c r="IE21" s="587"/>
    </row>
    <row r="22" spans="1:239">
      <c r="A22" s="56" t="s">
        <v>497</v>
      </c>
      <c r="B22" s="76" t="s">
        <v>703</v>
      </c>
      <c r="C22" s="22"/>
      <c r="D22" s="22"/>
      <c r="E22" s="38"/>
      <c r="F22" s="44"/>
      <c r="G22" s="544"/>
      <c r="H22" s="544"/>
      <c r="I22" s="544"/>
      <c r="J22" s="544"/>
      <c r="K22" s="544"/>
      <c r="L22" s="544"/>
      <c r="M22" s="544">
        <v>10000</v>
      </c>
      <c r="N22" s="549"/>
      <c r="O22" s="549" t="s">
        <v>704</v>
      </c>
    </row>
  </sheetData>
  <sortState ref="A10:IE19">
    <sortCondition ref="E10:E19"/>
    <sortCondition ref="M10:M19"/>
  </sortState>
  <mergeCells count="19">
    <mergeCell ref="A4:A7"/>
    <mergeCell ref="B4:B7"/>
    <mergeCell ref="C4:C7"/>
    <mergeCell ref="D4:D7"/>
    <mergeCell ref="E4:E7"/>
    <mergeCell ref="M4:M7"/>
    <mergeCell ref="N4:N7"/>
    <mergeCell ref="O4:O7"/>
    <mergeCell ref="F5:F7"/>
    <mergeCell ref="G5:H5"/>
    <mergeCell ref="G6:G7"/>
    <mergeCell ref="H6:H7"/>
    <mergeCell ref="I6:I7"/>
    <mergeCell ref="F4:H4"/>
    <mergeCell ref="J6:J7"/>
    <mergeCell ref="K6:K7"/>
    <mergeCell ref="L6:L7"/>
    <mergeCell ref="I4:J5"/>
    <mergeCell ref="K4:L5"/>
  </mergeCells>
  <printOptions horizontalCentered="1"/>
  <pageMargins left="0.5" right="0.5" top="0.5" bottom="0.5" header="0" footer="0.25"/>
  <pageSetup paperSize="9" scale="62" fitToHeight="0"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DATA</vt:lpstr>
      <vt:lpstr>1NGUON</vt:lpstr>
      <vt:lpstr>2CO CAU</vt:lpstr>
      <vt:lpstr>3PBHUYEN</vt:lpstr>
      <vt:lpstr>5KHCN</vt:lpstr>
      <vt:lpstr>6GDDT</vt:lpstr>
      <vt:lpstr>7YTE</vt:lpstr>
      <vt:lpstr>8NOXDCB</vt:lpstr>
      <vt:lpstr>9 ODA</vt:lpstr>
      <vt:lpstr>10ChaLo</vt:lpstr>
      <vt:lpstr>11PNKB</vt:lpstr>
      <vt:lpstr>12PCNST</vt:lpstr>
      <vt:lpstr>13TRONGDIEM</vt:lpstr>
      <vt:lpstr>14CHUYEN TIEP</vt:lpstr>
      <vt:lpstr>15KCM 2018</vt:lpstr>
      <vt:lpstr>'2CO CAU'!_ftnref1</vt:lpstr>
      <vt:lpstr>'2CO CAU'!_ftnref2</vt:lpstr>
      <vt:lpstr>'2CO CAU'!_ftnref3</vt:lpstr>
      <vt:lpstr>'2CO CAU'!_ftnref4</vt:lpstr>
      <vt:lpstr>'2CO CAU'!_ftnref5</vt:lpstr>
      <vt:lpstr>'2CO CAU'!_ftnref6</vt:lpstr>
      <vt:lpstr>'2CO CAU'!_ftnref7</vt:lpstr>
      <vt:lpstr>'10ChaLo'!Print_Titles</vt:lpstr>
      <vt:lpstr>'11PNKB'!Print_Titles</vt:lpstr>
      <vt:lpstr>'12PCNST'!Print_Titles</vt:lpstr>
      <vt:lpstr>'13TRONGDIEM'!Print_Titles</vt:lpstr>
      <vt:lpstr>'14CHUYEN TIEP'!Print_Titles</vt:lpstr>
      <vt:lpstr>'15KCM 2018'!Print_Titles</vt:lpstr>
      <vt:lpstr>'5KHCN'!Print_Titles</vt:lpstr>
      <vt:lpstr>'6GDDT'!Print_Titles</vt:lpstr>
      <vt:lpstr>'7YTE'!Print_Titles</vt:lpstr>
      <vt:lpstr>'8NOXDCB'!Print_Titles</vt:lpstr>
      <vt:lpstr>'9 ODA'!Print_Titles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2017-11-28T03:29:50Z</cp:lastPrinted>
  <dcterms:created xsi:type="dcterms:W3CDTF">2016-11-24T10:10:27Z</dcterms:created>
  <dcterms:modified xsi:type="dcterms:W3CDTF">2017-11-28T03:33:36Z</dcterms:modified>
</cp:coreProperties>
</file>