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NĂM 2019\NGHI QUYET HOI DONG\NGHI QUYET HOI DONG THANG 11-2019- BAN TRINH CUOI\"/>
    </mc:Choice>
  </mc:AlternateContent>
  <bookViews>
    <workbookView xWindow="0" yWindow="0" windowWidth="19200" windowHeight="11490" tabRatio="883" firstSheet="9" activeTab="9"/>
  </bookViews>
  <sheets>
    <sheet name="Giao dat_2015" sheetId="1" state="hidden" r:id="rId1"/>
    <sheet name="Thue dat_2015" sheetId="2" state="hidden" r:id="rId2"/>
    <sheet name="Giao dat_2016" sheetId="3" state="hidden" r:id="rId3"/>
    <sheet name="Thue dat_2016" sheetId="4" state="hidden" r:id="rId4"/>
    <sheet name="Giao dat_2017" sheetId="5" state="hidden" r:id="rId5"/>
    <sheet name="Thue dat_2017" sheetId="6" state="hidden" r:id="rId6"/>
    <sheet name="TT_So" sheetId="21" state="hidden" r:id="rId7"/>
    <sheet name="TT_SNN (T5)" sheetId="25" state="hidden" r:id="rId8"/>
    <sheet name="TT_So (05-11)" sheetId="44" state="hidden" r:id="rId9"/>
    <sheet name="TT_UBND tinh (05-11)" sheetId="45" r:id="rId10"/>
    <sheet name="TT_HDND tinh (05-11)" sheetId="46" state="hidden" r:id="rId11"/>
    <sheet name="TT_UB (12-9)" sheetId="40" state="hidden" r:id="rId12"/>
    <sheet name="NQ_HD (12-9)" sheetId="41" state="hidden" r:id="rId13"/>
    <sheet name="TT_UBND (03-9)" sheetId="36" state="hidden" r:id="rId14"/>
    <sheet name="NQ_HD (03-9)" sheetId="39" state="hidden" r:id="rId15"/>
    <sheet name="TT_UBND (03-7)" sheetId="34" state="hidden" r:id="rId16"/>
    <sheet name="TT_HDND (03-7)" sheetId="35" state="hidden" r:id="rId17"/>
    <sheet name="TT_UBND (18-6)" sheetId="18" state="hidden" r:id="rId18"/>
    <sheet name="NQ-HDND (18-6)" sheetId="32" state="hidden" r:id="rId19"/>
    <sheet name="NQ_HDND (T5)" sheetId="26" state="hidden" r:id="rId20"/>
    <sheet name="TT_SNN (T5) (2)" sheetId="27" state="hidden" r:id="rId21"/>
    <sheet name="TT_SNN (18-6)" sheetId="28" state="hidden" r:id="rId22"/>
    <sheet name="Viet" sheetId="29" state="hidden" r:id="rId23"/>
    <sheet name="Viet (lai)" sheetId="31" state="hidden" r:id="rId24"/>
    <sheet name="NQ_HDND(4)" sheetId="20" state="hidden" r:id="rId25"/>
  </sheets>
  <externalReferences>
    <externalReference r:id="rId26"/>
  </externalReferences>
  <definedNames>
    <definedName name="_xlnm._FilterDatabase" localSheetId="0" hidden="1">'Giao dat_2015'!$A$3:$W$374</definedName>
    <definedName name="_xlnm._FilterDatabase" localSheetId="2" hidden="1">'Giao dat_2016'!$A$3:$X$283</definedName>
    <definedName name="_xlnm._FilterDatabase" localSheetId="4" hidden="1">'Giao dat_2017'!$A$3:$W$142</definedName>
    <definedName name="_xlnm._FilterDatabase" localSheetId="1" hidden="1">'Thue dat_2015'!$K$3:$L$638</definedName>
    <definedName name="_xlnm._FilterDatabase" localSheetId="3" hidden="1">'Thue dat_2016'!$A$3:$Z$158</definedName>
    <definedName name="_xlnm._FilterDatabase" localSheetId="5" hidden="1">'Thue dat_2017'!$A$3:$Z$149</definedName>
    <definedName name="_xlnm.Print_Titles" localSheetId="14">'NQ_HD (03-9)'!$4:$7</definedName>
    <definedName name="_xlnm.Print_Titles" localSheetId="12">'NQ_HD (12-9)'!$4:$7</definedName>
    <definedName name="_xlnm.Print_Titles" localSheetId="19">'NQ_HDND (T5)'!$4:$5</definedName>
    <definedName name="_xlnm.Print_Titles" localSheetId="24">'NQ_HDND(4)'!$4:$5</definedName>
    <definedName name="_xlnm.Print_Titles" localSheetId="18">'NQ-HDND (18-6)'!$4:$5</definedName>
    <definedName name="_xlnm.Print_Titles" localSheetId="16">'TT_HDND (03-7)'!$4:$7</definedName>
    <definedName name="_xlnm.Print_Titles" localSheetId="10">'TT_HDND tinh (05-11)'!$4:$7</definedName>
    <definedName name="_xlnm.Print_Titles" localSheetId="21">'TT_SNN (18-6)'!$4:$5</definedName>
    <definedName name="_xlnm.Print_Titles" localSheetId="7">'TT_SNN (T5)'!$3:$4</definedName>
    <definedName name="_xlnm.Print_Titles" localSheetId="20">'TT_SNN (T5) (2)'!$3:$4</definedName>
    <definedName name="_xlnm.Print_Titles" localSheetId="6">TT_So!$4:$5</definedName>
    <definedName name="_xlnm.Print_Titles" localSheetId="8">'TT_So (05-11)'!$4:$7</definedName>
    <definedName name="_xlnm.Print_Titles" localSheetId="11">'TT_UB (12-9)'!$4:$7</definedName>
    <definedName name="_xlnm.Print_Titles" localSheetId="15">'TT_UBND (03-7)'!$4:$7</definedName>
    <definedName name="_xlnm.Print_Titles" localSheetId="13">'TT_UBND (03-9)'!$4:$7</definedName>
    <definedName name="_xlnm.Print_Titles" localSheetId="17">'TT_UBND (18-6)'!$4:$5</definedName>
    <definedName name="_xlnm.Print_Titles" localSheetId="9">'TT_UBND tinh (05-11)'!$4:$7</definedName>
  </definedNames>
  <calcPr calcId="162913"/>
</workbook>
</file>

<file path=xl/calcChain.xml><?xml version="1.0" encoding="utf-8"?>
<calcChain xmlns="http://schemas.openxmlformats.org/spreadsheetml/2006/main">
  <c r="D27" i="45" l="1"/>
  <c r="D28" i="45" s="1"/>
  <c r="D15" i="45" l="1"/>
  <c r="G17" i="45"/>
  <c r="E18" i="45"/>
  <c r="G18" i="45" s="1"/>
  <c r="E17" i="45"/>
  <c r="G15" i="45" l="1"/>
  <c r="E15" i="45"/>
  <c r="E16" i="46"/>
  <c r="G16" i="46" s="1"/>
  <c r="G15" i="46" s="1"/>
  <c r="H20" i="45"/>
  <c r="H18" i="46"/>
  <c r="H18" i="44"/>
  <c r="H12" i="45"/>
  <c r="H12" i="46"/>
  <c r="H12" i="44"/>
  <c r="G16" i="44"/>
  <c r="G20" i="45"/>
  <c r="G19" i="45" s="1"/>
  <c r="G18" i="46"/>
  <c r="G17" i="46" s="1"/>
  <c r="G18" i="44"/>
  <c r="G17" i="44" s="1"/>
  <c r="G15" i="44"/>
  <c r="G14" i="45"/>
  <c r="G13" i="45" s="1"/>
  <c r="G14" i="46"/>
  <c r="G13" i="46" s="1"/>
  <c r="G14" i="44"/>
  <c r="G13" i="44" s="1"/>
  <c r="G12" i="45"/>
  <c r="G11" i="45" s="1"/>
  <c r="G12" i="46"/>
  <c r="G11" i="46" s="1"/>
  <c r="G12" i="44"/>
  <c r="G11" i="44" s="1"/>
  <c r="G10" i="46" l="1"/>
  <c r="G10" i="45"/>
  <c r="G10" i="44"/>
  <c r="P18" i="46"/>
  <c r="L18" i="46"/>
  <c r="H17" i="46"/>
  <c r="E17" i="46"/>
  <c r="D17" i="46"/>
  <c r="S16" i="46"/>
  <c r="K16" i="46"/>
  <c r="E15" i="46"/>
  <c r="Q14" i="46"/>
  <c r="L14" i="46"/>
  <c r="E13" i="46"/>
  <c r="P12" i="46"/>
  <c r="L12" i="46"/>
  <c r="H11" i="46"/>
  <c r="E11" i="46"/>
  <c r="D11" i="46"/>
  <c r="U9" i="46"/>
  <c r="E9" i="46"/>
  <c r="E8" i="46" s="1"/>
  <c r="F8" i="46"/>
  <c r="P20" i="45"/>
  <c r="L20" i="45"/>
  <c r="H19" i="45"/>
  <c r="E19" i="45"/>
  <c r="D19" i="45"/>
  <c r="S16" i="45"/>
  <c r="K16" i="45"/>
  <c r="Q14" i="45"/>
  <c r="L14" i="45"/>
  <c r="E13" i="45"/>
  <c r="P12" i="45"/>
  <c r="L12" i="45"/>
  <c r="H11" i="45"/>
  <c r="E11" i="45"/>
  <c r="E10" i="45" s="1"/>
  <c r="D11" i="45"/>
  <c r="E9" i="45"/>
  <c r="E8" i="45" s="1"/>
  <c r="F8" i="45"/>
  <c r="F8" i="44"/>
  <c r="D15" i="46" l="1"/>
  <c r="D13" i="46"/>
  <c r="H10" i="46"/>
  <c r="D13" i="45"/>
  <c r="D10" i="45" s="1"/>
  <c r="H10" i="45"/>
  <c r="E10" i="46"/>
  <c r="U11" i="46" s="1"/>
  <c r="E9" i="44"/>
  <c r="D10" i="46" l="1"/>
  <c r="U12" i="46" s="1"/>
  <c r="E8" i="44"/>
  <c r="P18" i="44"/>
  <c r="D17" i="44"/>
  <c r="E17" i="44"/>
  <c r="S16" i="44"/>
  <c r="D15" i="44"/>
  <c r="E15" i="44"/>
  <c r="Q14" i="44"/>
  <c r="E13" i="44"/>
  <c r="P12" i="44"/>
  <c r="D11" i="44"/>
  <c r="E11" i="44"/>
  <c r="E10" i="44" l="1"/>
  <c r="D13" i="44"/>
  <c r="D10" i="44" s="1"/>
  <c r="L12" i="44"/>
  <c r="K16" i="44"/>
  <c r="L14" i="44"/>
  <c r="L18" i="44"/>
  <c r="H11" i="44"/>
  <c r="U9" i="44"/>
  <c r="H17" i="44"/>
  <c r="H10" i="44" l="1"/>
  <c r="U11" i="44"/>
  <c r="U12" i="44" s="1"/>
  <c r="D19" i="40" l="1"/>
  <c r="D19" i="41" s="1"/>
  <c r="Q20" i="41" l="1"/>
  <c r="P20" i="41"/>
  <c r="M20" i="41"/>
  <c r="U19" i="41"/>
  <c r="U20" i="41" s="1"/>
  <c r="I19" i="41"/>
  <c r="J19" i="41" s="1"/>
  <c r="D18" i="41"/>
  <c r="F18" i="41"/>
  <c r="E18" i="41"/>
  <c r="S17" i="41"/>
  <c r="I17" i="41"/>
  <c r="I16" i="41" s="1"/>
  <c r="D17" i="41"/>
  <c r="D16" i="41" s="1"/>
  <c r="F16" i="41"/>
  <c r="E16" i="41"/>
  <c r="S15" i="41"/>
  <c r="I15" i="41"/>
  <c r="J15" i="41" s="1"/>
  <c r="D15" i="41"/>
  <c r="D14" i="41" s="1"/>
  <c r="F14" i="41"/>
  <c r="E14" i="41"/>
  <c r="V13" i="41"/>
  <c r="V20" i="41" s="1"/>
  <c r="G13" i="41"/>
  <c r="J13" i="41" s="1"/>
  <c r="N13" i="41" s="1"/>
  <c r="N20" i="41" s="1"/>
  <c r="D13" i="41"/>
  <c r="D12" i="41" s="1"/>
  <c r="F12" i="41"/>
  <c r="E12" i="41"/>
  <c r="T11" i="41"/>
  <c r="T20" i="41" s="1"/>
  <c r="I11" i="41"/>
  <c r="J11" i="41" s="1"/>
  <c r="D11" i="41"/>
  <c r="D10" i="41" s="1"/>
  <c r="F10" i="41"/>
  <c r="E10" i="41"/>
  <c r="S9" i="41"/>
  <c r="I9" i="41"/>
  <c r="I8" i="41" s="1"/>
  <c r="D9" i="41"/>
  <c r="D8" i="41" s="1"/>
  <c r="F8" i="41"/>
  <c r="E8" i="41"/>
  <c r="Q20" i="40"/>
  <c r="P20" i="40"/>
  <c r="M20" i="40"/>
  <c r="U19" i="40"/>
  <c r="U20" i="40" s="1"/>
  <c r="I19" i="40"/>
  <c r="J19" i="40" s="1"/>
  <c r="D18" i="40"/>
  <c r="F18" i="40"/>
  <c r="E18" i="40"/>
  <c r="S17" i="40"/>
  <c r="I17" i="40"/>
  <c r="I16" i="40" s="1"/>
  <c r="D17" i="40"/>
  <c r="D16" i="40" s="1"/>
  <c r="F16" i="40"/>
  <c r="E16" i="40"/>
  <c r="S15" i="40"/>
  <c r="I15" i="40"/>
  <c r="J15" i="40" s="1"/>
  <c r="D15" i="40"/>
  <c r="D14" i="40" s="1"/>
  <c r="F14" i="40"/>
  <c r="E14" i="40"/>
  <c r="V13" i="40"/>
  <c r="V20" i="40" s="1"/>
  <c r="G13" i="40"/>
  <c r="G12" i="40" s="1"/>
  <c r="G20" i="40" s="1"/>
  <c r="D13" i="40"/>
  <c r="D12" i="40" s="1"/>
  <c r="F12" i="40"/>
  <c r="E12" i="40"/>
  <c r="T11" i="40"/>
  <c r="T20" i="40" s="1"/>
  <c r="I11" i="40"/>
  <c r="J11" i="40" s="1"/>
  <c r="D11" i="40"/>
  <c r="D10" i="40" s="1"/>
  <c r="F10" i="40"/>
  <c r="E10" i="40"/>
  <c r="S9" i="40"/>
  <c r="I9" i="40"/>
  <c r="I8" i="40" s="1"/>
  <c r="D9" i="40"/>
  <c r="D8" i="40" s="1"/>
  <c r="F8" i="40"/>
  <c r="E8" i="40"/>
  <c r="F20" i="40" l="1"/>
  <c r="J9" i="40"/>
  <c r="O9" i="40" s="1"/>
  <c r="J17" i="41"/>
  <c r="O17" i="41" s="1"/>
  <c r="G12" i="41"/>
  <c r="G20" i="41" s="1"/>
  <c r="S20" i="41"/>
  <c r="J13" i="40"/>
  <c r="N13" i="40" s="1"/>
  <c r="N20" i="40" s="1"/>
  <c r="E20" i="41"/>
  <c r="D20" i="40"/>
  <c r="J17" i="40"/>
  <c r="O17" i="40" s="1"/>
  <c r="F20" i="41"/>
  <c r="J9" i="41"/>
  <c r="O9" i="41" s="1"/>
  <c r="E20" i="40"/>
  <c r="S20" i="40"/>
  <c r="O11" i="41"/>
  <c r="J10" i="41"/>
  <c r="D20" i="41"/>
  <c r="O15" i="41"/>
  <c r="J14" i="41"/>
  <c r="N19" i="41"/>
  <c r="J18" i="41"/>
  <c r="J12" i="41"/>
  <c r="I10" i="41"/>
  <c r="I14" i="41"/>
  <c r="I18" i="41"/>
  <c r="O15" i="40"/>
  <c r="J14" i="40"/>
  <c r="N19" i="40"/>
  <c r="J18" i="40"/>
  <c r="O11" i="40"/>
  <c r="J10" i="40"/>
  <c r="J8" i="40"/>
  <c r="J12" i="40"/>
  <c r="I10" i="40"/>
  <c r="I14" i="40"/>
  <c r="I18" i="40"/>
  <c r="O20" i="40" l="1"/>
  <c r="J16" i="41"/>
  <c r="O20" i="41"/>
  <c r="I20" i="40"/>
  <c r="I20" i="41"/>
  <c r="J8" i="41"/>
  <c r="J20" i="41" s="1"/>
  <c r="J16" i="40"/>
  <c r="J20" i="40" s="1"/>
  <c r="Q14" i="39"/>
  <c r="P14" i="39"/>
  <c r="M14" i="39"/>
  <c r="G13" i="39"/>
  <c r="J13" i="39" s="1"/>
  <c r="D13" i="39"/>
  <c r="D12" i="39" s="1"/>
  <c r="F12" i="39"/>
  <c r="E12" i="39"/>
  <c r="I11" i="39"/>
  <c r="J11" i="39" s="1"/>
  <c r="D11" i="39"/>
  <c r="D10" i="39" s="1"/>
  <c r="F10" i="39"/>
  <c r="E10" i="39"/>
  <c r="I9" i="39"/>
  <c r="J9" i="39" s="1"/>
  <c r="D9" i="39"/>
  <c r="D8" i="39" s="1"/>
  <c r="F8" i="39"/>
  <c r="F14" i="39" s="1"/>
  <c r="E8" i="39"/>
  <c r="E12" i="36"/>
  <c r="F12" i="36"/>
  <c r="E10" i="36"/>
  <c r="F10" i="36"/>
  <c r="E8" i="36"/>
  <c r="E14" i="36" s="1"/>
  <c r="F8" i="36"/>
  <c r="Q14" i="36"/>
  <c r="P14" i="36"/>
  <c r="M14" i="36"/>
  <c r="G13" i="36"/>
  <c r="J13" i="36" s="1"/>
  <c r="N13" i="36" s="1"/>
  <c r="N14" i="36" s="1"/>
  <c r="D13" i="36"/>
  <c r="D12" i="36" s="1"/>
  <c r="I11" i="36"/>
  <c r="J11" i="36" s="1"/>
  <c r="O11" i="36" s="1"/>
  <c r="D11" i="36"/>
  <c r="D10" i="36" s="1"/>
  <c r="I9" i="36"/>
  <c r="J9" i="36" s="1"/>
  <c r="J8" i="36" s="1"/>
  <c r="D9" i="36"/>
  <c r="D8" i="36" s="1"/>
  <c r="J12" i="36" l="1"/>
  <c r="D14" i="36"/>
  <c r="I10" i="36"/>
  <c r="F14" i="36"/>
  <c r="G12" i="36"/>
  <c r="G14" i="36" s="1"/>
  <c r="D14" i="39"/>
  <c r="I8" i="36"/>
  <c r="I14" i="36" s="1"/>
  <c r="J10" i="36"/>
  <c r="J14" i="36" s="1"/>
  <c r="E14" i="39"/>
  <c r="N13" i="39"/>
  <c r="N14" i="39" s="1"/>
  <c r="J12" i="39"/>
  <c r="O9" i="39"/>
  <c r="O14" i="39" s="1"/>
  <c r="J8" i="39"/>
  <c r="O11" i="39"/>
  <c r="J10" i="39"/>
  <c r="I8" i="39"/>
  <c r="I10" i="39"/>
  <c r="G12" i="39"/>
  <c r="G14" i="39" s="1"/>
  <c r="O9" i="36"/>
  <c r="O14" i="36" s="1"/>
  <c r="G54" i="35"/>
  <c r="E53" i="35"/>
  <c r="G52" i="35"/>
  <c r="H50" i="35"/>
  <c r="H49" i="35" s="1"/>
  <c r="G50" i="35"/>
  <c r="I48" i="35"/>
  <c r="O48" i="35" s="1"/>
  <c r="H47" i="35"/>
  <c r="G47" i="35"/>
  <c r="I46" i="35"/>
  <c r="O46" i="35" s="1"/>
  <c r="I45" i="35"/>
  <c r="O45" i="35" s="1"/>
  <c r="I44" i="35"/>
  <c r="H43" i="35"/>
  <c r="G43" i="35"/>
  <c r="I42" i="35"/>
  <c r="M42" i="35" s="1"/>
  <c r="F42" i="35"/>
  <c r="F41" i="35" s="1"/>
  <c r="D42" i="35"/>
  <c r="D41" i="35" s="1"/>
  <c r="H41" i="35"/>
  <c r="H40" i="35"/>
  <c r="I40" i="35" s="1"/>
  <c r="F40" i="35"/>
  <c r="G39" i="35"/>
  <c r="I38" i="35"/>
  <c r="O38" i="35" s="1"/>
  <c r="F38" i="35"/>
  <c r="S38" i="35" s="1"/>
  <c r="S37" i="35"/>
  <c r="E37" i="35"/>
  <c r="I36" i="35"/>
  <c r="P36" i="35" s="1"/>
  <c r="P55" i="35" s="1"/>
  <c r="F36" i="35"/>
  <c r="S36" i="35" s="1"/>
  <c r="H35" i="35"/>
  <c r="N35" i="35" s="1"/>
  <c r="D35" i="35"/>
  <c r="E34" i="35"/>
  <c r="N33" i="35"/>
  <c r="I33" i="35"/>
  <c r="F33" i="35"/>
  <c r="S33" i="35" s="1"/>
  <c r="E32" i="35"/>
  <c r="I31" i="35"/>
  <c r="O31" i="35" s="1"/>
  <c r="F31" i="35"/>
  <c r="D31" i="35" s="1"/>
  <c r="H30" i="35"/>
  <c r="I30" i="35" s="1"/>
  <c r="O29" i="35"/>
  <c r="F29" i="35"/>
  <c r="D29" i="35" s="1"/>
  <c r="G28" i="35"/>
  <c r="E28" i="35"/>
  <c r="I27" i="35"/>
  <c r="L27" i="35" s="1"/>
  <c r="F27" i="35"/>
  <c r="I26" i="35"/>
  <c r="F26" i="35"/>
  <c r="H25" i="35"/>
  <c r="I24" i="35"/>
  <c r="M24" i="35" s="1"/>
  <c r="F24" i="35"/>
  <c r="D24" i="35"/>
  <c r="I23" i="35"/>
  <c r="L23" i="35" s="1"/>
  <c r="F23" i="35"/>
  <c r="S22" i="35"/>
  <c r="I22" i="35"/>
  <c r="F22" i="35"/>
  <c r="H21" i="35"/>
  <c r="L20" i="35"/>
  <c r="I20" i="35"/>
  <c r="F20" i="35"/>
  <c r="I19" i="35"/>
  <c r="F19" i="35"/>
  <c r="H18" i="35"/>
  <c r="L17" i="35"/>
  <c r="I17" i="35"/>
  <c r="F17" i="35"/>
  <c r="I16" i="35"/>
  <c r="M16" i="35" s="1"/>
  <c r="F16" i="35"/>
  <c r="S15" i="35"/>
  <c r="H15" i="35"/>
  <c r="F15" i="35"/>
  <c r="D15" i="35" s="1"/>
  <c r="L14" i="35"/>
  <c r="I14" i="35"/>
  <c r="F14" i="35"/>
  <c r="S13" i="35"/>
  <c r="I13" i="35"/>
  <c r="M13" i="35" s="1"/>
  <c r="F13" i="35"/>
  <c r="H12" i="35"/>
  <c r="F12" i="35" s="1"/>
  <c r="D12" i="35" s="1"/>
  <c r="I11" i="35"/>
  <c r="M11" i="35" s="1"/>
  <c r="F11" i="35"/>
  <c r="D11" i="35" s="1"/>
  <c r="I10" i="35"/>
  <c r="N10" i="35" s="1"/>
  <c r="F10" i="35"/>
  <c r="D10" i="35" s="1"/>
  <c r="I9" i="35"/>
  <c r="N9" i="35" s="1"/>
  <c r="F9" i="35"/>
  <c r="D9" i="35"/>
  <c r="E8" i="35"/>
  <c r="G54" i="34"/>
  <c r="E53" i="34"/>
  <c r="G52" i="34"/>
  <c r="H50" i="34"/>
  <c r="H49" i="34" s="1"/>
  <c r="G50" i="34"/>
  <c r="I48" i="34"/>
  <c r="O48" i="34" s="1"/>
  <c r="H47" i="34"/>
  <c r="G47" i="34"/>
  <c r="I46" i="34"/>
  <c r="O46" i="34" s="1"/>
  <c r="I45" i="34"/>
  <c r="O45" i="34" s="1"/>
  <c r="I44" i="34"/>
  <c r="H43" i="34"/>
  <c r="G43" i="34"/>
  <c r="I42" i="34"/>
  <c r="M42" i="34" s="1"/>
  <c r="F42" i="34"/>
  <c r="F41" i="34" s="1"/>
  <c r="H41" i="34"/>
  <c r="H40" i="34"/>
  <c r="I40" i="34" s="1"/>
  <c r="F40" i="34"/>
  <c r="H39" i="34"/>
  <c r="G39" i="34"/>
  <c r="I38" i="34"/>
  <c r="O38" i="34" s="1"/>
  <c r="F38" i="34"/>
  <c r="D38" i="34" s="1"/>
  <c r="D37" i="34" s="1"/>
  <c r="S37" i="34"/>
  <c r="E37" i="34"/>
  <c r="I36" i="34"/>
  <c r="P36" i="34" s="1"/>
  <c r="P55" i="34" s="1"/>
  <c r="F36" i="34"/>
  <c r="D36" i="34" s="1"/>
  <c r="H35" i="34"/>
  <c r="N35" i="34" s="1"/>
  <c r="D35" i="34"/>
  <c r="E34" i="34"/>
  <c r="N33" i="34"/>
  <c r="I33" i="34"/>
  <c r="F33" i="34"/>
  <c r="S33" i="34" s="1"/>
  <c r="E32" i="34"/>
  <c r="I31" i="34"/>
  <c r="O31" i="34" s="1"/>
  <c r="F31" i="34"/>
  <c r="S31" i="34" s="1"/>
  <c r="H30" i="34"/>
  <c r="I30" i="34" s="1"/>
  <c r="O29" i="34"/>
  <c r="F29" i="34"/>
  <c r="D29" i="34" s="1"/>
  <c r="G28" i="34"/>
  <c r="E28" i="34"/>
  <c r="I27" i="34"/>
  <c r="L27" i="34" s="1"/>
  <c r="F27" i="34"/>
  <c r="F25" i="34" s="1"/>
  <c r="I26" i="34"/>
  <c r="F26" i="34"/>
  <c r="H25" i="34"/>
  <c r="I24" i="34"/>
  <c r="M24" i="34" s="1"/>
  <c r="F24" i="34"/>
  <c r="D24" i="34" s="1"/>
  <c r="I23" i="34"/>
  <c r="L23" i="34" s="1"/>
  <c r="F23" i="34"/>
  <c r="S22" i="34"/>
  <c r="I22" i="34"/>
  <c r="F22" i="34"/>
  <c r="H21" i="34"/>
  <c r="L20" i="34"/>
  <c r="I20" i="34"/>
  <c r="F20" i="34"/>
  <c r="I19" i="34"/>
  <c r="F19" i="34"/>
  <c r="H18" i="34"/>
  <c r="L17" i="34"/>
  <c r="I17" i="34"/>
  <c r="F17" i="34"/>
  <c r="I16" i="34"/>
  <c r="M16" i="34" s="1"/>
  <c r="F16" i="34"/>
  <c r="S15" i="34"/>
  <c r="H15" i="34"/>
  <c r="F15" i="34" s="1"/>
  <c r="D15" i="34" s="1"/>
  <c r="L14" i="34"/>
  <c r="I14" i="34"/>
  <c r="F14" i="34"/>
  <c r="S13" i="34"/>
  <c r="I13" i="34"/>
  <c r="M13" i="34" s="1"/>
  <c r="F13" i="34"/>
  <c r="H12" i="34"/>
  <c r="F12" i="34" s="1"/>
  <c r="D12" i="34" s="1"/>
  <c r="I11" i="34"/>
  <c r="M11" i="34" s="1"/>
  <c r="F11" i="34"/>
  <c r="D11" i="34" s="1"/>
  <c r="I10" i="34"/>
  <c r="N10" i="34" s="1"/>
  <c r="F10" i="34"/>
  <c r="D10" i="34" s="1"/>
  <c r="I9" i="34"/>
  <c r="N9" i="34" s="1"/>
  <c r="F9" i="34"/>
  <c r="D9" i="34" s="1"/>
  <c r="E8" i="34"/>
  <c r="F32" i="34" l="1"/>
  <c r="H32" i="34" s="1"/>
  <c r="I32" i="34" s="1"/>
  <c r="I25" i="34"/>
  <c r="D33" i="34"/>
  <c r="D32" i="34" s="1"/>
  <c r="F45" i="35"/>
  <c r="E45" i="35" s="1"/>
  <c r="D45" i="35" s="1"/>
  <c r="H28" i="35"/>
  <c r="F30" i="35"/>
  <c r="F28" i="35" s="1"/>
  <c r="J14" i="39"/>
  <c r="I12" i="34"/>
  <c r="F21" i="34"/>
  <c r="D21" i="34" s="1"/>
  <c r="I21" i="34"/>
  <c r="F46" i="34"/>
  <c r="E46" i="34" s="1"/>
  <c r="D46" i="34" s="1"/>
  <c r="S31" i="35"/>
  <c r="D31" i="34"/>
  <c r="D42" i="34"/>
  <c r="D41" i="34" s="1"/>
  <c r="D30" i="35"/>
  <c r="D28" i="35" s="1"/>
  <c r="D36" i="35"/>
  <c r="D34" i="35" s="1"/>
  <c r="H39" i="35"/>
  <c r="F48" i="35"/>
  <c r="E48" i="35" s="1"/>
  <c r="M22" i="34"/>
  <c r="F37" i="34"/>
  <c r="H37" i="34" s="1"/>
  <c r="I37" i="34" s="1"/>
  <c r="F21" i="35"/>
  <c r="D21" i="35" s="1"/>
  <c r="H28" i="34"/>
  <c r="D34" i="34"/>
  <c r="S38" i="34"/>
  <c r="S16" i="35"/>
  <c r="I21" i="35"/>
  <c r="F30" i="34"/>
  <c r="F18" i="35"/>
  <c r="D18" i="35" s="1"/>
  <c r="I25" i="35"/>
  <c r="G53" i="35"/>
  <c r="I14" i="39"/>
  <c r="N55" i="34"/>
  <c r="H8" i="34"/>
  <c r="S16" i="34"/>
  <c r="M26" i="34"/>
  <c r="F34" i="34"/>
  <c r="I35" i="34"/>
  <c r="I34" i="34" s="1"/>
  <c r="L55" i="34"/>
  <c r="H34" i="34"/>
  <c r="S36" i="34"/>
  <c r="I47" i="34"/>
  <c r="F18" i="34"/>
  <c r="D18" i="34" s="1"/>
  <c r="F45" i="34"/>
  <c r="E45" i="34" s="1"/>
  <c r="E43" i="34" s="1"/>
  <c r="F48" i="34"/>
  <c r="E48" i="34" s="1"/>
  <c r="G53" i="34"/>
  <c r="N55" i="35"/>
  <c r="I12" i="35"/>
  <c r="M22" i="35"/>
  <c r="F37" i="35"/>
  <c r="H37" i="35" s="1"/>
  <c r="I37" i="35" s="1"/>
  <c r="H8" i="35"/>
  <c r="M26" i="35"/>
  <c r="F32" i="35"/>
  <c r="H32" i="35" s="1"/>
  <c r="I32" i="35" s="1"/>
  <c r="F34" i="35"/>
  <c r="I35" i="35"/>
  <c r="I34" i="35" s="1"/>
  <c r="L55" i="35"/>
  <c r="F25" i="35"/>
  <c r="S25" i="35" s="1"/>
  <c r="D33" i="35"/>
  <c r="D32" i="35" s="1"/>
  <c r="H34" i="35"/>
  <c r="D38" i="35"/>
  <c r="D37" i="35" s="1"/>
  <c r="F46" i="35"/>
  <c r="E46" i="35" s="1"/>
  <c r="D46" i="35" s="1"/>
  <c r="I47" i="35"/>
  <c r="D40" i="35"/>
  <c r="D39" i="35" s="1"/>
  <c r="F39" i="35"/>
  <c r="D25" i="35"/>
  <c r="O40" i="35"/>
  <c r="I39" i="35"/>
  <c r="I50" i="35"/>
  <c r="G49" i="35"/>
  <c r="O30" i="35"/>
  <c r="I28" i="35"/>
  <c r="I18" i="35"/>
  <c r="F44" i="35"/>
  <c r="O44" i="35"/>
  <c r="I43" i="35"/>
  <c r="M19" i="35"/>
  <c r="E50" i="35"/>
  <c r="I15" i="35"/>
  <c r="I41" i="35"/>
  <c r="G51" i="35"/>
  <c r="D40" i="34"/>
  <c r="D39" i="34" s="1"/>
  <c r="F39" i="34"/>
  <c r="S25" i="34"/>
  <c r="D25" i="34"/>
  <c r="O40" i="34"/>
  <c r="I39" i="34"/>
  <c r="I50" i="34"/>
  <c r="G49" i="34"/>
  <c r="O30" i="34"/>
  <c r="I28" i="34"/>
  <c r="I18" i="34"/>
  <c r="F44" i="34"/>
  <c r="O44" i="34"/>
  <c r="I43" i="34"/>
  <c r="M19" i="34"/>
  <c r="E50" i="34"/>
  <c r="I15" i="34"/>
  <c r="I41" i="34"/>
  <c r="G51" i="34"/>
  <c r="D8" i="35" l="1"/>
  <c r="F47" i="34"/>
  <c r="E43" i="35"/>
  <c r="F47" i="35"/>
  <c r="D8" i="34"/>
  <c r="D45" i="34"/>
  <c r="F8" i="35"/>
  <c r="I8" i="35"/>
  <c r="F28" i="34"/>
  <c r="D30" i="34"/>
  <c r="D28" i="34" s="1"/>
  <c r="G55" i="35"/>
  <c r="G55" i="34"/>
  <c r="F8" i="34"/>
  <c r="O55" i="34"/>
  <c r="O55" i="35"/>
  <c r="E49" i="35"/>
  <c r="D44" i="35"/>
  <c r="D43" i="35" s="1"/>
  <c r="F43" i="35"/>
  <c r="M50" i="35"/>
  <c r="F50" i="35"/>
  <c r="F49" i="35" s="1"/>
  <c r="I49" i="35"/>
  <c r="D48" i="35"/>
  <c r="D47" i="35" s="1"/>
  <c r="E47" i="35"/>
  <c r="E49" i="34"/>
  <c r="D44" i="34"/>
  <c r="F43" i="34"/>
  <c r="M50" i="34"/>
  <c r="F50" i="34"/>
  <c r="F49" i="34" s="1"/>
  <c r="I49" i="34"/>
  <c r="D48" i="34"/>
  <c r="D47" i="34" s="1"/>
  <c r="E47" i="34"/>
  <c r="I8" i="34"/>
  <c r="D43" i="34" l="1"/>
  <c r="D50" i="35"/>
  <c r="D49" i="35" s="1"/>
  <c r="D50" i="34"/>
  <c r="D49" i="34" s="1"/>
  <c r="P59" i="32" l="1"/>
  <c r="J59" i="32"/>
  <c r="E59" i="32" s="1"/>
  <c r="E58" i="32" s="1"/>
  <c r="I58" i="32"/>
  <c r="H58" i="32"/>
  <c r="P59" i="18"/>
  <c r="J59" i="18"/>
  <c r="I58" i="18"/>
  <c r="H58" i="18"/>
  <c r="J58" i="32" l="1"/>
  <c r="J58" i="18"/>
  <c r="E59" i="18"/>
  <c r="E58" i="18" s="1"/>
  <c r="H57" i="32"/>
  <c r="H55" i="32"/>
  <c r="I53" i="32"/>
  <c r="I52" i="32" s="1"/>
  <c r="H53" i="32"/>
  <c r="H52" i="32" s="1"/>
  <c r="J51" i="32"/>
  <c r="E51" i="32" s="1"/>
  <c r="E50" i="32" s="1"/>
  <c r="I50" i="32"/>
  <c r="H50" i="32"/>
  <c r="J49" i="32"/>
  <c r="P49" i="32" s="1"/>
  <c r="E49" i="32"/>
  <c r="J48" i="32"/>
  <c r="P48" i="32" s="1"/>
  <c r="J47" i="32"/>
  <c r="E47" i="32"/>
  <c r="I46" i="32"/>
  <c r="H46" i="32"/>
  <c r="I45" i="32"/>
  <c r="H45" i="32"/>
  <c r="J45" i="32" s="1"/>
  <c r="N45" i="32" s="1"/>
  <c r="I44" i="32"/>
  <c r="H44" i="32"/>
  <c r="J43" i="32"/>
  <c r="N43" i="32" s="1"/>
  <c r="E43" i="32"/>
  <c r="I42" i="32"/>
  <c r="H42" i="32"/>
  <c r="J40" i="32"/>
  <c r="N40" i="32" s="1"/>
  <c r="E40" i="32"/>
  <c r="E39" i="32" s="1"/>
  <c r="I39" i="32"/>
  <c r="I38" i="32"/>
  <c r="E38" i="32" s="1"/>
  <c r="E37" i="32" s="1"/>
  <c r="H37" i="32"/>
  <c r="J36" i="32"/>
  <c r="P36" i="32" s="1"/>
  <c r="E36" i="32"/>
  <c r="E35" i="32" s="1"/>
  <c r="I35" i="32" s="1"/>
  <c r="J35" i="32" s="1"/>
  <c r="J34" i="32"/>
  <c r="Q34" i="32" s="1"/>
  <c r="Q60" i="32" s="1"/>
  <c r="E34" i="32"/>
  <c r="E32" i="32" s="1"/>
  <c r="I33" i="32"/>
  <c r="J33" i="32" s="1"/>
  <c r="O31" i="32"/>
  <c r="J31" i="32"/>
  <c r="E31" i="32"/>
  <c r="E30" i="32" s="1"/>
  <c r="I30" i="32" s="1"/>
  <c r="J30" i="32" s="1"/>
  <c r="J29" i="32"/>
  <c r="P29" i="32" s="1"/>
  <c r="E29" i="32"/>
  <c r="I28" i="32"/>
  <c r="E28" i="32" s="1"/>
  <c r="P27" i="32"/>
  <c r="E27" i="32"/>
  <c r="I26" i="32"/>
  <c r="H26" i="32"/>
  <c r="J25" i="32"/>
  <c r="M25" i="32" s="1"/>
  <c r="E25" i="32"/>
  <c r="J24" i="32"/>
  <c r="N24" i="32" s="1"/>
  <c r="E24" i="32"/>
  <c r="I23" i="32"/>
  <c r="J22" i="32"/>
  <c r="N22" i="32" s="1"/>
  <c r="E22" i="32"/>
  <c r="J21" i="32"/>
  <c r="M21" i="32" s="1"/>
  <c r="E21" i="32"/>
  <c r="J20" i="32"/>
  <c r="J19" i="32" s="1"/>
  <c r="E20" i="32"/>
  <c r="I19" i="32"/>
  <c r="M18" i="32"/>
  <c r="J18" i="32"/>
  <c r="E18" i="32"/>
  <c r="J17" i="32"/>
  <c r="N17" i="32" s="1"/>
  <c r="E17" i="32"/>
  <c r="J16" i="32"/>
  <c r="I16" i="32"/>
  <c r="M15" i="32"/>
  <c r="J15" i="32"/>
  <c r="E15" i="32"/>
  <c r="J14" i="32"/>
  <c r="E14" i="32"/>
  <c r="I13" i="32"/>
  <c r="E13" i="32" s="1"/>
  <c r="M12" i="32"/>
  <c r="J12" i="32"/>
  <c r="E12" i="32"/>
  <c r="J11" i="32"/>
  <c r="N11" i="32" s="1"/>
  <c r="E11" i="32"/>
  <c r="I10" i="32"/>
  <c r="J10" i="32" s="1"/>
  <c r="J9" i="32"/>
  <c r="N9" i="32" s="1"/>
  <c r="E9" i="32"/>
  <c r="J8" i="32"/>
  <c r="O8" i="32" s="1"/>
  <c r="E8" i="32"/>
  <c r="J7" i="32"/>
  <c r="E7" i="32"/>
  <c r="J18" i="28"/>
  <c r="M18" i="28" s="1"/>
  <c r="E18" i="28"/>
  <c r="J17" i="28"/>
  <c r="N17" i="28" s="1"/>
  <c r="E17" i="28"/>
  <c r="I16" i="28"/>
  <c r="J15" i="28"/>
  <c r="N15" i="28" s="1"/>
  <c r="E15" i="28"/>
  <c r="E22" i="18"/>
  <c r="J22" i="18"/>
  <c r="N22" i="18" s="1"/>
  <c r="J25" i="18"/>
  <c r="M25" i="18" s="1"/>
  <c r="E25" i="18"/>
  <c r="J24" i="18"/>
  <c r="N24" i="18" s="1"/>
  <c r="E24" i="18"/>
  <c r="I23" i="18"/>
  <c r="E16" i="32" l="1"/>
  <c r="E10" i="32"/>
  <c r="I32" i="32"/>
  <c r="J42" i="32"/>
  <c r="J44" i="32"/>
  <c r="J16" i="28"/>
  <c r="J23" i="32"/>
  <c r="J46" i="32"/>
  <c r="E26" i="32"/>
  <c r="E19" i="32"/>
  <c r="I41" i="32"/>
  <c r="E16" i="28"/>
  <c r="E23" i="32"/>
  <c r="J28" i="32"/>
  <c r="J26" i="32" s="1"/>
  <c r="J32" i="32"/>
  <c r="J38" i="32"/>
  <c r="P38" i="32" s="1"/>
  <c r="I6" i="32"/>
  <c r="N20" i="32"/>
  <c r="O33" i="32"/>
  <c r="I37" i="32"/>
  <c r="H41" i="32"/>
  <c r="P47" i="32"/>
  <c r="J13" i="32"/>
  <c r="J39" i="32"/>
  <c r="E48" i="32"/>
  <c r="E46" i="32" s="1"/>
  <c r="H54" i="32"/>
  <c r="H56" i="32"/>
  <c r="J53" i="32"/>
  <c r="N53" i="32" s="1"/>
  <c r="J41" i="32"/>
  <c r="N42" i="32"/>
  <c r="E42" i="32"/>
  <c r="N44" i="32"/>
  <c r="E44" i="32"/>
  <c r="J6" i="32"/>
  <c r="M60" i="32"/>
  <c r="O7" i="32"/>
  <c r="E45" i="32"/>
  <c r="P51" i="32"/>
  <c r="N14" i="32"/>
  <c r="J50" i="32"/>
  <c r="J23" i="18"/>
  <c r="E23" i="18"/>
  <c r="E6" i="32" l="1"/>
  <c r="P28" i="32"/>
  <c r="J37" i="32"/>
  <c r="P60" i="32"/>
  <c r="O60" i="32"/>
  <c r="H60" i="32"/>
  <c r="J52" i="32"/>
  <c r="E53" i="32"/>
  <c r="E52" i="32" s="1"/>
  <c r="E41" i="32"/>
  <c r="O31" i="18" l="1"/>
  <c r="P27" i="18"/>
  <c r="M18" i="18"/>
  <c r="M15" i="18"/>
  <c r="M12" i="18"/>
  <c r="H46" i="18"/>
  <c r="H9" i="28"/>
  <c r="H19" i="28" s="1"/>
  <c r="I10" i="28"/>
  <c r="J10" i="28" s="1"/>
  <c r="I28" i="18"/>
  <c r="J28" i="18" s="1"/>
  <c r="J34" i="18"/>
  <c r="Q34" i="18" s="1"/>
  <c r="Q60" i="18" s="1"/>
  <c r="E34" i="18"/>
  <c r="E32" i="18" s="1"/>
  <c r="H26" i="18"/>
  <c r="J29" i="18"/>
  <c r="P29" i="18" s="1"/>
  <c r="E29" i="18"/>
  <c r="H50" i="18"/>
  <c r="J48" i="18"/>
  <c r="E48" i="18" s="1"/>
  <c r="J49" i="18"/>
  <c r="P49" i="18" s="1"/>
  <c r="J47" i="18"/>
  <c r="P47" i="18" s="1"/>
  <c r="F15" i="31"/>
  <c r="F14" i="31"/>
  <c r="F13" i="31"/>
  <c r="F12" i="31"/>
  <c r="F10" i="31"/>
  <c r="F9" i="31"/>
  <c r="F8" i="31"/>
  <c r="F7" i="31"/>
  <c r="J26" i="18" l="1"/>
  <c r="E28" i="18"/>
  <c r="I26" i="18"/>
  <c r="P48" i="18"/>
  <c r="P28" i="18"/>
  <c r="I46" i="18"/>
  <c r="H57" i="18"/>
  <c r="H56" i="18" s="1"/>
  <c r="H55" i="18"/>
  <c r="H54" i="18" s="1"/>
  <c r="F16" i="29"/>
  <c r="F15" i="29"/>
  <c r="I55" i="18" s="1"/>
  <c r="F14" i="29"/>
  <c r="F13" i="29"/>
  <c r="F11" i="29"/>
  <c r="F10" i="29"/>
  <c r="F9" i="29"/>
  <c r="F8" i="29"/>
  <c r="F7" i="29"/>
  <c r="I53" i="18"/>
  <c r="H53" i="18"/>
  <c r="H52" i="18" s="1"/>
  <c r="H52" i="35" l="1"/>
  <c r="H52" i="34"/>
  <c r="I55" i="32"/>
  <c r="H54" i="34"/>
  <c r="H54" i="35"/>
  <c r="I57" i="32"/>
  <c r="I57" i="18"/>
  <c r="I56" i="18" s="1"/>
  <c r="J57" i="18"/>
  <c r="J55" i="18"/>
  <c r="J53" i="18"/>
  <c r="I56" i="32" l="1"/>
  <c r="J57" i="32"/>
  <c r="H51" i="34"/>
  <c r="H55" i="34" s="1"/>
  <c r="I52" i="34"/>
  <c r="H53" i="35"/>
  <c r="I54" i="35"/>
  <c r="H51" i="35"/>
  <c r="H55" i="35" s="1"/>
  <c r="I52" i="35"/>
  <c r="H53" i="34"/>
  <c r="I54" i="34"/>
  <c r="I54" i="32"/>
  <c r="I60" i="32" s="1"/>
  <c r="J55" i="32"/>
  <c r="E55" i="18"/>
  <c r="N55" i="18"/>
  <c r="E57" i="18"/>
  <c r="E56" i="18" s="1"/>
  <c r="N57" i="18"/>
  <c r="E53" i="18"/>
  <c r="N53" i="18"/>
  <c r="I9" i="28"/>
  <c r="I19" i="28" s="1"/>
  <c r="E11" i="28"/>
  <c r="J11" i="28"/>
  <c r="J9" i="28" s="1"/>
  <c r="J56" i="18"/>
  <c r="I52" i="18"/>
  <c r="I54" i="18"/>
  <c r="J54" i="18"/>
  <c r="E13" i="28"/>
  <c r="E12" i="28" s="1"/>
  <c r="I12" i="28" s="1"/>
  <c r="J12" i="28" s="1"/>
  <c r="E10" i="28"/>
  <c r="J40" i="28"/>
  <c r="H38" i="28"/>
  <c r="J13" i="28"/>
  <c r="I6" i="28"/>
  <c r="J8" i="28"/>
  <c r="E8" i="28"/>
  <c r="J7" i="28"/>
  <c r="E7" i="28"/>
  <c r="J52" i="18"/>
  <c r="I50" i="18"/>
  <c r="J51" i="18"/>
  <c r="P51" i="18" s="1"/>
  <c r="J46" i="18"/>
  <c r="J43" i="18"/>
  <c r="H45" i="18"/>
  <c r="I45" i="18"/>
  <c r="H44" i="18"/>
  <c r="I44" i="18"/>
  <c r="H42" i="18"/>
  <c r="I42" i="18"/>
  <c r="J54" i="32" l="1"/>
  <c r="E55" i="32"/>
  <c r="E54" i="32" s="1"/>
  <c r="N55" i="32"/>
  <c r="I51" i="35"/>
  <c r="I55" i="35" s="1"/>
  <c r="M52" i="35"/>
  <c r="F52" i="35"/>
  <c r="I51" i="34"/>
  <c r="M52" i="34"/>
  <c r="F52" i="34"/>
  <c r="E9" i="28"/>
  <c r="E19" i="28" s="1"/>
  <c r="I53" i="34"/>
  <c r="M54" i="34"/>
  <c r="F54" i="34"/>
  <c r="F54" i="35"/>
  <c r="I53" i="35"/>
  <c r="M54" i="35"/>
  <c r="J56" i="32"/>
  <c r="E57" i="32"/>
  <c r="E56" i="32" s="1"/>
  <c r="N57" i="32"/>
  <c r="J19" i="28"/>
  <c r="E43" i="18"/>
  <c r="N43" i="18"/>
  <c r="I41" i="18"/>
  <c r="H41" i="18"/>
  <c r="E6" i="28"/>
  <c r="E51" i="18"/>
  <c r="E50" i="18" s="1"/>
  <c r="J50" i="18"/>
  <c r="J45" i="18"/>
  <c r="E54" i="18"/>
  <c r="E52" i="18"/>
  <c r="J41" i="28"/>
  <c r="J6" i="28"/>
  <c r="J42" i="18"/>
  <c r="E42" i="18" s="1"/>
  <c r="J44" i="18"/>
  <c r="E47" i="18"/>
  <c r="E49" i="18"/>
  <c r="J36" i="27"/>
  <c r="J32" i="27"/>
  <c r="E32" i="27"/>
  <c r="E31" i="27" s="1"/>
  <c r="J31" i="27"/>
  <c r="I31" i="27"/>
  <c r="I30" i="27"/>
  <c r="J30" i="27" s="1"/>
  <c r="J29" i="27" s="1"/>
  <c r="H29" i="27"/>
  <c r="H33" i="27" s="1"/>
  <c r="J28" i="27"/>
  <c r="E28" i="27"/>
  <c r="E27" i="27" s="1"/>
  <c r="I27" i="27" s="1"/>
  <c r="J27" i="27" s="1"/>
  <c r="I26" i="27"/>
  <c r="J26" i="27" s="1"/>
  <c r="E25" i="27"/>
  <c r="I25" i="27" s="1"/>
  <c r="J25" i="27" s="1"/>
  <c r="J24" i="27"/>
  <c r="E24" i="27"/>
  <c r="E23" i="27" s="1"/>
  <c r="I23" i="27" s="1"/>
  <c r="J23" i="27" s="1"/>
  <c r="E22" i="27"/>
  <c r="E21" i="27" s="1"/>
  <c r="J21" i="27"/>
  <c r="I21" i="27"/>
  <c r="J20" i="27"/>
  <c r="E20" i="27"/>
  <c r="J19" i="27"/>
  <c r="E19" i="27"/>
  <c r="I18" i="27"/>
  <c r="J17" i="27"/>
  <c r="E17" i="27"/>
  <c r="J16" i="27"/>
  <c r="E16" i="27"/>
  <c r="I15" i="27"/>
  <c r="J14" i="27"/>
  <c r="E14" i="27"/>
  <c r="J13" i="27"/>
  <c r="E13" i="27"/>
  <c r="I12" i="27"/>
  <c r="E12" i="27" s="1"/>
  <c r="J11" i="27"/>
  <c r="E11" i="27"/>
  <c r="J10" i="27"/>
  <c r="E10" i="27"/>
  <c r="I9" i="27"/>
  <c r="J9" i="27" s="1"/>
  <c r="J8" i="27"/>
  <c r="E8" i="27"/>
  <c r="J7" i="27"/>
  <c r="E7" i="27"/>
  <c r="J6" i="27"/>
  <c r="E6" i="27"/>
  <c r="I5" i="27" l="1"/>
  <c r="E30" i="27"/>
  <c r="E29" i="27" s="1"/>
  <c r="J12" i="27"/>
  <c r="E9" i="27"/>
  <c r="I55" i="34"/>
  <c r="M55" i="34"/>
  <c r="N60" i="32"/>
  <c r="F53" i="35"/>
  <c r="D54" i="35"/>
  <c r="D53" i="35" s="1"/>
  <c r="D54" i="34"/>
  <c r="D53" i="34" s="1"/>
  <c r="F53" i="34"/>
  <c r="J15" i="27"/>
  <c r="E18" i="27"/>
  <c r="E52" i="35"/>
  <c r="F51" i="35"/>
  <c r="E60" i="32"/>
  <c r="J18" i="27"/>
  <c r="F51" i="34"/>
  <c r="E52" i="34"/>
  <c r="M55" i="35"/>
  <c r="J60" i="32"/>
  <c r="E44" i="18"/>
  <c r="N44" i="18"/>
  <c r="N42" i="18"/>
  <c r="J41" i="18"/>
  <c r="E45" i="18"/>
  <c r="N45" i="18"/>
  <c r="E46" i="18"/>
  <c r="E15" i="27"/>
  <c r="E5" i="27" s="1"/>
  <c r="E33" i="27" s="1"/>
  <c r="I29" i="27"/>
  <c r="I33" i="27" s="1"/>
  <c r="J5" i="27" l="1"/>
  <c r="J33" i="27" s="1"/>
  <c r="F55" i="35"/>
  <c r="E51" i="34"/>
  <c r="E55" i="34" s="1"/>
  <c r="D52" i="34"/>
  <c r="D51" i="34" s="1"/>
  <c r="D55" i="34" s="1"/>
  <c r="F55" i="34"/>
  <c r="D52" i="35"/>
  <c r="D51" i="35" s="1"/>
  <c r="D55" i="35" s="1"/>
  <c r="E51" i="35"/>
  <c r="E55" i="35" s="1"/>
  <c r="E41" i="18"/>
  <c r="J35" i="26"/>
  <c r="P35" i="26" s="1"/>
  <c r="E35" i="26"/>
  <c r="E34" i="26" s="1"/>
  <c r="I34" i="26"/>
  <c r="J34" i="26" l="1"/>
  <c r="J33" i="26"/>
  <c r="N33" i="26" s="1"/>
  <c r="E33" i="26"/>
  <c r="E32" i="26" s="1"/>
  <c r="J32" i="26"/>
  <c r="I32" i="26"/>
  <c r="J40" i="18"/>
  <c r="E40" i="18"/>
  <c r="E39" i="18" s="1"/>
  <c r="I39" i="18"/>
  <c r="E32" i="25"/>
  <c r="E31" i="25" s="1"/>
  <c r="J39" i="18" l="1"/>
  <c r="N40" i="18"/>
  <c r="I31" i="25"/>
  <c r="J32" i="25"/>
  <c r="J31" i="25" s="1"/>
  <c r="N29" i="26"/>
  <c r="P23" i="26"/>
  <c r="M18" i="26"/>
  <c r="M15" i="26"/>
  <c r="M12" i="26"/>
  <c r="J57" i="26"/>
  <c r="H55" i="26"/>
  <c r="J58" i="26" s="1"/>
  <c r="I31" i="26"/>
  <c r="J31" i="26" s="1"/>
  <c r="J30" i="26" s="1"/>
  <c r="H30" i="26"/>
  <c r="H36" i="26" s="1"/>
  <c r="J29" i="26"/>
  <c r="E29" i="26"/>
  <c r="E28" i="26"/>
  <c r="I28" i="26" s="1"/>
  <c r="J28" i="26" s="1"/>
  <c r="I27" i="26"/>
  <c r="J27" i="26" s="1"/>
  <c r="E26" i="26"/>
  <c r="I26" i="26" s="1"/>
  <c r="J26" i="26" s="1"/>
  <c r="J25" i="26"/>
  <c r="O25" i="26" s="1"/>
  <c r="E25" i="26"/>
  <c r="E24" i="26" s="1"/>
  <c r="I24" i="26" s="1"/>
  <c r="J24" i="26" s="1"/>
  <c r="E23" i="26"/>
  <c r="E22" i="26" s="1"/>
  <c r="J22" i="26"/>
  <c r="I22" i="26"/>
  <c r="J21" i="26"/>
  <c r="M21" i="26" s="1"/>
  <c r="E21" i="26"/>
  <c r="J20" i="26"/>
  <c r="N20" i="26" s="1"/>
  <c r="E20" i="26"/>
  <c r="I19" i="26"/>
  <c r="J18" i="26"/>
  <c r="E18" i="26"/>
  <c r="J17" i="26"/>
  <c r="N17" i="26" s="1"/>
  <c r="E17" i="26"/>
  <c r="I16" i="26"/>
  <c r="J15" i="26"/>
  <c r="E15" i="26"/>
  <c r="J14" i="26"/>
  <c r="E14" i="26"/>
  <c r="I13" i="26"/>
  <c r="E13" i="26" s="1"/>
  <c r="J12" i="26"/>
  <c r="E12" i="26"/>
  <c r="J11" i="26"/>
  <c r="N11" i="26" s="1"/>
  <c r="E11" i="26"/>
  <c r="I10" i="26"/>
  <c r="E10" i="26" s="1"/>
  <c r="J9" i="26"/>
  <c r="N9" i="26" s="1"/>
  <c r="E9" i="26"/>
  <c r="J8" i="26"/>
  <c r="O8" i="26" s="1"/>
  <c r="E8" i="26"/>
  <c r="J7" i="26"/>
  <c r="O7" i="26" s="1"/>
  <c r="E7" i="26"/>
  <c r="J54" i="25"/>
  <c r="H52" i="25"/>
  <c r="J55" i="25" s="1"/>
  <c r="I30" i="25"/>
  <c r="J30" i="25" s="1"/>
  <c r="J29" i="25" s="1"/>
  <c r="H29" i="25"/>
  <c r="H33" i="25" s="1"/>
  <c r="J28" i="25"/>
  <c r="E28" i="25"/>
  <c r="E27" i="25" s="1"/>
  <c r="I27" i="25" s="1"/>
  <c r="J27" i="25" s="1"/>
  <c r="I26" i="25"/>
  <c r="J26" i="25" s="1"/>
  <c r="E25" i="25"/>
  <c r="I25" i="25" s="1"/>
  <c r="J25" i="25" s="1"/>
  <c r="J24" i="25"/>
  <c r="E24" i="25"/>
  <c r="E23" i="25" s="1"/>
  <c r="I23" i="25" s="1"/>
  <c r="J23" i="25" s="1"/>
  <c r="E22" i="25"/>
  <c r="E21" i="25" s="1"/>
  <c r="J21" i="25"/>
  <c r="I21" i="25"/>
  <c r="J20" i="25"/>
  <c r="E20" i="25"/>
  <c r="J19" i="25"/>
  <c r="E19" i="25"/>
  <c r="I18" i="25"/>
  <c r="J17" i="25"/>
  <c r="E17" i="25"/>
  <c r="J16" i="25"/>
  <c r="E16" i="25"/>
  <c r="I15" i="25"/>
  <c r="J14" i="25"/>
  <c r="E14" i="25"/>
  <c r="J13" i="25"/>
  <c r="E13" i="25"/>
  <c r="I12" i="25"/>
  <c r="E12" i="25" s="1"/>
  <c r="J11" i="25"/>
  <c r="E11" i="25"/>
  <c r="J10" i="25"/>
  <c r="E10" i="25"/>
  <c r="I9" i="25"/>
  <c r="E9" i="25" s="1"/>
  <c r="J8" i="25"/>
  <c r="E8" i="25"/>
  <c r="J7" i="25"/>
  <c r="E7" i="25"/>
  <c r="J6" i="25"/>
  <c r="E6" i="25"/>
  <c r="I19" i="18"/>
  <c r="E21" i="18"/>
  <c r="E20" i="18"/>
  <c r="J21" i="18"/>
  <c r="M21" i="18" s="1"/>
  <c r="M60" i="18" s="1"/>
  <c r="J20" i="18"/>
  <c r="N20" i="18" s="1"/>
  <c r="E18" i="18"/>
  <c r="E17" i="18"/>
  <c r="I16" i="18"/>
  <c r="J18" i="18"/>
  <c r="J17" i="18"/>
  <c r="N17" i="18" s="1"/>
  <c r="E15" i="18"/>
  <c r="E14" i="18"/>
  <c r="J15" i="18"/>
  <c r="J14" i="18"/>
  <c r="N14" i="18" s="1"/>
  <c r="I13" i="18"/>
  <c r="J12" i="18"/>
  <c r="J11" i="18"/>
  <c r="N11" i="18" s="1"/>
  <c r="E12" i="18"/>
  <c r="E11" i="18"/>
  <c r="I10" i="18"/>
  <c r="E18" i="25" l="1"/>
  <c r="E30" i="25"/>
  <c r="E29" i="25" s="1"/>
  <c r="J13" i="26"/>
  <c r="E16" i="26"/>
  <c r="I30" i="26"/>
  <c r="E15" i="25"/>
  <c r="E5" i="25" s="1"/>
  <c r="E33" i="25" s="1"/>
  <c r="I29" i="25"/>
  <c r="E31" i="26"/>
  <c r="E30" i="26" s="1"/>
  <c r="I6" i="18"/>
  <c r="J18" i="25"/>
  <c r="J12" i="25"/>
  <c r="J16" i="18"/>
  <c r="M36" i="26"/>
  <c r="E19" i="26"/>
  <c r="I6" i="26"/>
  <c r="I36" i="26" s="1"/>
  <c r="J10" i="26"/>
  <c r="P30" i="26"/>
  <c r="P36" i="26" s="1"/>
  <c r="J16" i="26"/>
  <c r="J19" i="26"/>
  <c r="N14" i="26"/>
  <c r="N36" i="26" s="1"/>
  <c r="O27" i="26"/>
  <c r="O36" i="26" s="1"/>
  <c r="E16" i="18"/>
  <c r="E19" i="18"/>
  <c r="J19" i="18"/>
  <c r="J9" i="25"/>
  <c r="I5" i="25"/>
  <c r="J15" i="25"/>
  <c r="J13" i="18"/>
  <c r="E10" i="18"/>
  <c r="E6" i="26" l="1"/>
  <c r="E36" i="26" s="1"/>
  <c r="E37" i="26" s="1"/>
  <c r="I33" i="25"/>
  <c r="J5" i="25"/>
  <c r="J33" i="25" s="1"/>
  <c r="J6" i="26"/>
  <c r="J36" i="26" s="1"/>
  <c r="J10" i="18"/>
  <c r="H7" i="21"/>
  <c r="H8" i="21" s="1"/>
  <c r="I38" i="18"/>
  <c r="J38" i="18" s="1"/>
  <c r="E36" i="18"/>
  <c r="E35" i="18" s="1"/>
  <c r="I35" i="18" s="1"/>
  <c r="J35" i="18" s="1"/>
  <c r="H37" i="18"/>
  <c r="H60" i="18" s="1"/>
  <c r="J36" i="18"/>
  <c r="P36" i="18" s="1"/>
  <c r="G8" i="21"/>
  <c r="I37" i="18" l="1"/>
  <c r="J37" i="18"/>
  <c r="P38" i="18"/>
  <c r="P60" i="18" s="1"/>
  <c r="E38" i="18"/>
  <c r="E37" i="18" s="1"/>
  <c r="I7" i="21"/>
  <c r="D7" i="21"/>
  <c r="I6" i="21" l="1"/>
  <c r="D6" i="21"/>
  <c r="D8" i="21" s="1"/>
  <c r="N28" i="27" l="1"/>
  <c r="N28" i="25"/>
  <c r="I8" i="21"/>
  <c r="H19" i="20"/>
  <c r="I19" i="20" s="1"/>
  <c r="D18" i="20"/>
  <c r="H18" i="20" s="1"/>
  <c r="I18" i="20" s="1"/>
  <c r="I17" i="20"/>
  <c r="D17" i="20"/>
  <c r="D16" i="20" s="1"/>
  <c r="H16" i="20" s="1"/>
  <c r="D15" i="20"/>
  <c r="D14" i="20" s="1"/>
  <c r="I14" i="20"/>
  <c r="H14" i="20"/>
  <c r="I13" i="20"/>
  <c r="N13" i="20" s="1"/>
  <c r="D13" i="20"/>
  <c r="I12" i="20"/>
  <c r="N12" i="20" s="1"/>
  <c r="D12" i="20"/>
  <c r="I11" i="20"/>
  <c r="N11" i="20" s="1"/>
  <c r="D11" i="20"/>
  <c r="I10" i="20"/>
  <c r="N10" i="20" s="1"/>
  <c r="D10" i="20"/>
  <c r="I9" i="20"/>
  <c r="D9" i="20"/>
  <c r="I8" i="20"/>
  <c r="D8" i="20"/>
  <c r="I7" i="20"/>
  <c r="D7" i="20"/>
  <c r="D6" i="20" s="1"/>
  <c r="D20" i="20" s="1"/>
  <c r="H6" i="20"/>
  <c r="H20" i="20" l="1"/>
  <c r="I6" i="20"/>
  <c r="H21" i="20"/>
  <c r="I16" i="20"/>
  <c r="E27" i="18"/>
  <c r="E26" i="18" s="1"/>
  <c r="E31" i="18"/>
  <c r="E30" i="18" s="1"/>
  <c r="J8" i="18"/>
  <c r="O8" i="18" s="1"/>
  <c r="J9" i="18"/>
  <c r="N9" i="18" s="1"/>
  <c r="N60" i="18" s="1"/>
  <c r="J7" i="18"/>
  <c r="E8" i="18"/>
  <c r="E9" i="18"/>
  <c r="E13" i="18"/>
  <c r="E7" i="18"/>
  <c r="I20" i="20" l="1"/>
  <c r="E6" i="18"/>
  <c r="E60" i="18" s="1"/>
  <c r="O7" i="18"/>
  <c r="J6" i="18"/>
  <c r="I33" i="18"/>
  <c r="J31" i="18"/>
  <c r="I30" i="18"/>
  <c r="J33" i="18" l="1"/>
  <c r="J32" i="18" s="1"/>
  <c r="O33" i="18"/>
  <c r="O60" i="18" s="1"/>
  <c r="I32" i="18"/>
  <c r="I60" i="18" s="1"/>
  <c r="J30" i="18"/>
  <c r="J60" i="18" l="1"/>
  <c r="K375" i="1"/>
  <c r="K376" i="1" s="1"/>
  <c r="K115" i="6"/>
  <c r="I79" i="6"/>
  <c r="I76" i="6"/>
  <c r="I13" i="6"/>
  <c r="K142" i="5"/>
  <c r="K122" i="5"/>
  <c r="M112" i="5"/>
  <c r="K106" i="5"/>
  <c r="K101" i="5"/>
  <c r="M85" i="5"/>
  <c r="K22" i="5"/>
  <c r="K11" i="5"/>
  <c r="K10" i="5"/>
  <c r="U125" i="4" l="1"/>
  <c r="U114" i="4"/>
  <c r="J65" i="3"/>
  <c r="L43" i="3"/>
  <c r="M634" i="2" l="1"/>
  <c r="M638" i="2" s="1"/>
  <c r="I352" i="1"/>
</calcChain>
</file>

<file path=xl/sharedStrings.xml><?xml version="1.0" encoding="utf-8"?>
<sst xmlns="http://schemas.openxmlformats.org/spreadsheetml/2006/main" count="10855" uniqueCount="6383">
  <si>
    <t>TT</t>
  </si>
  <si>
    <t>Tên tổ chức</t>
  </si>
  <si>
    <t>Tên công trình, dự án</t>
  </si>
  <si>
    <t>Địa chỉ khu đất</t>
  </si>
  <si>
    <t>Loại đất</t>
  </si>
  <si>
    <t>Thời hạn SDĐ</t>
  </si>
  <si>
    <t>Số QĐ
ngày ký</t>
  </si>
  <si>
    <t>Số GCN</t>
  </si>
  <si>
    <t>Người xử lý</t>
  </si>
  <si>
    <t>Số hồ sơ</t>
  </si>
  <si>
    <t>Ngày hẹn trả kết quả</t>
  </si>
  <si>
    <t>Thu  hồi</t>
  </si>
  <si>
    <t>Diện tích</t>
  </si>
  <si>
    <t>Chuyển mục đích</t>
  </si>
  <si>
    <t>Ngày  giao đất
thực địa</t>
  </si>
  <si>
    <t>Ngày bàn giao BPMC</t>
  </si>
  <si>
    <t>Ngày nộp tiền</t>
  </si>
  <si>
    <t>Số Tờ trình, ngày ký</t>
  </si>
  <si>
    <t>Số Phiếu chuyển, ngày ký</t>
  </si>
  <si>
    <t>Số HĐTĐ, ngày ký</t>
  </si>
  <si>
    <t>Giao đất</t>
  </si>
  <si>
    <t>Ngày nhận HS từ GDMC</t>
  </si>
  <si>
    <t>Thuê đất</t>
  </si>
  <si>
    <t>Thông báo nộp tiền</t>
  </si>
  <si>
    <t>Số tiền đã nộp</t>
  </si>
  <si>
    <t>THEO DÕI HỒ SƠ THUÊ  ĐẤT</t>
  </si>
  <si>
    <t>I</t>
  </si>
  <si>
    <t>Năm 2010</t>
  </si>
  <si>
    <t>Trung tâm y tế dự phòng huyện Minh Hóa</t>
  </si>
  <si>
    <t>TT Quy Đạt</t>
  </si>
  <si>
    <t>348/QĐ-UBND ngày 11/02/2010</t>
  </si>
  <si>
    <t>Trung tâm dịch vụ bến xe khách Quảng Bình</t>
  </si>
  <si>
    <t>Xã Yên Hóa</t>
  </si>
  <si>
    <t>Bến xe liên vận huyện Minh Hóa</t>
  </si>
  <si>
    <t>347/QĐ-UBND ngày 11/02/2010</t>
  </si>
  <si>
    <t>Chi Cục quản lý thị trường</t>
  </si>
  <si>
    <t>1953/QĐ-UBND ngày 12/8/2010</t>
  </si>
  <si>
    <t>Trụ sở làm việc đội quản lý thị trường số 7</t>
  </si>
  <si>
    <t>THPT huyện Tuyên Hóa</t>
  </si>
  <si>
    <t>Xã Tiến Hóa</t>
  </si>
  <si>
    <t>2730/QĐ-UBND ngày 25/10/2010</t>
  </si>
  <si>
    <t>Công an tỉnh Quảng Bình</t>
  </si>
  <si>
    <t>Đồn công an Tiến Hóa</t>
  </si>
  <si>
    <t>2741/QĐ-UBND ngày 26/10/2010</t>
  </si>
  <si>
    <t>TT Y tế DP huyện Tuyên Hóa</t>
  </si>
  <si>
    <t>Thị trấn Đồng Lê</t>
  </si>
  <si>
    <t>2772/QĐ-UBND ngày 28/10/2010</t>
  </si>
  <si>
    <t>Ban quản lý dự án giao thông</t>
  </si>
  <si>
    <t>Xã Mai Hóa</t>
  </si>
  <si>
    <t>Quốc lộ 12A đoạn tránh Nhà máy xi măng Sông Gianh</t>
  </si>
  <si>
    <t>2505/QĐ-UBND ngày 29/09/2010</t>
  </si>
  <si>
    <t>BQL rừng phòng hộ huyện Quảng Trạch</t>
  </si>
  <si>
    <t>Các xã Q.Kim, Q.Châu, Q.Thạch</t>
  </si>
  <si>
    <t>Trồng rừng phòng hộ</t>
  </si>
  <si>
    <t>1927/QĐ-UBND ngày 09/8/2010</t>
  </si>
  <si>
    <t>Xã Quảng Châu</t>
  </si>
  <si>
    <t>1929/QB-UBND ngày 09/8/2010</t>
  </si>
  <si>
    <t>Xã Quảng Lưu</t>
  </si>
  <si>
    <t>1928/QĐ-UBND ngày 09/8/2010</t>
  </si>
  <si>
    <t>Ban quản lý dự án ODA Quảng Trạch</t>
  </si>
  <si>
    <t>Các xã Q.Phong, Q.Sơn, Q.Trường</t>
  </si>
  <si>
    <t>2723/QĐ-UBND ngày 25/10/2010</t>
  </si>
  <si>
    <t>Hệ thống cấp nước sinh hoạt</t>
  </si>
  <si>
    <t>Ban quản lý KKT tỉnh Quảng Bình</t>
  </si>
  <si>
    <t>Các xã Lý Trạch, Thuận Đức</t>
  </si>
  <si>
    <t>3419/QĐ-UBND ngày 09/12/2010</t>
  </si>
  <si>
    <t>Đường giao thông</t>
  </si>
  <si>
    <t>BQL dự án ĐTXDCT ngành Nông nghiệp</t>
  </si>
  <si>
    <t>Xã Phú Định và thị trấn NTVT</t>
  </si>
  <si>
    <t>790/QĐ-UBND ngày 19/4/2010</t>
  </si>
  <si>
    <t>Hồ chứa nước Thác Chuối</t>
  </si>
  <si>
    <t>Ban quản lý vườn Quốc gia Phong Nha - Kẻ Bàng</t>
  </si>
  <si>
    <t>Xã Xuân Trạch</t>
  </si>
  <si>
    <t>1954/QĐ-UBND ngày 12/8/2010</t>
  </si>
  <si>
    <t>Trạm kiểm lâm Chà Nòi</t>
  </si>
  <si>
    <t>Trường Trung học số 1 Bố Trạch</t>
  </si>
  <si>
    <t>Thị trấn Hoàn Lão</t>
  </si>
  <si>
    <t>634/QĐ-UBND ngày 25/3/2011</t>
  </si>
  <si>
    <t>Mở rộng khuôn viên trường THPT số Bố Trạch</t>
  </si>
  <si>
    <t>Bộ chỉ huy quân sự tỉnh</t>
  </si>
  <si>
    <t>Xã Hòa Trạch</t>
  </si>
  <si>
    <t>27/QĐ-UBND ngày 05/01/2011</t>
  </si>
  <si>
    <t>TT HL lực lượng vũ trang tỉnh</t>
  </si>
  <si>
    <t>Bộ chỉ huy Bộ đội Biên phòng tỉnh</t>
  </si>
  <si>
    <t>Xã Thượng Trạch</t>
  </si>
  <si>
    <t>239/QĐ-UBND ngày 29/01/2011</t>
  </si>
  <si>
    <t>Đường ra biên giới từ bản Cà Roòng 2 đi cột mốc 0-4</t>
  </si>
  <si>
    <t>UBND xã Thuận Đức</t>
  </si>
  <si>
    <t>Xã Thuận Đức</t>
  </si>
  <si>
    <t>581/QĐ-UBND ngày 24/3/2010</t>
  </si>
  <si>
    <t>Khu dân cư ngã 3 Thuận Phước</t>
  </si>
  <si>
    <t>UBND phường Phú Hải</t>
  </si>
  <si>
    <t>Phường Phú Hải</t>
  </si>
  <si>
    <t>1190/QĐ-UBND ngày 31/5/2010</t>
  </si>
  <si>
    <t>Quy hoạch phân lô đấu giá đất ở</t>
  </si>
  <si>
    <t>Trung tâm nuôi dạy trẻ khuyết tật</t>
  </si>
  <si>
    <t>Phường Đức Ninh Đông</t>
  </si>
  <si>
    <t>1107/QĐ-UBND ngày 21/5/2010</t>
  </si>
  <si>
    <t>Gia đất xây dựng ( mở rộng ) TT</t>
  </si>
  <si>
    <t>Tổng cục biển đảo</t>
  </si>
  <si>
    <t>Xã Bảo Ninh</t>
  </si>
  <si>
    <t>2421/QĐ-UBND ngày 20/9/2010</t>
  </si>
  <si>
    <t xml:space="preserve">Hệ thống Ra đa biển (GĐ1) </t>
  </si>
  <si>
    <t>Đài khí tượng thủy văn khu vực Trung Trung Bộ</t>
  </si>
  <si>
    <t>Phường Đồng Mỹ</t>
  </si>
  <si>
    <t>1592/QĐ-UBND ngày 13/7/2010</t>
  </si>
  <si>
    <t>Trạm thủy văn Đồng Hới</t>
  </si>
  <si>
    <t>1321/QĐ-UBND ngày 14/6/2010</t>
  </si>
  <si>
    <t xml:space="preserve">Nhà văn hóa TK Phú Thượng </t>
  </si>
  <si>
    <t>Cục thi hành án dân sự tỉnh Quảng Bình</t>
  </si>
  <si>
    <t>Phường Hải Đình</t>
  </si>
  <si>
    <t>1476/QĐ-UBND ngày 30/6/2010</t>
  </si>
  <si>
    <t>Trụ sở làm việc cụm kho</t>
  </si>
  <si>
    <t xml:space="preserve">Trung tâm Phát triển Quỹ đất </t>
  </si>
  <si>
    <t>Phường Nam Lý</t>
  </si>
  <si>
    <t>1612/QĐ-UBND ngày 13/7/2010</t>
  </si>
  <si>
    <t>Tạo quỹ đất nam đường THD</t>
  </si>
  <si>
    <t>Xã Đức Ninh</t>
  </si>
  <si>
    <t>1910/QĐ-UBND ngày 09/8/2010</t>
  </si>
  <si>
    <t>Trạm thú y Đồng Hới</t>
  </si>
  <si>
    <t>Chi cục thú y tỉnh Quảng Bình</t>
  </si>
  <si>
    <t>Sở Giao thông vận tải Quảng Bình</t>
  </si>
  <si>
    <t>1912/QĐ-UBND ngày 09/8/2010</t>
  </si>
  <si>
    <t>Đường Bắc Nam rộng 60m</t>
  </si>
  <si>
    <t>2301/QĐ-UBND ngày 10/9/2010</t>
  </si>
  <si>
    <t>Hạ tầng kỹ thuật phân lô đất ở</t>
  </si>
  <si>
    <t>Công ty TNHH 1 TV truyền hình cáp Quảng Bình</t>
  </si>
  <si>
    <t>Phường Hải Thành</t>
  </si>
  <si>
    <t>2414/QĐ-UBND ngày 20/9/2010</t>
  </si>
  <si>
    <t xml:space="preserve">Xây dựng khu nhà công vụ </t>
  </si>
  <si>
    <t>Chi cục kiểm lâm Quảng Bình</t>
  </si>
  <si>
    <t>2502/QĐ-UBND ngày 29/9/2010</t>
  </si>
  <si>
    <t xml:space="preserve">Trụ sở làm việc </t>
  </si>
  <si>
    <t>Ban quản lý dự án và đầu tư thành phố Đồng Hới</t>
  </si>
  <si>
    <t>Phường Đồng Phú</t>
  </si>
  <si>
    <t>2451/QĐ-UBND ngày 24/9/2010</t>
  </si>
  <si>
    <t>Khu HTKT dân cư Nam đường Nguyễn Hữu Cảnh</t>
  </si>
  <si>
    <t>Ban quản lý dự án đầu tư và xây dựng thành phố Đồng Hới</t>
  </si>
  <si>
    <t>2533/QĐ-UBND ngày 04/10/2010</t>
  </si>
  <si>
    <t>Giao đất xây dựng quảng trường biển - bãi tắm khu nhà hàng</t>
  </si>
  <si>
    <t>Công ty TNHH 1 thành viên môi trường và phát triển đô thị</t>
  </si>
  <si>
    <t>2722/QĐ-UBND ngày 25/10/2010</t>
  </si>
  <si>
    <t xml:space="preserve">Trạm xử lý nước thải </t>
  </si>
  <si>
    <t>BCH Bô đội biên phòng tỉnh QB</t>
  </si>
  <si>
    <t>3006/QĐ-UBND ngày 23/11/2010</t>
  </si>
  <si>
    <t>Trụ sở làm việc</t>
  </si>
  <si>
    <t>UBND xã Quang Phú</t>
  </si>
  <si>
    <t>Xã Quang Phú</t>
  </si>
  <si>
    <t>3096/QĐ-UBND ngày 30/11/2010</t>
  </si>
  <si>
    <t>Khu dân cư Tân Phú</t>
  </si>
  <si>
    <t>VKS quân sự Khu vực 43</t>
  </si>
  <si>
    <t xml:space="preserve">Phường Đồng Phú </t>
  </si>
  <si>
    <t>3140/QĐ-UBND ngày 02/12/2010</t>
  </si>
  <si>
    <t xml:space="preserve">Trụ sở làm việc  </t>
  </si>
  <si>
    <t xml:space="preserve">Sở Nội vụ </t>
  </si>
  <si>
    <t>3604/QĐ-UBND ngày 24/12/2010</t>
  </si>
  <si>
    <t xml:space="preserve">Kho lưu trữ chuyên dụng cấp tỉnh Sở Nội vụ </t>
  </si>
  <si>
    <t>3251/QĐ-UBND ngày 06/12/2010</t>
  </si>
  <si>
    <t>Dự án tạo quỹ đất phía tây sông Cầu Rào</t>
  </si>
  <si>
    <t>Trường Mầm non Nam Lý</t>
  </si>
  <si>
    <t>Trường mầm non</t>
  </si>
  <si>
    <t>BQL dự án chuyên ngành GTVT QB</t>
  </si>
  <si>
    <t>190/QĐ-UBND ngày 26/01/2011</t>
  </si>
  <si>
    <t>Đường phía Đông Bắc sân bay Đồng Hới</t>
  </si>
  <si>
    <t>Xã Lộc Ninh</t>
  </si>
  <si>
    <t>Trường TCKT CNN Quảng Bình</t>
  </si>
  <si>
    <t>193/QĐ-UBND ngày 26/01/2011</t>
  </si>
  <si>
    <t>Mở rộng trường TCKT CNN QB</t>
  </si>
  <si>
    <t xml:space="preserve">BQL rừng phòng hộ Ba Rền </t>
  </si>
  <si>
    <t>Xã Vĩnh Ninh</t>
  </si>
  <si>
    <t>Đất lâm nghiệp</t>
  </si>
  <si>
    <t>1431/QĐ-UBND ngày 25/6/2010</t>
  </si>
  <si>
    <t>Xã Trường Sơn</t>
  </si>
  <si>
    <t xml:space="preserve">Xã Trường Xuân </t>
  </si>
  <si>
    <t xml:space="preserve">BQL rừng phòng hộ Long Đại </t>
  </si>
  <si>
    <t>Xã Tr.Sơn</t>
  </si>
  <si>
    <t>1934/QĐ-UBND ngày 09/8/2010 1935/QĐ-UBND ngày 11/8/2010</t>
  </si>
  <si>
    <t xml:space="preserve">Xã Tr.Xuân </t>
  </si>
  <si>
    <t>Thị trấn Quán Hàu</t>
  </si>
  <si>
    <t>1218/QĐ-UBND ngày 28/5/2011</t>
  </si>
  <si>
    <t>Trụ sở làm việc Công an huyện Quảng Ninh</t>
  </si>
  <si>
    <t>UBND xã Ngư Thủy Nam</t>
  </si>
  <si>
    <t>Xã Ngư Thủy Nam</t>
  </si>
  <si>
    <t>349/QĐ-UBND ngày 11/02/2010</t>
  </si>
  <si>
    <t>Trường mầm non Ngư Thủy Nam</t>
  </si>
  <si>
    <t xml:space="preserve">BQL rừng phòng hộ Đông Châu </t>
  </si>
  <si>
    <t xml:space="preserve">Xã Kim Thủy </t>
  </si>
  <si>
    <t>1443/QĐ-UBND ngày 28/6/2010</t>
  </si>
  <si>
    <t xml:space="preserve">Bảo vệ rừng phòng hộ </t>
  </si>
  <si>
    <t>Ban QLDA đầu tư XD công trình ngành Nông nghiệp</t>
  </si>
  <si>
    <t>Xã Ngân Thủy và Lâm Thủy</t>
  </si>
  <si>
    <t>1302/QĐ-UBND ngày 11/6/2010</t>
  </si>
  <si>
    <t xml:space="preserve">Nâng cấp cầu Long Đại </t>
  </si>
  <si>
    <t>Trung tâm y tế dự phòng huyện Lệ Thủy</t>
  </si>
  <si>
    <t>Xã Xuân Thủy</t>
  </si>
  <si>
    <t>2852/QĐ-UBND ngày 04/11/2010</t>
  </si>
  <si>
    <t>Tổng cộng: 53 công trình</t>
  </si>
  <si>
    <t>Năm 2011</t>
  </si>
  <si>
    <t xml:space="preserve">Bộ chỉ huy bộ đội biên phòng
Quảng Bình
</t>
  </si>
  <si>
    <t xml:space="preserve">Xã
Thượng Hóa
</t>
  </si>
  <si>
    <t>2441/QĐ-UBND ngày 27/9/2011</t>
  </si>
  <si>
    <t xml:space="preserve">Xây dựng đồn biên phòng 585
Cà Xèng
</t>
  </si>
  <si>
    <t xml:space="preserve">Ban quản lý 
Khu kinh tế 
Quảng Bình
</t>
  </si>
  <si>
    <t xml:space="preserve">Xã
Dân Hóa
</t>
  </si>
  <si>
    <t>687/QĐ-UBND ngày 31/3/2011</t>
  </si>
  <si>
    <t xml:space="preserve">Xây dựng Trung tâm cửa khẩu Quốc tế
Cha Lo
</t>
  </si>
  <si>
    <t>xã Tiến Hóa, Phong Hóa</t>
  </si>
  <si>
    <t>1862/QĐ-UBND ngày 04/8/2011</t>
  </si>
  <si>
    <t xml:space="preserve">Xây dựng tuyến đường từ KKT Hòn La và KCN xi măng </t>
  </si>
  <si>
    <t xml:space="preserve">Giáo xứ
Kim Lũ - Khe Nét
</t>
  </si>
  <si>
    <t xml:space="preserve">Xã
Kim Hóa
</t>
  </si>
  <si>
    <t>1951/QĐ-UBND ngày 15/8/2011</t>
  </si>
  <si>
    <t>Xây dựng Nhà thờ Giáo họ Khe Nét</t>
  </si>
  <si>
    <t xml:space="preserve">Giáo xứ
Kim Lũ-Kim Tiến
</t>
  </si>
  <si>
    <t>1952/QĐ-UBND ngày 15/8/2011</t>
  </si>
  <si>
    <t xml:space="preserve">Xây dựng Nhà thờ Giáo họ Kim Tiến
</t>
  </si>
  <si>
    <t>Chi cục Kiểm lâm Quảng Bình</t>
  </si>
  <si>
    <t>xã Lê Hoá</t>
  </si>
  <si>
    <t>3377/QĐ-UBND ngày 23/12/2011</t>
  </si>
  <si>
    <t xml:space="preserve">XD TSLV đội kiểm lâm cơ động và PCCC rừng số 2 </t>
  </si>
  <si>
    <t xml:space="preserve">BQLDA Khu 
vực chuyên 
ngành GTVT Quảng Bình
</t>
  </si>
  <si>
    <t xml:space="preserve">xã 
Cảnh Hoá
</t>
  </si>
  <si>
    <t>343/QĐ-UBND ngày 23/02/2011</t>
  </si>
  <si>
    <t xml:space="preserve">XD cầu và đường về xã Văn Hoá </t>
  </si>
  <si>
    <t xml:space="preserve">BQL rừng 
phòng hộ huyện Quảng Trạch
</t>
  </si>
  <si>
    <t xml:space="preserve">xã 
Quảng Hợp
</t>
  </si>
  <si>
    <t xml:space="preserve">413/QĐ-UBND
ngày 02/3/2011
 </t>
  </si>
  <si>
    <t xml:space="preserve">Trồng rừng 
phòng hộ 
</t>
  </si>
  <si>
    <t xml:space="preserve">xã 
Quảng Sơn
</t>
  </si>
  <si>
    <t xml:space="preserve">938/QĐ-UBND
ngày 26/4/2011
</t>
  </si>
  <si>
    <t>Ban quản lý Khu kinh tế tỉnh QB</t>
  </si>
  <si>
    <t xml:space="preserve">Các xã:
Q.Tùng, Q.Hưng, Q.Châu, Q.Tiến, Q.Thạch, Q.Lưu
</t>
  </si>
  <si>
    <t>859/QĐ-UBND ngày 18/4/2011</t>
  </si>
  <si>
    <t>Xây dựng đường nối Khu kinh tế Hòn La với Khu Công nghiệp xi măng tập trung Châu - Tiến - Văn Hoá</t>
  </si>
  <si>
    <t xml:space="preserve">xã
Quảng Đông
</t>
  </si>
  <si>
    <t>765/QĐ-UBND ngày 05/4/2011</t>
  </si>
  <si>
    <t xml:space="preserve">XD khu HT nghĩa địa để GPMB xây dựng Trung tâm nhiệt điện </t>
  </si>
  <si>
    <t>Ban quản lý Khu kinh tế QB</t>
  </si>
  <si>
    <t>1240/QĐ-UBND ngày 30/5/2011</t>
  </si>
  <si>
    <t xml:space="preserve">Giao đất xây dựng Nhà điều hành Khu kinh tế </t>
  </si>
  <si>
    <t>Ban quản lý dự án giao thông nông thôn Quảng Bình</t>
  </si>
  <si>
    <t>Các xã: Q.Phong, Q.Long, Q.Lưu</t>
  </si>
  <si>
    <t>1742/QĐ-UBND ngày 25/7/2011</t>
  </si>
  <si>
    <t>Xây dựng đường giao thông</t>
  </si>
  <si>
    <t>Ban quản lý Khu kinh tế Quảng Bình</t>
  </si>
  <si>
    <t>1611/QĐ-UBND ngày 12/7/2011</t>
  </si>
  <si>
    <t>Xây dựng tuyến đường nối đảo Hòn cỏ nối đảo Hòn La</t>
  </si>
  <si>
    <t xml:space="preserve">Ban quản lý rừng phòng hộ
Quảng Trạch
</t>
  </si>
  <si>
    <t>Các xã: Q.Hợp Q.Sơn</t>
  </si>
  <si>
    <t>2328/QĐ-UBND ngày 15/9/2011</t>
  </si>
  <si>
    <t>Giao đất trồng rừng phòng hộ, sản xuất</t>
  </si>
  <si>
    <t>Ban quản lý dự án ODA huyện Quảng Trạch</t>
  </si>
  <si>
    <t xml:space="preserve">Thị trấn
Ba Đồn
</t>
  </si>
  <si>
    <t>2444/QĐ-UBND ngày 27/9/2011</t>
  </si>
  <si>
    <t xml:space="preserve">XD trụ sở
làm việc
</t>
  </si>
  <si>
    <t xml:space="preserve">Hội đồng Mục
vụ Giáo họ
Tượng Sơn
</t>
  </si>
  <si>
    <t xml:space="preserve">xã
Quảng Long
</t>
  </si>
  <si>
    <t>3342/QĐ-UBND ngày 21/12/2011</t>
  </si>
  <si>
    <t xml:space="preserve">Xây dựng Nhà thờ </t>
  </si>
  <si>
    <t>Bộ chỉ huy bộ đội biên phòng tỉnh Quảng Bình</t>
  </si>
  <si>
    <t>126/QĐ-UBND ngày 18/01/2012</t>
  </si>
  <si>
    <t xml:space="preserve">XD trạm biên 
phòng cửa khẩu cảng Hòn La 
</t>
  </si>
  <si>
    <t>BQL vườn quốc gia PN-KB</t>
  </si>
  <si>
    <t xml:space="preserve">Xã
Sơn Trạch
</t>
  </si>
  <si>
    <t>814/QĐ-UBND ngày 09/4/2011</t>
  </si>
  <si>
    <t xml:space="preserve">XD nhà điều
hành Trung tâm DLVH và sinh thái Phong Nha
</t>
  </si>
  <si>
    <t>BQL dự án giao thông nông thôn</t>
  </si>
  <si>
    <t>xã Nhân, Hoà, Nam, Đại Trạch và thị trấn Việt Trung</t>
  </si>
  <si>
    <t>2686/QĐ-UBND ngày 19/10/2011</t>
  </si>
  <si>
    <t xml:space="preserve">XD đường 
tỉnh lộ 3 
</t>
  </si>
  <si>
    <t>Bộ chỉ huy bộ đội Biên phòng tỉnh</t>
  </si>
  <si>
    <t>xã Đức Trạch</t>
  </si>
  <si>
    <t>3345/QĐ-UBND ngày 21/12/2011</t>
  </si>
  <si>
    <t xml:space="preserve">XD đồn Biên 
phòng 192 
</t>
  </si>
  <si>
    <t>Công an thị trấn NTVT</t>
  </si>
  <si>
    <t xml:space="preserve">Thị trấn
NT Việt Trung
</t>
  </si>
  <si>
    <t>216/QĐ-UBND ngày 4/2/2012</t>
  </si>
  <si>
    <t xml:space="preserve">Xây dựng
Trụ sở làm việc
</t>
  </si>
  <si>
    <t xml:space="preserve">BQL vườn 
Quốc gia Phong 
Nha - Kẻ Bàng
</t>
  </si>
  <si>
    <t xml:space="preserve">xã 
Sơn Trạch
</t>
  </si>
  <si>
    <t>3562/QĐ-UBND ngày 30/12/2011</t>
  </si>
  <si>
    <t>XD bãi đỗ xe Trung tâm Du lịch Phong Nha</t>
  </si>
  <si>
    <t xml:space="preserve">Chi cục Thủy
 lợi và phòng chống lụt bão Quảng Bình
</t>
  </si>
  <si>
    <t xml:space="preserve">Phường
Nam Lý
</t>
  </si>
  <si>
    <t>241/QĐ-UBND ngày 29/01/2011</t>
  </si>
  <si>
    <t xml:space="preserve">XD Trụ 
sở làm việc
</t>
  </si>
  <si>
    <t>Chi nhánh công ty CP XD công trình 525</t>
  </si>
  <si>
    <t>670/QĐ-UBND ngày 30/3/2011</t>
  </si>
  <si>
    <t>XD nhà ở đô thị tại Khu thương mại 525</t>
  </si>
  <si>
    <t>Trung tâm Phát triển Quỹ đất</t>
  </si>
  <si>
    <t>phường Nam Lý</t>
  </si>
  <si>
    <t>416/QĐ-UBND ngày 02/3/2011</t>
  </si>
  <si>
    <t xml:space="preserve">Tạo quỹ đất 
phía Đông đường Hữu Nghị
</t>
  </si>
  <si>
    <t>Chi cục tiêu chuẩn đo lường chất lượng Quảng Bình</t>
  </si>
  <si>
    <t>phường Đồng Phú</t>
  </si>
  <si>
    <t>599/QĐ-UBND ngày 24/3/2011</t>
  </si>
  <si>
    <t xml:space="preserve">XD trụ sở làm việc TT kỹ thuật đo lường thử nghiệm </t>
  </si>
  <si>
    <t>Tổng cục Cảnh sát thi hành án hình sự và hỗ trợ tư pháp</t>
  </si>
  <si>
    <t xml:space="preserve">xã 
Bảo Ninh
</t>
  </si>
  <si>
    <t>787/QĐ-UBND ngày 08/4/2011</t>
  </si>
  <si>
    <t xml:space="preserve">Xây dựng Khu nghỉ dưỡng </t>
  </si>
  <si>
    <t xml:space="preserve">UBND
xã Lộc Ninh
</t>
  </si>
  <si>
    <t xml:space="preserve">xã 
Lộc Ninh
</t>
  </si>
  <si>
    <t>1980/QĐ-UBND ngày 17/8/2011</t>
  </si>
  <si>
    <t xml:space="preserve">XD trường Mầm non Lộc Ninh </t>
  </si>
  <si>
    <t>1242/QĐ-UBND ngày 30/5/2011</t>
  </si>
  <si>
    <t xml:space="preserve">XD khu dân cư </t>
  </si>
  <si>
    <t xml:space="preserve">BQL dự án VSMT thành phố
Đồng Hới
</t>
  </si>
  <si>
    <t>phường Đức Ninh Đông</t>
  </si>
  <si>
    <t>1389/QĐ-UBND ngày 16/6/2011</t>
  </si>
  <si>
    <t xml:space="preserve">XD kè và nạo vét sông Cầu Rào </t>
  </si>
  <si>
    <t>Ban quản lý DA vệ sinh môi trường TP Đồng Hới</t>
  </si>
  <si>
    <t>phường Đồng Phú và Hải Đình</t>
  </si>
  <si>
    <t>1457/QĐ-UBND ngày 23/6/2011</t>
  </si>
  <si>
    <t xml:space="preserve">Xây dựng kè và nạo vét hạ lưu sông Cầu Rào </t>
  </si>
  <si>
    <t xml:space="preserve">xã
Lộc Ninh
</t>
  </si>
  <si>
    <t>175/QĐ-UBND ngày 30/01/2012</t>
  </si>
  <si>
    <t xml:space="preserve">XD lò giết mổ gia súc tập trung </t>
  </si>
  <si>
    <t>phường Phú Hải</t>
  </si>
  <si>
    <t>30/QĐ-UBND ngày 05/01/2012</t>
  </si>
  <si>
    <t>XD hạ tầng kỹ thuật đất ở Nam cầu Ngắn</t>
  </si>
  <si>
    <t>Ban quản lý dự án khu vực chuyên ngành GTVT</t>
  </si>
  <si>
    <t>3304/QĐ-UBND ngày 16/12/2011</t>
  </si>
  <si>
    <t xml:space="preserve">XD 02 cống thoát nước trên đường 60 mét trục chính Bắc - Nam </t>
  </si>
  <si>
    <t>Trung tâm Quy hoạch xây dựng Quảng Bình</t>
  </si>
  <si>
    <t>3300/QĐ-UBND ngày 16/12/2011</t>
  </si>
  <si>
    <t>Xây dựng mở rộng Trụ sở làm việc</t>
  </si>
  <si>
    <t>Các phường: Đồng Phú, Hải Đình, Đ N Đông</t>
  </si>
  <si>
    <t>3153/QĐ-UBND ngày 02/12/2011</t>
  </si>
  <si>
    <t>Thực hiện dự án tạo quỹ đất khu đô thị Bắc Lê Lợi</t>
  </si>
  <si>
    <t>Trung tâm đăng kiểm xe cơ giới Quảng Bình</t>
  </si>
  <si>
    <t>phường Bắc Nghĩa</t>
  </si>
  <si>
    <t>3560/QĐ-UBND ngày 30/12/2011</t>
  </si>
  <si>
    <t>XD Nhà điều hành - Gara kiểm định xe cơ giới</t>
  </si>
  <si>
    <t>3558/QĐ-UBND ngày 30/12/2011</t>
  </si>
  <si>
    <t xml:space="preserve">XD khu 
phân lô đất ở 
</t>
  </si>
  <si>
    <t>BQL dự án vệ sinh môi trường thành phố Đồng Hới</t>
  </si>
  <si>
    <t>3525/QĐ-UBND ngày 30/12/2011</t>
  </si>
  <si>
    <t xml:space="preserve">Xây dựng kè và nạo vét sông Cầu Rào </t>
  </si>
  <si>
    <t xml:space="preserve">UBND
phường Phú Hải
</t>
  </si>
  <si>
    <t>171/QĐ-UBND ngày 30/01/2012</t>
  </si>
  <si>
    <t xml:space="preserve">XD đường vào cụm tiểu thủ 
công nghiệp 
</t>
  </si>
  <si>
    <t>UBND phường Đồng Sơn</t>
  </si>
  <si>
    <t>phường Đồng Sơn</t>
  </si>
  <si>
    <t>28/QĐ-UBND ngày 05/01/2012</t>
  </si>
  <si>
    <t xml:space="preserve">XD đường vào chợ Đồng Sơn </t>
  </si>
  <si>
    <t>Hội chữ thập đỏ phường Nam Lý</t>
  </si>
  <si>
    <t>172/QĐ-UBND ngày 30/01/2012</t>
  </si>
  <si>
    <t xml:space="preserve">XD Trụ sở 
làm việc 
</t>
  </si>
  <si>
    <t>Chi cục an toàn vệ sinh thực phẩm Quảng Bình</t>
  </si>
  <si>
    <t>470/QĐ-UBND ngày 14/3/2012</t>
  </si>
  <si>
    <t xml:space="preserve">XD Trụ sở
làm việc 
</t>
  </si>
  <si>
    <t>Cục thống kê tỉnh</t>
  </si>
  <si>
    <t>469/QĐ-UBND ngày 14/3/2012</t>
  </si>
  <si>
    <t>Chi cục thống kê Quảng Ninh</t>
  </si>
  <si>
    <t xml:space="preserve">Thị trấn
Quán Hàu
</t>
  </si>
  <si>
    <t>240/QĐ-UBND ngày 29/01/2011</t>
  </si>
  <si>
    <t>XD Trụ sở làm việc</t>
  </si>
  <si>
    <t>Các xã Trường Xuân, Xuân Ninh</t>
  </si>
  <si>
    <t>1953/QĐ-UBND ngày 15/8/2011</t>
  </si>
  <si>
    <t xml:space="preserve">Xây dựng tuyến đường 
Xuân Ninh - Trường Xuân
</t>
  </si>
  <si>
    <t>BCH Quân sự tỉnh Quảng Bình</t>
  </si>
  <si>
    <t>1948/QĐ-UBND ngày 15/8/2011</t>
  </si>
  <si>
    <t>Giao đất xây dựng BCH quân sự huyện Quảng Ninh</t>
  </si>
  <si>
    <t>Các xã Gia Ninh, Hải Ninh</t>
  </si>
  <si>
    <t xml:space="preserve">27/QĐ-UBND
ngày 05/01/2012
</t>
  </si>
  <si>
    <t xml:space="preserve">XD đường Nam Long, Mỹ Trung </t>
  </si>
  <si>
    <t>Ban quản lý dự án PTNT tổng hợp các tỉnh miền trung Quảng Bình</t>
  </si>
  <si>
    <t xml:space="preserve">Xã
Ngân Thủy
</t>
  </si>
  <si>
    <t>1435/QĐ-UBND ngày 20/6/2011</t>
  </si>
  <si>
    <t>Xây dựng cải tạo hồ chứa nước Cẩm Ly</t>
  </si>
  <si>
    <t>Đoàn kinh tế Quốc phòng 79 thuộc Binh đoàn 15</t>
  </si>
  <si>
    <t>3011/QĐ-UBND ngày 11/11/2011</t>
  </si>
  <si>
    <t>XD trụ sở làm việc điều hành dự án kinh tế quốc phòng Nam Quảng Bình</t>
  </si>
  <si>
    <t>BQLDA khu vực chuyên ngành giao thông vận tải</t>
  </si>
  <si>
    <t xml:space="preserve">xã 
Lâm Thuỷ
</t>
  </si>
  <si>
    <t>212/QĐ-UBND ngày 4/02/2012</t>
  </si>
  <si>
    <t xml:space="preserve">XD đường 565 (đường 16 cũ) </t>
  </si>
  <si>
    <t>Tổng cộng: 52 công trình</t>
  </si>
  <si>
    <t>Năm 2012</t>
  </si>
  <si>
    <t>Bộ chỉ huy bộ đội biên phòng tỉnh</t>
  </si>
  <si>
    <t>Ban Quản lý khu kinh tế</t>
  </si>
  <si>
    <t xml:space="preserve">XD đồn biên phòng Ra Mai (589) </t>
  </si>
  <si>
    <t>Để thực hiện việc giao lại đất, cho thuê đất</t>
  </si>
  <si>
    <t xml:space="preserve">xã 
Trọng Hoá
</t>
  </si>
  <si>
    <t xml:space="preserve">xã 
Hóa Sơn
</t>
  </si>
  <si>
    <t>631/QĐ-UBND ngày 23/3/2012</t>
  </si>
  <si>
    <t>2683/QĐ-UBND ngày 29/10/2012</t>
  </si>
  <si>
    <t>391/QĐ-UBND ngày 01/3/2012</t>
  </si>
  <si>
    <t xml:space="preserve">XD Trạm 
kiểm lâm 
</t>
  </si>
  <si>
    <t>Chi cục Quản lý thị trường QB</t>
  </si>
  <si>
    <t>Giáo xứ Tân Hội</t>
  </si>
  <si>
    <t xml:space="preserve">Ban quản lý
 dự án lưới điện miền Trung
</t>
  </si>
  <si>
    <t>Xã Cảnh Hóa và Văn Hóa</t>
  </si>
  <si>
    <t>619/QĐ-UBND ngày 22/3/2012</t>
  </si>
  <si>
    <t>XD trạm biến áp 110 kV Văn Hoá và nhánh rẽ</t>
  </si>
  <si>
    <t xml:space="preserve">xã 
Lê Hóa,
</t>
  </si>
  <si>
    <t>1082/QĐ-UBND ngày 15/5/2012</t>
  </si>
  <si>
    <t>XD Trụ sở làm việc đội số 4</t>
  </si>
  <si>
    <t xml:space="preserve">xã
 Đồng Hóa
</t>
  </si>
  <si>
    <t>2193/QĐ-UBND ngày 20/9/2012</t>
  </si>
  <si>
    <t xml:space="preserve">XD nhà thờ </t>
  </si>
  <si>
    <t xml:space="preserve">Giáo xứ
 Minh Cầm
</t>
  </si>
  <si>
    <t xml:space="preserve">xã 
Mai Hóa
</t>
  </si>
  <si>
    <t>2184/QĐ-UBND ngày 19/9/2012</t>
  </si>
  <si>
    <t xml:space="preserve">XD mở rộng Nhà thờ giáo xứ </t>
  </si>
  <si>
    <t>Ban quản lý dự án lưới điện miền Trung</t>
  </si>
  <si>
    <t>Các xã thuộc huyện Quảng Trạch và 02 phường của Đồng Hới</t>
  </si>
  <si>
    <t>618/QĐ-UBND ngày 22/3/2012</t>
  </si>
  <si>
    <t>XD đường dây điện 110 Kv (mạch 2) Đồng Hới - Ba Đồn qua 14 xã, 02 phường</t>
  </si>
  <si>
    <t>Giáo họ Đức Thọ</t>
  </si>
  <si>
    <t>Giáo xứ Liên Hòa</t>
  </si>
  <si>
    <t>Giáo họ Thái Hóa</t>
  </si>
  <si>
    <t>452/QĐ-UBND ngày 13/3/2012</t>
  </si>
  <si>
    <t xml:space="preserve">XD Nhà
 thờ giáo họ 
</t>
  </si>
  <si>
    <t xml:space="preserve">xã 
Quảng Trung
</t>
  </si>
  <si>
    <t>453/QĐ-UBND ngày 13/3/2012</t>
  </si>
  <si>
    <t xml:space="preserve">XD Nhà 
thờ giáo họ 
</t>
  </si>
  <si>
    <t xml:space="preserve">Trung tâm y tế 
dự phòng tỉnh
</t>
  </si>
  <si>
    <t xml:space="preserve">xã 
Quảng Đông
</t>
  </si>
  <si>
    <t>925/QĐ-UBND ngày 24/4/2012</t>
  </si>
  <si>
    <t xml:space="preserve">XD Trạm kiểm dịch y tế Hòn La </t>
  </si>
  <si>
    <t xml:space="preserve">xã 
Quảng Minh
</t>
  </si>
  <si>
    <t>2684/QĐ-UBND ngày 29/10/2012</t>
  </si>
  <si>
    <t>Công ty TNHH 1 TV KTCT thuỷ lợi Quảng Bình</t>
  </si>
  <si>
    <t xml:space="preserve">xã Vạn Trạch và xã Đại Trạch </t>
  </si>
  <si>
    <t>559/QĐ-UBND ngày 21/3/2012</t>
  </si>
  <si>
    <t xml:space="preserve">XD nâng cấp
 hồ chứa nước Vực Nồi 
</t>
  </si>
  <si>
    <t>Công ty TNHH 1 TV phát triển đô thị Quảng Bình</t>
  </si>
  <si>
    <t>xã Lý Trạch và xã Thuận Đức</t>
  </si>
  <si>
    <t>840/QĐ-UBND ngày 16/4/2012</t>
  </si>
  <si>
    <t xml:space="preserve">XD đường dây điện trên không và Trạm biến áp </t>
  </si>
  <si>
    <t xml:space="preserve">Sở Nông nghiệp
 và Phát triển 
nông thôn
</t>
  </si>
  <si>
    <t xml:space="preserve">xã 
Bắc Trạch
</t>
  </si>
  <si>
    <t>1396/QĐ-UBND ngày 18/6/2012</t>
  </si>
  <si>
    <t xml:space="preserve">XD chợ Bắc Trạch </t>
  </si>
  <si>
    <t xml:space="preserve">Viện vật
 lý địa cầu
</t>
  </si>
  <si>
    <t>1785/QĐ-UBND ngày 06/8/2012</t>
  </si>
  <si>
    <t xml:space="preserve">XD Trạm quan sát động đất </t>
  </si>
  <si>
    <t>Giáo họ Mỹ Sơn</t>
  </si>
  <si>
    <t xml:space="preserve">xã
Phúc Trạch
</t>
  </si>
  <si>
    <t>2161/QĐ-UBND ngày 17/9/2012</t>
  </si>
  <si>
    <t xml:space="preserve">XD Nhà thờ </t>
  </si>
  <si>
    <t xml:space="preserve">UBND
huyện Bố Trạch
</t>
  </si>
  <si>
    <t>thị trấn Hoàn Lão</t>
  </si>
  <si>
    <t>3106/QĐ-UBND ngày 20/12/2012</t>
  </si>
  <si>
    <t>XD HTKT khu vực Bàu Ri</t>
  </si>
  <si>
    <t>Văn phòng tỉnh ủy</t>
  </si>
  <si>
    <t xml:space="preserve">Phường 
Đồng Phú
</t>
  </si>
  <si>
    <t>3057/QĐ-UBND ngày 13/12/2012</t>
  </si>
  <si>
    <t>XD Trụ sở làm việc tỉnh ủy</t>
  </si>
  <si>
    <t>Chi nhánh Công ty TNHH XDTH Đại Phong Quảng Bình</t>
  </si>
  <si>
    <t xml:space="preserve">xã
Nghĩa Ninh
</t>
  </si>
  <si>
    <t>1104/QĐ-UBND ngày 17/5/2012</t>
  </si>
  <si>
    <t xml:space="preserve">XD Nghĩa trang nhân dân thành phố Đồng Hới </t>
  </si>
  <si>
    <t xml:space="preserve">UBND
xã Đức Ninh
</t>
  </si>
  <si>
    <t xml:space="preserve">xã
Đức Ninh
</t>
  </si>
  <si>
    <t>296/QĐ-UBND ngày 20/02/2012</t>
  </si>
  <si>
    <t xml:space="preserve">XD HTKT khu vực chợ Đức Ninh </t>
  </si>
  <si>
    <t>Ban quản lý dự án khu vực chuyên ngành GTVT Quảng Bình</t>
  </si>
  <si>
    <t>630/QĐ-UBND ngày 23/3/2012</t>
  </si>
  <si>
    <t>XD đường Nam Lý - Trung Trương</t>
  </si>
  <si>
    <t>360/QĐ-UBND ngày 24/02/2012</t>
  </si>
  <si>
    <t xml:space="preserve">XD tuyến đường công vụ vào NM xử lý nước thải </t>
  </si>
  <si>
    <t xml:space="preserve">Tỉnh hội nạn 
nhân chất độc dacam/đioxin Quảng Bình 
</t>
  </si>
  <si>
    <t>1051/QĐ-UBND ngày 11/5/2012</t>
  </si>
  <si>
    <t>XD trung tâm bán trú nạn nhân chất độc dacam/đioxin</t>
  </si>
  <si>
    <t>Phường Hải Đình và Đức Ninh Đông</t>
  </si>
  <si>
    <t>1126/QĐ-UBND ngày 21/5/2012</t>
  </si>
  <si>
    <t>XD bổ sung khu đô thị Bắc Lê Lợi</t>
  </si>
  <si>
    <t xml:space="preserve">xã
Thuận Đức
</t>
  </si>
  <si>
    <t>1301/QĐ-UBND ngày 07/6/2012</t>
  </si>
  <si>
    <t xml:space="preserve">XD cầu 
Trại gà 1 &amp; 2 
</t>
  </si>
  <si>
    <t>UBND phường Nam Lý</t>
  </si>
  <si>
    <t>1337/QĐ-UBND ngày 12/6/2012</t>
  </si>
  <si>
    <t xml:space="preserve">Hạ tầng kỹ thuật khu phân lô đất ở TK 8 </t>
  </si>
  <si>
    <t>UBND thành phố Đồng Hới</t>
  </si>
  <si>
    <t>1172/QĐ-UBND ngày 24/5/2012</t>
  </si>
  <si>
    <t>UBND phường Hải Đình</t>
  </si>
  <si>
    <t>phường Hải Đình</t>
  </si>
  <si>
    <t>1426/QĐ-UBND ngày 21/6/2012</t>
  </si>
  <si>
    <t xml:space="preserve">XD Nhà văn hóa Tiểu khu 5 </t>
  </si>
  <si>
    <t xml:space="preserve">Hạ tầng kỹ thuật khu dân cư phía Tây sông Cầu Rào </t>
  </si>
  <si>
    <t>BQL dự án đầu tư và xây dựng thành phố Đồng Hới</t>
  </si>
  <si>
    <t>1763/QĐ-UBND ngày 03/8/2012</t>
  </si>
  <si>
    <t xml:space="preserve">XD đường nối đường Trần Hưng Đạo với đường Nguyễn Văn Cừ </t>
  </si>
  <si>
    <t xml:space="preserve">xã 
Thuận Đức
</t>
  </si>
  <si>
    <t>1764/QĐ-UBND ngày 03/8/2012</t>
  </si>
  <si>
    <t>XD đường nối từ đường HCM tới Bia chiến khu Thuận Đức</t>
  </si>
  <si>
    <t>1766/QĐ-UBND ngày 03/8/2012</t>
  </si>
  <si>
    <t xml:space="preserve">XD đường Đinh Tiên Hoàng từ đường Lý Thường Kiệt đến trường TH Đồng Phú </t>
  </si>
  <si>
    <t>1883/QĐ-UBND ngày 16/8/2012</t>
  </si>
  <si>
    <t xml:space="preserve">XD Trụ
 sở làm việc 
</t>
  </si>
  <si>
    <t>BCH bộ đội biên phòng tỉnh</t>
  </si>
  <si>
    <t>phường Hải Thành</t>
  </si>
  <si>
    <t>2959/QĐ-UBND ngày 30/11/2012</t>
  </si>
  <si>
    <t xml:space="preserve">XD cầu kiểm soát cửa sông Nhật Lệ </t>
  </si>
  <si>
    <t>Hội bảo trợ bệnh nhân nghèo</t>
  </si>
  <si>
    <t>2099/QĐ-UBND ngày 11/9/2012</t>
  </si>
  <si>
    <t xml:space="preserve">XD phòng khám miễn phí </t>
  </si>
  <si>
    <t>Tòa án nhân dân tỉnh Quảng Bình</t>
  </si>
  <si>
    <t>2711/QĐ-UBND ngày 01/11/2012</t>
  </si>
  <si>
    <t xml:space="preserve">XD Trụ 
sở làm việc 
</t>
  </si>
  <si>
    <t>Công an tỉnh QB</t>
  </si>
  <si>
    <t>2826/QĐ-UBND ngày 14/11/2012</t>
  </si>
  <si>
    <t xml:space="preserve">XD mở rộng Trụ sở CS PCCC </t>
  </si>
  <si>
    <t>Sở xây dựng QB</t>
  </si>
  <si>
    <t xml:space="preserve">Phường
Đồng Phú
</t>
  </si>
  <si>
    <t>2676/QĐ-UBND ngày 11/10/2012</t>
  </si>
  <si>
    <t>XD HTKT khu dân cư Bắc Trần Hưng Đạo (đoạn từ cầu Rào đến đường Nguyễn Trường Tộ)</t>
  </si>
  <si>
    <t xml:space="preserve">Trại giam
Đồng Sơn
</t>
  </si>
  <si>
    <t>xã Thuận Đức và phường Đồng Sơn</t>
  </si>
  <si>
    <t>2612/QĐ-UBND ngày 24/10/2012</t>
  </si>
  <si>
    <t xml:space="preserve">XD đường giao thông và đường điện </t>
  </si>
  <si>
    <t>Trung tâm công viên cây xanh Đồng Hới</t>
  </si>
  <si>
    <t>3101/QĐ-UBND ngày 20/12/2012</t>
  </si>
  <si>
    <t xml:space="preserve">XD mở rộng khuôn viên khu vườn ươm </t>
  </si>
  <si>
    <t>UBND phường Bắc Lý</t>
  </si>
  <si>
    <t>phường Bắc Lý</t>
  </si>
  <si>
    <t>3061/QĐ-UBND ngày 13/12/2012</t>
  </si>
  <si>
    <t xml:space="preserve">Xây dựng khu hạ tầng phân lô đất ở </t>
  </si>
  <si>
    <t>Công ty TNHH 1 TV môi trường và phát triển đô thị Quảng Bình</t>
  </si>
  <si>
    <t>1934/QĐ-UBND ngày 09/8/2010              1935/QĐ-UBND ngày 11/8/2010</t>
  </si>
  <si>
    <t>2956/QĐ-UBND ngày 30/11/2012</t>
  </si>
  <si>
    <t xml:space="preserve">XD tuyến cống thoát nước mưa thuộc dự án VSMT </t>
  </si>
  <si>
    <t>3036/QĐ-UBND ngày 10/12/2012</t>
  </si>
  <si>
    <t>3181/QĐ-UBND ngày 25/12/2012</t>
  </si>
  <si>
    <t xml:space="preserve">XD tuyến đường khắc phục ngập úng hai bên sông Cầu Rào </t>
  </si>
  <si>
    <t>Hội nông dân tỉnh</t>
  </si>
  <si>
    <t>3059/QĐ-UBND ngày 13/12/2012</t>
  </si>
  <si>
    <t xml:space="preserve">Xây dựng Xưởng thực hành, nhà ở học viên </t>
  </si>
  <si>
    <t>phường Đồng Phú và Đức Ninh Đông</t>
  </si>
  <si>
    <t>3180/QĐ-UBND ngày 25/12/2012</t>
  </si>
  <si>
    <t xml:space="preserve">XD cống
 thoát nước
</t>
  </si>
  <si>
    <t>UBND phường Hải Thành</t>
  </si>
  <si>
    <t>1762/QĐ-UBND ngày 03/8/2012</t>
  </si>
  <si>
    <t>XD khu phân lô đất ở TK 4</t>
  </si>
  <si>
    <t xml:space="preserve">BQL dự án đầu
 tư và xây dựng Đồng Hới
</t>
  </si>
  <si>
    <t xml:space="preserve">phường
 Nam Lý
</t>
  </si>
  <si>
    <t>3300/QĐ-UBND ngày 31/12/2012</t>
  </si>
  <si>
    <t xml:space="preserve">HTKT phía Tây sông Cầu Rào </t>
  </si>
  <si>
    <t>Ban quản lý dự án làng thanh niên lập nghiệp</t>
  </si>
  <si>
    <t xml:space="preserve">xã 
Trường Xuân
</t>
  </si>
  <si>
    <t>1793/QĐ-UBND ngày 07/8/2012</t>
  </si>
  <si>
    <t xml:space="preserve">XD đường giao thông của làng Thanh niên lập nghiệp </t>
  </si>
  <si>
    <t>UBND huyện Quảng Ninh</t>
  </si>
  <si>
    <t xml:space="preserve">xã
Vĩnh Ninh
</t>
  </si>
  <si>
    <t>2892/QĐ-UBND ngày 28/11/2012</t>
  </si>
  <si>
    <t xml:space="preserve">XD sửa chữa, nâng cấp hồ chứa nước Troóc Trâu </t>
  </si>
  <si>
    <t>xã Kim Thuỷ</t>
  </si>
  <si>
    <t>897/QĐ-UBND ngày 20/4/2012</t>
  </si>
  <si>
    <t>XD đường 565 (16 cũ) đoạn qua xã Kim Thuỷ</t>
  </si>
  <si>
    <t>Chi cục thống kê huyện Lệ Thủy</t>
  </si>
  <si>
    <t>thị trấn Kiến Giang</t>
  </si>
  <si>
    <t>2945/QĐ-UBND ngày 29/11/2012</t>
  </si>
  <si>
    <t>Ban chỉ huy quân sự huyện Lệ Thủy</t>
  </si>
  <si>
    <t>2153/QĐ-UBND ngày 17/9/2012</t>
  </si>
  <si>
    <t xml:space="preserve">XD Doanh trại quân sự </t>
  </si>
  <si>
    <t>Ban quản lý các dự án huyện Lệ Thủy</t>
  </si>
  <si>
    <t>xã Ngân Thủy và Trường Xuân</t>
  </si>
  <si>
    <t>3014/QĐ-UBND ngày 04/12/2012</t>
  </si>
  <si>
    <t xml:space="preserve">XD đường 
dây điện vào bản Rào Đá
</t>
  </si>
  <si>
    <t>Đoàn kinh tế Quốc phòng 79</t>
  </si>
  <si>
    <t xml:space="preserve">xã 
Ngân Thủy
</t>
  </si>
  <si>
    <t>3099/QĐ-UBND ngày 20/12/2012</t>
  </si>
  <si>
    <t xml:space="preserve">XD đường điện 
22 Kv 
</t>
  </si>
  <si>
    <t xml:space="preserve">Tổng cộng: 55 công trình </t>
  </si>
  <si>
    <t>Năm 2013</t>
  </si>
  <si>
    <t>thị trấn Quy Đạt</t>
  </si>
  <si>
    <t>769/QĐ-UBND ngày 03/4/2013</t>
  </si>
  <si>
    <t>XD Trung tâm GDTX huyện Minh Hóa</t>
  </si>
  <si>
    <t>Xã Tân Hóa, Cao Quảng</t>
  </si>
  <si>
    <t>763/QĐ-UBND ngày 03/4/2013</t>
  </si>
  <si>
    <t>XD đường về xã Tân Hóa</t>
  </si>
  <si>
    <t xml:space="preserve">Ban quản lý
rừng phòng hộ Tuyên Hóa
</t>
  </si>
  <si>
    <t xml:space="preserve">xã 
Kim Hóa
</t>
  </si>
  <si>
    <t>330/QĐ-UBND ngày 06/02/2013</t>
  </si>
  <si>
    <t xml:space="preserve">Giao đất
 rừng phũng hộ
</t>
  </si>
  <si>
    <t>380/QĐ-UBND ngày 20/02/2013</t>
  </si>
  <si>
    <t xml:space="preserve">Giao đất
 rừng sản xuất
</t>
  </si>
  <si>
    <t xml:space="preserve">Sở Giáo dục
và Đào tạo
</t>
  </si>
  <si>
    <t>BQLDA giao thông nông thôn</t>
  </si>
  <si>
    <t xml:space="preserve">Giáo họ
Phong Lan
</t>
  </si>
  <si>
    <t xml:space="preserve">Xã
Phong Hóa
</t>
  </si>
  <si>
    <t>2090/QĐ-UBND ngày 29/8/2013</t>
  </si>
  <si>
    <t>Sở NN và PTNT tỉnh Quảng Bình</t>
  </si>
  <si>
    <t xml:space="preserve">xã 
Quảng Phú
</t>
  </si>
  <si>
    <t>317/QĐ-UBND ngày 06/02/2013</t>
  </si>
  <si>
    <t>XD khu neo đậu tránh trú bão cho tàu cá cửa Ròon</t>
  </si>
  <si>
    <t>BQLDA đầu tư xây dựng ngành nông nghiệp</t>
  </si>
  <si>
    <t>xã Quảng Phú</t>
  </si>
  <si>
    <t>900/QĐ-UBND ngày 18/4/2013</t>
  </si>
  <si>
    <t xml:space="preserve">XD Nhà QL kênh mương hồ chứa nước sông Thai </t>
  </si>
  <si>
    <t xml:space="preserve">Giáo xứ 
Diên Trường
</t>
  </si>
  <si>
    <t xml:space="preserve">Xã
Quảng Sơn
</t>
  </si>
  <si>
    <t>1033/QĐ-UBND ngày 07/5/2013</t>
  </si>
  <si>
    <t>XD nhà xứ và nhà vượt lữ của Giáo xứ Diên Trường</t>
  </si>
  <si>
    <t>Sở NN và PTNT</t>
  </si>
  <si>
    <t xml:space="preserve">xã 
Thanh Trạch
</t>
  </si>
  <si>
    <t>641/QĐ-UBND ngày 21/3/2013</t>
  </si>
  <si>
    <t>XD khu xử lý nước thuộc Dự án cấp nước sạch</t>
  </si>
  <si>
    <t>UBND phường Bắc Nghĩa</t>
  </si>
  <si>
    <t xml:space="preserve"> phường Bắc Nghĩa</t>
  </si>
  <si>
    <t>285/QĐ-UBND ngày 01/02/2013</t>
  </si>
  <si>
    <t xml:space="preserve">XD khu
phân lô đất ở Nương Lòi
</t>
  </si>
  <si>
    <t>Công ty TNHH MTV PTĐT QB</t>
  </si>
  <si>
    <t>phường Đức Ninh Đông, Đồng Phú, Nam Lý</t>
  </si>
  <si>
    <t>XD tuyến đường khắc phục ngập úng hai bên sông cầu Rào</t>
  </si>
  <si>
    <t>415/QĐ-UBND ngày 23/02/2013</t>
  </si>
  <si>
    <t>Cục thuế tỉnh Quảng Bình</t>
  </si>
  <si>
    <t>414/QĐ-UBND ngày 23/02/2013</t>
  </si>
  <si>
    <t>XD Trụ sở làm việc của Chi cục thuế thành phố Đồng Hới</t>
  </si>
  <si>
    <t xml:space="preserve">BQLDA đầu tư 
và xây dựng 
Đồng Hới
</t>
  </si>
  <si>
    <t xml:space="preserve">phường Hải Thành </t>
  </si>
  <si>
    <t>765/QĐ-UBND ngày 03/4/2013</t>
  </si>
  <si>
    <t>XD đường nối từ đường Đông Hải đến đường liên phường</t>
  </si>
  <si>
    <t xml:space="preserve">Phường
Bắc Nghĩa
</t>
  </si>
  <si>
    <t>764/QĐ-UBND ngày 03/4/2013</t>
  </si>
  <si>
    <t>XD đường nối đường Lý Nhân Tông và đường Lý Thái Tổ</t>
  </si>
  <si>
    <t>UBND xã Bảo Ninh</t>
  </si>
  <si>
    <t>835/QĐ-UBND ngày 10/4/2013</t>
  </si>
  <si>
    <t xml:space="preserve">XD khu 
phân lô đất ở
</t>
  </si>
  <si>
    <t>UBND xã Nghĩa Ninh</t>
  </si>
  <si>
    <t xml:space="preserve">xã 
Nghĩa Ninh
</t>
  </si>
  <si>
    <t>841/QĐ-UBND ngày 10/4/2013</t>
  </si>
  <si>
    <t>XD khu HTKT Đồng Choi</t>
  </si>
  <si>
    <t>BQL dự án đầu tư và xây dựng TP Đồng Hới</t>
  </si>
  <si>
    <t xml:space="preserve">Xã
Thuận Đức
</t>
  </si>
  <si>
    <t>766/QĐ-UBND ngày 03/4/2013</t>
  </si>
  <si>
    <t xml:space="preserve">XD mở rộng làng nghề Thuận Đức </t>
  </si>
  <si>
    <t>797/QĐ-UBND ngày 08/4/2013</t>
  </si>
  <si>
    <t>XD tuyến ống thoát nước thải</t>
  </si>
  <si>
    <t>1003QĐ-UBND ngày 04/5/2013</t>
  </si>
  <si>
    <t xml:space="preserve">Sở Kế hoạch
và Đầu tư
</t>
  </si>
  <si>
    <t>1213/QĐ-UBND ngày 28/5/2013</t>
  </si>
  <si>
    <t xml:space="preserve">XD
trụ sở làm việc
</t>
  </si>
  <si>
    <t>Đảng ủy khối các cơ quan tỉnh Quảng Bình</t>
  </si>
  <si>
    <t>phường HảI Đình</t>
  </si>
  <si>
    <t>1237/QĐ-UBND ngày 30/5/2013</t>
  </si>
  <si>
    <t xml:space="preserve">XD mở rộng
trụ sở làm việc 
</t>
  </si>
  <si>
    <t>1227/QĐ-UBND ngày 30/5/2013</t>
  </si>
  <si>
    <t xml:space="preserve">XD
Trụ sở làm việc 
</t>
  </si>
  <si>
    <t>BQL dự án năng lượng mặt trời</t>
  </si>
  <si>
    <t>1690/QĐ-UBND ngày 18/7/2013</t>
  </si>
  <si>
    <t xml:space="preserve">XD Trụ sở làm việc và nhà kho </t>
  </si>
  <si>
    <t>1559/QĐ-UBND ngày 05/7/2013</t>
  </si>
  <si>
    <t>XD Trụ sở làm việc công an phường Hải Đình</t>
  </si>
  <si>
    <t>xã Bảo Ninh</t>
  </si>
  <si>
    <t>1519/QĐ-UBND ngày 02/7/2013</t>
  </si>
  <si>
    <t xml:space="preserve">XD khu tái định cư GPMB xây dựng cầu Nhật Lệ </t>
  </si>
  <si>
    <t>Kho bạc Nhà nước</t>
  </si>
  <si>
    <t>1689/QĐ-UBND ngày 18/7/2013</t>
  </si>
  <si>
    <t>XD mở rộng Trụ sở làm việc</t>
  </si>
  <si>
    <t xml:space="preserve">BQLDA đô thị
và xây dựng
Đồng Hới
</t>
  </si>
  <si>
    <t>1799/QĐ-UBND ngày 29/7/2013</t>
  </si>
  <si>
    <t xml:space="preserve">XD đường xung quanh trường THCS số 2 </t>
  </si>
  <si>
    <t xml:space="preserve">BQLDA đô thị và xây dựng
Đồng Hới
</t>
  </si>
  <si>
    <t>1801/QĐ-UBND ngày 29/7/2013</t>
  </si>
  <si>
    <t xml:space="preserve">XD đường sát
 khu đất ở TK
Phú Thượng 
</t>
  </si>
  <si>
    <t xml:space="preserve">UBND 
xã Quang Phú
</t>
  </si>
  <si>
    <t>xã Quang Phú</t>
  </si>
  <si>
    <t>1806/QĐ-UBND ngày 29/7/2013</t>
  </si>
  <si>
    <t xml:space="preserve">XD TT văn hóa
và thể thao xã Quang Phú
</t>
  </si>
  <si>
    <t xml:space="preserve">UBND
xã Bảo Ninh
</t>
  </si>
  <si>
    <t>1800/QĐ-UBND ngày 29/7/2013</t>
  </si>
  <si>
    <t>XD khu phân lô đất ở thôn Hà Thôn</t>
  </si>
  <si>
    <t>BQLDA xây dựng huyện Quảng Ninh</t>
  </si>
  <si>
    <t xml:space="preserve">Xã
Vĩnh Ninh
</t>
  </si>
  <si>
    <t xml:space="preserve">XD sửa chữa nâng cấp hồ chứa nước Troóc Trâu </t>
  </si>
  <si>
    <t>1038/QĐ-UBND ngày 07/5/2013</t>
  </si>
  <si>
    <t xml:space="preserve">Trung tâm phát triển Quỹ đất
Q. Ninh
</t>
  </si>
  <si>
    <t>thị trấn Quán Hàu</t>
  </si>
  <si>
    <t xml:space="preserve">XD HTKT
khu dân cư 
</t>
  </si>
  <si>
    <t>1361/QĐ-UBND ngày 13/6/2013</t>
  </si>
  <si>
    <t xml:space="preserve">BQL dự án 
huyện Lệ Thủy
</t>
  </si>
  <si>
    <t>xã Kim Thủy</t>
  </si>
  <si>
    <t xml:space="preserve">XD công trình cấp điện bản An Lai </t>
  </si>
  <si>
    <t>Năm 2014</t>
  </si>
  <si>
    <t>Công ty TNHH 1TV khai thác công trình thủy lợi</t>
  </si>
  <si>
    <t>25/02/2013</t>
  </si>
  <si>
    <t>1299/QĐ-UBND ngày 05/6/2013</t>
  </si>
  <si>
    <t>Trung tâm tin học và ứng dụng khoa học công nghệ</t>
  </si>
  <si>
    <t xml:space="preserve">XD Trụ sở làm việc
tại phường Đồng Phú
</t>
  </si>
  <si>
    <t>26/02/2013</t>
  </si>
  <si>
    <t>2503/QĐ-UBND ngày 16/10/2013</t>
  </si>
  <si>
    <t>BQL khu kinh tế tỉnh QB</t>
  </si>
  <si>
    <t xml:space="preserve">Ban chỉ huy
 quân sự huyện
 Bố Trạch
</t>
  </si>
  <si>
    <t>XD khu phòng thủ tại xã Phú Định</t>
  </si>
  <si>
    <t>1360/QĐ-UBND ngày 13/6/2013</t>
  </si>
  <si>
    <t>BQLDA lưới điện miền Trung</t>
  </si>
  <si>
    <t>13/5/2013</t>
  </si>
  <si>
    <t>Cục Hải Quan tỉnh Quảng Bình</t>
  </si>
  <si>
    <t>16/4/2013</t>
  </si>
  <si>
    <t>15/5/2013</t>
  </si>
  <si>
    <t>2505/QĐ-UBND ngày 16/10/2013</t>
  </si>
  <si>
    <t>BQL KKT tỉnh Quảng Bình</t>
  </si>
  <si>
    <t>23/4/2013</t>
  </si>
  <si>
    <t>29/5/2013</t>
  </si>
  <si>
    <t>Bảo hiểm xã hội huyện Lệ Thủy</t>
  </si>
  <si>
    <t>Chi cục khai thác và bảo vệ nguồn lợi thủy sản</t>
  </si>
  <si>
    <t>XD Nhà bia tưởng niệm</t>
  </si>
  <si>
    <t>27/5/2013</t>
  </si>
  <si>
    <t>20/6/2013</t>
  </si>
  <si>
    <t>28/6/2013</t>
  </si>
  <si>
    <t>BQL vườn Quốc gia PN-KB</t>
  </si>
  <si>
    <t>19/6/2013</t>
  </si>
  <si>
    <t>BQLDA ODA Quảng Trạch</t>
  </si>
  <si>
    <t>BQL DA khu vực chuyên ngành giao thông vận tải</t>
  </si>
  <si>
    <t>Trung tâm phòng chống HIV/AIDS</t>
  </si>
  <si>
    <t>31/7/2013</t>
  </si>
  <si>
    <t>BQLDA đô thị và xây dựng Đồng Hới</t>
  </si>
  <si>
    <t>29/7/2013</t>
  </si>
  <si>
    <t>20/8/2013</t>
  </si>
  <si>
    <t xml:space="preserve">UBND
xã Quang Phú
</t>
  </si>
  <si>
    <t>1902/QĐ-UBND ngày 08/8/2013</t>
  </si>
  <si>
    <t>Công ty TNHH MTV môi trường và phát triển đô thị Quảng Bình</t>
  </si>
  <si>
    <t>BQLDA giao thông nông thôn Quảng Bình</t>
  </si>
  <si>
    <t>29/8/2013</t>
  </si>
  <si>
    <t>23/9/2013</t>
  </si>
  <si>
    <t>30/8/2013</t>
  </si>
  <si>
    <t>Trung tâm Phát triển quỹ đất tỉnh QB</t>
  </si>
  <si>
    <t>Trung tâm Phát triển Quỹ đất huyện Bố Trạch</t>
  </si>
  <si>
    <t>2346/QĐ-UBND ngày 25/9/2013</t>
  </si>
  <si>
    <t>2332/QĐ-UBND ngày 23/9/2013</t>
  </si>
  <si>
    <t>Cảng vụ hàng không miền Bắc</t>
  </si>
  <si>
    <t>2524/QĐ-UBND ngày 16/10/2013</t>
  </si>
  <si>
    <t>1228/QĐ-UBND ngày 30/5/2013</t>
  </si>
  <si>
    <t>1388/QĐ-UBND ngày 18/6/2013</t>
  </si>
  <si>
    <t>1922, 1923,1924/QĐ-UBND ngày 12/8/2013</t>
  </si>
  <si>
    <t>1721/QĐ-UBND ngày 22/7/2013</t>
  </si>
  <si>
    <t>1901/QĐ-UBND ngày 08/8/2013</t>
  </si>
  <si>
    <t>2288/QĐ-UBND ngày 19/9/2013</t>
  </si>
  <si>
    <t>2289/QĐ-UBND ngày 19/9/2013</t>
  </si>
  <si>
    <t>BQL khu kinh tế tỉnh</t>
  </si>
  <si>
    <t>Hội liên hiệp phụ nữ tỉnh</t>
  </si>
  <si>
    <t>BQL khu kinh tế</t>
  </si>
  <si>
    <t>17/9/2013</t>
  </si>
  <si>
    <t>21/9/2013</t>
  </si>
  <si>
    <t>25/9/2013</t>
  </si>
  <si>
    <t>17/10/2013</t>
  </si>
  <si>
    <t>26/9/2013</t>
  </si>
  <si>
    <t>18/10/2013</t>
  </si>
  <si>
    <t>Trường THPT số 3 Bố Trạch</t>
  </si>
  <si>
    <t>30/9/2013</t>
  </si>
  <si>
    <t>22/10/2013</t>
  </si>
  <si>
    <t>Trung tâm quản lý bến xe khách</t>
  </si>
  <si>
    <t>XD bến xe Hoàn Lão</t>
  </si>
  <si>
    <t>Giáo họ Đò Vàng</t>
  </si>
  <si>
    <t>Trung tâm Phát triển quỹ đất Đồng Hới</t>
  </si>
  <si>
    <t>Giáo xứ Tam Tòa</t>
  </si>
  <si>
    <t>Chi cục Thủy lợi phòng chống lụt bão</t>
  </si>
  <si>
    <t>XD đê kè cửa sông Lệ Kỳ</t>
  </si>
  <si>
    <t xml:space="preserve">UBND
xã Nghĩa Ninh
</t>
  </si>
  <si>
    <t>21/10/2013</t>
  </si>
  <si>
    <t>13/11/2013</t>
  </si>
  <si>
    <t>28/10/2013</t>
  </si>
  <si>
    <t>19/11/2013</t>
  </si>
  <si>
    <t>26/11/2013</t>
  </si>
  <si>
    <t>28/11/2013</t>
  </si>
  <si>
    <t>29/11/2013</t>
  </si>
  <si>
    <t>2814/QĐ-UBND ngày 11/11/2013</t>
  </si>
  <si>
    <t>3208/QĐ-UBND ngày 25/12/2013</t>
  </si>
  <si>
    <t>15/11/2013</t>
  </si>
  <si>
    <t>Trường Trung cấp Luật Đồng Hới</t>
  </si>
  <si>
    <t>BQL dự án khu vực chuyên ngành giao thông vận tải</t>
  </si>
  <si>
    <t>XD cầu và đường về xã Văn Hóa</t>
  </si>
  <si>
    <t>Ban quản lý dự án KV chuyên ngành GTVT</t>
  </si>
  <si>
    <t>Xây dựng trạm khách T30</t>
  </si>
  <si>
    <t>Ban quản lý khu kinh tế tỉnh</t>
  </si>
  <si>
    <t>25/11/2013</t>
  </si>
  <si>
    <t>17/12/2013</t>
  </si>
  <si>
    <t>19/12/2013</t>
  </si>
  <si>
    <t>25/12/2013</t>
  </si>
  <si>
    <t>20/01/2013</t>
  </si>
  <si>
    <t xml:space="preserve">UBND
xã Quang Phú
</t>
  </si>
  <si>
    <t>27/12/2013</t>
  </si>
  <si>
    <t>21/01/2014</t>
  </si>
  <si>
    <t>Tổng cộng: 75 công trình</t>
  </si>
  <si>
    <t>2528/QĐ-UBND ngày 16/10/2013</t>
  </si>
  <si>
    <t>3049/QĐ-UBND ngày 09/12/2013</t>
  </si>
  <si>
    <t>2525/QĐ-UBND ngày 16/10/2013</t>
  </si>
  <si>
    <t>2591/QĐ-UBND ngày 23/10/2013</t>
  </si>
  <si>
    <t>2258/QĐ-UBND ngày 04/11/2013</t>
  </si>
  <si>
    <t>2766/QĐ-UBND ngày 04/11/2013</t>
  </si>
  <si>
    <t>2895/QĐ-UBND ngày 21/11/2013</t>
  </si>
  <si>
    <t>2871/QĐ-UBND ngày 19/11/2013</t>
  </si>
  <si>
    <t>2985/QĐ-UBND ngày 29/11/2013</t>
  </si>
  <si>
    <t>3018/QĐ-UBND ngày 05/12/2013</t>
  </si>
  <si>
    <t>3209/QĐ-UBND ngày 25/12/2013</t>
  </si>
  <si>
    <t>3210/QĐ-UBND ngày 25/12/2013</t>
  </si>
  <si>
    <t>3217/QĐ-UBND ngày 26/12/2013</t>
  </si>
  <si>
    <t>3218/QĐ-UBND ngày 26/12/2013</t>
  </si>
  <si>
    <t>3240/QĐ-UBND ngày 27/12/2013</t>
  </si>
  <si>
    <t>85/QĐ-UBND ngày 14/01/2013</t>
  </si>
  <si>
    <t>103/QĐ-UBND ngày 15/01/2013</t>
  </si>
  <si>
    <t>Cục thuế tỉnh QB</t>
  </si>
  <si>
    <t>BQLDA khu vực chuyên ngành GTVT</t>
  </si>
  <si>
    <t>BQL vườn Quốc gia PNKB</t>
  </si>
  <si>
    <t>BQL rừng phòng hộ ven biển Nam Quảng Bình</t>
  </si>
  <si>
    <t>27/01/2014</t>
  </si>
  <si>
    <t>102/QĐ-UBND ngày 15/01/2014</t>
  </si>
  <si>
    <t>121/QĐ-UBND ngày 17/01/2014</t>
  </si>
  <si>
    <t>137/QĐ-UBND ngày 21/01/2014</t>
  </si>
  <si>
    <t>Công ty TNHH MTV môi trường và phát triển đô thị QB</t>
  </si>
  <si>
    <t>BQL dự án lưới điện miền Trung</t>
  </si>
  <si>
    <t>25/01/2014</t>
  </si>
  <si>
    <t>24/02/2014</t>
  </si>
  <si>
    <t>916/QĐ-UBND ngày 14/4/2014</t>
  </si>
  <si>
    <t>Sở GTVT</t>
  </si>
  <si>
    <t>BQLDA chuyên ngành GTVT</t>
  </si>
  <si>
    <t>13/02/2014</t>
  </si>
  <si>
    <t>19/02/2014</t>
  </si>
  <si>
    <t>13/3/2014</t>
  </si>
  <si>
    <t>25/3/2014</t>
  </si>
  <si>
    <t>863/QĐ-UBND ngày 10/4/2014</t>
  </si>
  <si>
    <t>492/QĐ-UBND ngày 07/3/2014</t>
  </si>
  <si>
    <t>488/QĐ-UBND ngày 06/3/2014</t>
  </si>
  <si>
    <t>512/QĐ-UBND ngày 10/3/2014</t>
  </si>
  <si>
    <t xml:space="preserve">BQLDA
huyện Lệ Thủy
</t>
  </si>
  <si>
    <t>Ban QLDA thành phố Đồng Hới</t>
  </si>
  <si>
    <t>Chi cục thủy lợi và phòng chống lụt bão Quảng Bình</t>
  </si>
  <si>
    <t>28/4/2014</t>
  </si>
  <si>
    <t>671/QĐ-UBND ngày 25/3/2014</t>
  </si>
  <si>
    <t>917/QĐ-UBND ngày 14/4/2014</t>
  </si>
  <si>
    <t>23/5/2014</t>
  </si>
  <si>
    <t>1411, 1413/QĐ-UBND ngày 03/6/2014</t>
  </si>
  <si>
    <t>1410, 1412/QĐ-UBND ngày 03/6/2014</t>
  </si>
  <si>
    <t>Ban quản lý dự án đầu tư xây dựng ngành NN&amp;PTNT</t>
  </si>
  <si>
    <t>Sở Xây dựng</t>
  </si>
  <si>
    <t>Trung tâm Phát triển Quỹ đất thuộc Sở TN&amp;MT</t>
  </si>
  <si>
    <t>XD đường giao thông thuộc dự án khu đô thị phía Bắc đường Lê Lợi</t>
  </si>
  <si>
    <t>27/5/2014</t>
  </si>
  <si>
    <t>18/6/2014</t>
  </si>
  <si>
    <t>30/6/2014</t>
  </si>
  <si>
    <t>13/6/2014</t>
  </si>
  <si>
    <t>16/6/2014</t>
  </si>
  <si>
    <t>1392/QĐ-UBND ngày 02/6/2014</t>
  </si>
  <si>
    <t>1593/QĐ-UBND ngày 23/6/2014</t>
  </si>
  <si>
    <t>1729/QĐ-UBND ngày 30/6/2014</t>
  </si>
  <si>
    <t>1739/QĐ-UBND ngày 20/6/2014</t>
  </si>
  <si>
    <t>Ban quản lý Dự án Quản lý thiên tai WB5</t>
  </si>
  <si>
    <t>Giáo họ Hậu Thọ</t>
  </si>
  <si>
    <t xml:space="preserve">Giao họ 
Trung Nghĩa
</t>
  </si>
  <si>
    <t xml:space="preserve">BQLDA đầu tư 
và xây dựng
Đồng Hới
</t>
  </si>
  <si>
    <t>17/6/2014</t>
  </si>
  <si>
    <t>1712/QĐ-UBND ngày 30/6/2014</t>
  </si>
  <si>
    <t>1575/QĐ-UBND ngày 20/6/2014</t>
  </si>
  <si>
    <t>1720a/QĐ-UBND ngày 30/6/2014</t>
  </si>
  <si>
    <t>1723/QĐ-UBND ngày 30/6/2014</t>
  </si>
  <si>
    <t>1737/QĐ-UBND ngày 25/6/2014</t>
  </si>
  <si>
    <t>Trung tâm ứng dụng tiến bộ KHCN</t>
  </si>
  <si>
    <t>Công ty TNHH MTV môi trường và phát triển đô thị Quảng Bình.</t>
  </si>
  <si>
    <t>Chi cục kiểm lâm tỉnh Quảng Bình</t>
  </si>
  <si>
    <t>BCH Bộ đội Biên phòng tỉnh</t>
  </si>
  <si>
    <t>Kho bạc Nhà nước tỉnh</t>
  </si>
  <si>
    <t>16/7/2014</t>
  </si>
  <si>
    <t>18/7/2014</t>
  </si>
  <si>
    <t>31/7/2014</t>
  </si>
  <si>
    <t>22/8/2014</t>
  </si>
  <si>
    <t>1974/QĐ-UBND ngày 23/7/2014</t>
  </si>
  <si>
    <t>1701a/QĐ-UBND ngày 30/6/2014</t>
  </si>
  <si>
    <t>2246/QĐ-UBND ngày 09/8/2014</t>
  </si>
  <si>
    <t>1778/QĐ-UBND ngày 07/7/2014</t>
  </si>
  <si>
    <t>2218/QĐ-UBND ngày 15/8/2014</t>
  </si>
  <si>
    <t>Ban quản lý dự án lưới điện miền Trung - Tổng công ty điện lực miền Trung</t>
  </si>
  <si>
    <t>19/9/2014</t>
  </si>
  <si>
    <t>26/6/2014</t>
  </si>
  <si>
    <t>2452/QĐ-UBND ngày 06/9/2014</t>
  </si>
  <si>
    <t>2567/QĐ-UBND ngày 22/9/2014 (QĐ thu hồi)</t>
  </si>
  <si>
    <t xml:space="preserve">UBND
xã Mai Thủy
</t>
  </si>
  <si>
    <t>27/8/2014</t>
  </si>
  <si>
    <t>2468/QĐ-UBND ngày 08/9/2014</t>
  </si>
  <si>
    <t>2708/QĐ-UBND ngày 03/10/2014</t>
  </si>
  <si>
    <t>Tòa án nhân dân huyện Quảng Trạch</t>
  </si>
  <si>
    <t>XD đồn Công an Khu kinh tế Hòn La</t>
  </si>
  <si>
    <t>Giáo họ Chay - Giáo Xứ Diên Trường</t>
  </si>
  <si>
    <t>BQL rừng phòng hộ Đồng Hới</t>
  </si>
  <si>
    <t>Trồng rừng phòng hộ tại phường</t>
  </si>
  <si>
    <t xml:space="preserve">Công ty TNHH Đầu tư 533 
Quảng Bình
</t>
  </si>
  <si>
    <t xml:space="preserve">Ban quản lý rừng phòng hộ
Đồng Hới
</t>
  </si>
  <si>
    <t>25/9/2014</t>
  </si>
  <si>
    <t>13/10/2014</t>
  </si>
  <si>
    <t>30/9/2014</t>
  </si>
  <si>
    <t>23/10/2014</t>
  </si>
  <si>
    <t>22/10/2014</t>
  </si>
  <si>
    <t>14/11/2014</t>
  </si>
  <si>
    <t>26/11/2014</t>
  </si>
  <si>
    <t>31/12/2014</t>
  </si>
  <si>
    <t>2667/QĐ-UBND ngày 30/9/2014</t>
  </si>
  <si>
    <t>2894/QĐ-UBND ngày 15/10/2014</t>
  </si>
  <si>
    <t>3219/QĐ-UBND ngày 10/11/2014</t>
  </si>
  <si>
    <t>3685/QĐ-UBND ngày 18/12/2014</t>
  </si>
  <si>
    <t>3693/QĐ-UBND ngày 18/12/2014</t>
  </si>
  <si>
    <t>3929/QĐ-UBND ngày 31/12/2014</t>
  </si>
  <si>
    <t>BQL vườn Quốc gia Phong Nha - Kẻ Bàng</t>
  </si>
  <si>
    <t xml:space="preserve">Sở y tế 
Quảng Bình
</t>
  </si>
  <si>
    <t>26/01/2015</t>
  </si>
  <si>
    <t>3825/QĐ-UBND ngày 29/12/2014</t>
  </si>
  <si>
    <t>Tổng cộng: 47 công trình</t>
  </si>
  <si>
    <t>Năm 2015</t>
  </si>
  <si>
    <t>BQL rừng phòng hộ Quảng Trạch</t>
  </si>
  <si>
    <t>Giao đất trồng rừng tại TK 150, 151</t>
  </si>
  <si>
    <t>xã Quảng Đông, huyện Quảng Trạch</t>
  </si>
  <si>
    <t>Xây dựng Trạm khí tượng Lệ Thủy</t>
  </si>
  <si>
    <t>xã Cam Thủy, huyện Lệ Thủy</t>
  </si>
  <si>
    <t>BCH bộ đội biên phòng tỉnh QB</t>
  </si>
  <si>
    <t>Xây dựng đồn Biên phòng Cồn Roàng</t>
  </si>
  <si>
    <t>xã Thượng Trạch, huyện Bố Trạch</t>
  </si>
  <si>
    <t>Trung tâm giống thủy sản Quảng Bình</t>
  </si>
  <si>
    <t xml:space="preserve">Xây dựng Trại thực nghiệm nuôi tôm mặn, lợ </t>
  </si>
  <si>
    <t>Xã Hải Ninh, huyện Quảng Ninh</t>
  </si>
  <si>
    <t>BQL dự án ODA Quảng Trạch</t>
  </si>
  <si>
    <t>Xây dựng nhà điều hành dự án cấp nước sinh hoạt</t>
  </si>
  <si>
    <t>Phường Quảng Thọ, Ba Đồn</t>
  </si>
  <si>
    <t>Giáo xứ Xuân Hòa</t>
  </si>
  <si>
    <t>Xây dựng mở rộng nhà thờ</t>
  </si>
  <si>
    <t>xã Quảng Xuân, huyện Quảng Trạch</t>
  </si>
  <si>
    <t>Công ty Cổ phần DVTH Đất Việt</t>
  </si>
  <si>
    <t>Xây dựng nhà ở kết hợp cho thuê</t>
  </si>
  <si>
    <t>phường Đồng Phú, Đồng Hới</t>
  </si>
  <si>
    <t>Giáo họ Khe Ngang</t>
  </si>
  <si>
    <t>xã Phúc Trạch, huyện Bố Trạch</t>
  </si>
  <si>
    <t>RSX</t>
  </si>
  <si>
    <t>LUC</t>
  </si>
  <si>
    <t>228/QĐ-UBND ngày 28/01/2015</t>
  </si>
  <si>
    <t>481/QĐ-UBND ngày 24/02/2015</t>
  </si>
  <si>
    <t>706/QĐ-UBND ngày 18/3/2015</t>
  </si>
  <si>
    <t>482/QĐ-UBND ngày 24/02/2015</t>
  </si>
  <si>
    <t>502/QĐ-UBND ngày 27/02/2015</t>
  </si>
  <si>
    <t>1166/QĐ-UBND ngày 06/5/2015</t>
  </si>
  <si>
    <t>BN 786847</t>
  </si>
  <si>
    <t>BN 786837</t>
  </si>
  <si>
    <t>BN 786848</t>
  </si>
  <si>
    <t>BN 786844</t>
  </si>
  <si>
    <t>BN 786914
BN 786915
BN 786916
BN 786917</t>
  </si>
  <si>
    <t>BQL Dự án điện nông thôn miền Trung</t>
  </si>
  <si>
    <t xml:space="preserve">Xây dựng đường dây trung áp và trạm biến áp phân phối công trình cấp điện </t>
  </si>
  <si>
    <t>Tuyên Hóa, Quảng Trạch, Ba Đồn, Bố Trạch, Lệ Thủy</t>
  </si>
  <si>
    <t>BQL Khu kinh tế tỉnh</t>
  </si>
  <si>
    <t>XD Bãi đỗ xe xuất cảnh tại KKT Cha Lo</t>
  </si>
  <si>
    <t>xã Dân Hóa, huyện Minh Hóa</t>
  </si>
  <si>
    <t>Trung tâm PTQĐ thuộc Sở</t>
  </si>
  <si>
    <t>XD HTKT khu chợ đêm</t>
  </si>
  <si>
    <t>Phường Hải Đình, Đồng Hới</t>
  </si>
  <si>
    <t>XD mở rộng Doanh trại đội bảo vệ đại tướng Võ Nguyên Giáp</t>
  </si>
  <si>
    <t>Lâu dài</t>
  </si>
  <si>
    <t>BN 786930
BN 786931</t>
  </si>
  <si>
    <t>1563/QĐ-UBND ngày 11/6/2015</t>
  </si>
  <si>
    <t>994/QĐ-UBND ngày 15/4/2015</t>
  </si>
  <si>
    <t>1114/QĐ-UBND ngày 25/4/2015</t>
  </si>
  <si>
    <t>Trường Mầm non Quảng Phúc</t>
  </si>
  <si>
    <t>Xây dựng trường mầm non Quảng Phúc</t>
  </si>
  <si>
    <t>Phường Quảng Phúc, Ba Đồn</t>
  </si>
  <si>
    <t>Ban quản lý Khu kinh tế tỉnh</t>
  </si>
  <si>
    <t>Xin điều chỉnh diện tích giao đất tại khu vực Bãi Dinh</t>
  </si>
  <si>
    <t>Ban Trị sự tỉnh hội Phật Giáo Việt Nam</t>
  </si>
  <si>
    <t>XD mở rộng Chùa Đại Giác</t>
  </si>
  <si>
    <t>phường Đức Ninh Đông, Đồng Hới</t>
  </si>
  <si>
    <t>Công ty Cổ phần Tập đoàn Trường Thịnh</t>
  </si>
  <si>
    <t>XD Khu nhà ở thương mại</t>
  </si>
  <si>
    <t xml:space="preserve"> xã Bảo Ninh, Đồng Hới</t>
  </si>
  <si>
    <t>Phòng Giáo dục thành phố Đồng Hới</t>
  </si>
  <si>
    <t>BCH Bộ đội Biên phòng tỉnh QB</t>
  </si>
  <si>
    <t xml:space="preserve">XD tuyến đường ra biên giới từ Km66 tỉnh lộ 20 (đườngtỉnh 562) đến Bản Troi và cột mốc 542 </t>
  </si>
  <si>
    <t>XD Dự án tạo quỹ đất khu dân cư tỉnh lộ 2 thị trấn Hoàn Lão</t>
  </si>
  <si>
    <t>thị trấn Hoàn Lão, Bố Trạch</t>
  </si>
  <si>
    <t>Tòa án nhân dân tỉnh</t>
  </si>
  <si>
    <t xml:space="preserve">Xây dựng Trung tâm đào tạo, bồi dưỡng cán bộ Tòa án khu vực miền Trung </t>
  </si>
  <si>
    <t>xã Bảo Ninh, Đồng Hới</t>
  </si>
  <si>
    <t>1783/QĐ-UBND ngày 29/6/2015</t>
  </si>
  <si>
    <t>2143/QĐ-UBND ngày 04/8/2015</t>
  </si>
  <si>
    <t>3686/QĐ-UBND ngày 21/12/2015</t>
  </si>
  <si>
    <t>1835/QĐ-UBND ngày 06/7/2015</t>
  </si>
  <si>
    <t>1791/QĐ-UBND ngày 01/7/2015</t>
  </si>
  <si>
    <t>NTS</t>
  </si>
  <si>
    <t>Trung tâm Phát triển Quỹ đất thành phố Đồng Hới</t>
  </si>
  <si>
    <t xml:space="preserve">XD HTKT khu dân cư tại khu đất điểm trường lẻ của trường tiểu học số 1 Đồng Sơn               </t>
  </si>
  <si>
    <t>Trường Mầm non xã Quảng Phúc</t>
  </si>
  <si>
    <t>XD Trường học</t>
  </si>
  <si>
    <t>phường Quảng Phúc, Ba Đồn</t>
  </si>
  <si>
    <t>Công ty TNHH MTV vận tải đường sắt Hà Nội</t>
  </si>
  <si>
    <t>XD mở rộng Trạm đầu máy Đồng Hới</t>
  </si>
  <si>
    <t>phường Nam Lý, thành phố Đồng Hới</t>
  </si>
  <si>
    <t>Cục Hải Quan Quảng Bình</t>
  </si>
  <si>
    <t>XD Trụ sở làm việc Chi cục Hải Quan cửa khẩu Hòn La,</t>
  </si>
  <si>
    <t>2881/QĐ-UBND ngày 16/10/2015</t>
  </si>
  <si>
    <t>2307/QĐ-UBND ngày 21/8/2015</t>
  </si>
  <si>
    <t>2247/QĐ-UBND ngày 13/8/2015</t>
  </si>
  <si>
    <t>XD Trường mầm non Nam Lý (cơ sở 2)</t>
  </si>
  <si>
    <t xml:space="preserve"> phường Nam Lý, Đồng Hới</t>
  </si>
  <si>
    <t>UBND xã Quảng Phương</t>
  </si>
  <si>
    <t xml:space="preserve">Xây dựng khuôn viên cây xanh </t>
  </si>
  <si>
    <t>xã Quảng Phương, huyện Quảng Trạch</t>
  </si>
  <si>
    <t>Phòng Tài chính - kế hoạch huyện Quảng Trạch</t>
  </si>
  <si>
    <t>Xây dựng trụ sở làm việc</t>
  </si>
  <si>
    <t>Chi cục thi hành án dân sự huyện Quảng Ninh</t>
  </si>
  <si>
    <t>thị trấn Quán Hàu, huyện Quảng Ninh</t>
  </si>
  <si>
    <t>Đoàn Kinh tế Quốc phòng 79 - Binh đoàn 15</t>
  </si>
  <si>
    <t>Xây dựng Cụm bệnh xá Quân dân y kết hợp</t>
  </si>
  <si>
    <t>xã Ngân Thủy, huyện Lệ Thủy</t>
  </si>
  <si>
    <t>Giao đất xây dựng đồn Công an Phong Nha</t>
  </si>
  <si>
    <t xml:space="preserve"> xã Sơn Trạch, huyện Bố Trạch</t>
  </si>
  <si>
    <t>Giáo họ Vĩnh Sơn - Giáo xứ Khe Gát</t>
  </si>
  <si>
    <t>Giao đất xây dựng mở rộng nhà thờ giáo họ</t>
  </si>
  <si>
    <t>xã Xuân Trạch, huyện Bố Trạch</t>
  </si>
  <si>
    <t>BHK</t>
  </si>
  <si>
    <t>TMD</t>
  </si>
  <si>
    <t>BN 789063</t>
  </si>
  <si>
    <t>BN 789078</t>
  </si>
  <si>
    <t>BN 789080</t>
  </si>
  <si>
    <t>BN 789401</t>
  </si>
  <si>
    <t>2478/QĐ-UBND ngày 07/9/2015</t>
  </si>
  <si>
    <t>2737/QĐ-UBND ngày 06/10/2015</t>
  </si>
  <si>
    <t>2611/QĐ-UBND ngày22/9/2015</t>
  </si>
  <si>
    <t>2612/QĐ-UBND ngày22/9/2015</t>
  </si>
  <si>
    <t>2674/QĐ-UBND ngày 29/9/2015</t>
  </si>
  <si>
    <t>2666/QĐ-UBND ngày 29/9/2015</t>
  </si>
  <si>
    <t>2883/QĐ-UBND ngày 16/10/2015</t>
  </si>
  <si>
    <t xml:space="preserve">Giao đất xây dựng Đồn Công an </t>
  </si>
  <si>
    <t>thị trấn Kiến Giang, huyện Lệ Thủy</t>
  </si>
  <si>
    <t>Ban chỉ huy quân sự huyện Quảng Trạch</t>
  </si>
  <si>
    <t>Giao đất xây dựng trụ sở làm việc</t>
  </si>
  <si>
    <t>Chi cục thuế huyện Quảng Trạch</t>
  </si>
  <si>
    <t>Giáo họ Thanh Lạng - Giáo xứ Đá Nện</t>
  </si>
  <si>
    <t xml:space="preserve">Giao đất xây dựng Nhà thờ giáo họ </t>
  </si>
  <si>
    <t>xã Thanh Hóa, huyện Tuyên Hóa</t>
  </si>
  <si>
    <t>Giao đất xây dựng hạ tầng khu phi thuế quan và các điểm dịch vụ KKT Cửa khẩu Cha Lo - Giai đoạn I</t>
  </si>
  <si>
    <t>Liên đoàn lao động huyện Tuyên Hóa</t>
  </si>
  <si>
    <t xml:space="preserve">Giao đất xây dựng trụ sở làm việc </t>
  </si>
  <si>
    <t>thị trấn Đồng Lê, huyện Tuyên Hóa</t>
  </si>
  <si>
    <t xml:space="preserve">Giao đất xây dựng trụ sở làm việc trạm kiểm lâm khe Sến và đất nông nghiệp </t>
  </si>
  <si>
    <t>BN 789099</t>
  </si>
  <si>
    <t>BN 789098</t>
  </si>
  <si>
    <t>BN 789403</t>
  </si>
  <si>
    <t>2882/QĐ-UBND ngày 16/10/2015</t>
  </si>
  <si>
    <t>2888/QĐ-UBND ngày 16/10/2015</t>
  </si>
  <si>
    <t>2889/QĐ-UBND ngày 16/10/2015</t>
  </si>
  <si>
    <t>3063/QĐ-UBND ngày 29/10/2015</t>
  </si>
  <si>
    <t>368/QĐ-UBND ngày 15/02/2016</t>
  </si>
  <si>
    <t>Trại giam Đồng Sơn</t>
  </si>
  <si>
    <t>Giao đất xây dựng nhà công vụ, nhà điều dưỡng và khu thể thao</t>
  </si>
  <si>
    <t>phường Đồng Phú, tp Đồng Hới</t>
  </si>
  <si>
    <t>Giáo họ Trung Quán</t>
  </si>
  <si>
    <t>tại xã Duy Ninh, huyện Quảng Ninh</t>
  </si>
  <si>
    <t>BQL DA quản lý thiên tai WB5 tỉnh Quảng Bình (đợt 3)</t>
  </si>
  <si>
    <t>Giao đất xây dựng khu neo đậu tránh trú bão cho tàu cá Nhật Lệ</t>
  </si>
  <si>
    <t>xã Bảo Ninh, tp Đồng Hới</t>
  </si>
  <si>
    <t>trong thời gian thực hiện DA</t>
  </si>
  <si>
    <t>2930/QĐ-UBND ngày 19/10/2015</t>
  </si>
  <si>
    <t>3518/QĐ-UBND ngày 08/12/2015</t>
  </si>
  <si>
    <t>3517/QĐ-UBND ngày 08/12/2015</t>
  </si>
  <si>
    <t>3147/QĐ-UBND ngày 03/11/2015</t>
  </si>
  <si>
    <t>3519/QĐ-UBND ngày 08/12/2015</t>
  </si>
  <si>
    <t>Sở Văn hóa, thể thao và du lịch QB</t>
  </si>
  <si>
    <t>Giao đất xây dựng Đường vào khu du lịch sinh thái Trằm Mé</t>
  </si>
  <si>
    <t>Bảo hiểm xã hội tỉnh QB</t>
  </si>
  <si>
    <t>Giao đất xây dựng trụ sở làm việc Bảo hiểm xã hội huyện Minh Hóa</t>
  </si>
  <si>
    <t>xã Yên Hóa, huyện Minh Hóa</t>
  </si>
  <si>
    <t>UBND xã Trung Trạch</t>
  </si>
  <si>
    <t xml:space="preserve">Giao đất  để xây dựng hạ tầng phát triển quỹ đất </t>
  </si>
  <si>
    <t>xã Trung Trạch, huyện Bố Trạch</t>
  </si>
  <si>
    <t>Giáo xứ Phù Kinh</t>
  </si>
  <si>
    <t>Giao đất xây dựng mở rộng nhà thờ</t>
  </si>
  <si>
    <t>xã Phù Hóa, huyện Quảng Trạch</t>
  </si>
  <si>
    <t>Sở NN&amp;PTNT Quảng Bình</t>
  </si>
  <si>
    <t>Giao đất xây dựng công trình cấp nước sạch và vệ sinh môi trường tại cụm xã Ngân Thủy, Sơn Thủy và nông trường Lệ Ninh, huyện Lệ Thủy</t>
  </si>
  <si>
    <t>xã Ngân Thủy, Sơn Thủy và nông trường Lệ Ninh, huyện Lệ Thủy</t>
  </si>
  <si>
    <t>944/TTr-STNMT ngày 13/11/2015</t>
  </si>
  <si>
    <t>940/TTr-STNMT ngày 13/11/2015</t>
  </si>
  <si>
    <t>939/TTr-STNMT ngày 13/11/2015</t>
  </si>
  <si>
    <t>900/TTr-STNMT ngày 28/10/2015</t>
  </si>
  <si>
    <t>950/TTr-STNMT ngày 17/11/2015</t>
  </si>
  <si>
    <t>395/TTr-STNMT ngày 09/8/2016</t>
  </si>
  <si>
    <t>BN 789456</t>
  </si>
  <si>
    <t>BN 789457</t>
  </si>
  <si>
    <t>BN 789459</t>
  </si>
  <si>
    <t>3366/QĐ-UBND ngày 23/11/2015</t>
  </si>
  <si>
    <t>3312/QĐ-UBND ngày 19/11/2015</t>
  </si>
  <si>
    <t>3313/QĐ-UBND ngày 19/11/2015</t>
  </si>
  <si>
    <t>3146/QĐ-UBND ngày 03/11/2015</t>
  </si>
  <si>
    <t>3376/QĐ-UBND ngày 24/11/2015</t>
  </si>
  <si>
    <t>2448/QĐ-UBND ngày 12/8/2016</t>
  </si>
  <si>
    <t>46/TTr-STNMT ngày 02/02/2016</t>
  </si>
  <si>
    <t>868/TTr-STNMT ngày 14/10/2015</t>
  </si>
  <si>
    <t>918/TTr-STNMT ngày 05/11/2015</t>
  </si>
  <si>
    <t>909/TTr-STNMT ngày 30/10/2015</t>
  </si>
  <si>
    <t>887/TTr-STNMT ngày 26/10/2015</t>
  </si>
  <si>
    <t>899/TTr-STNMT ngày 28/10/2015</t>
  </si>
  <si>
    <t>1187/TTr-STNMT ngày 31/12/2014</t>
  </si>
  <si>
    <t>127/TTr-STNMT ngày 10/02/2015</t>
  </si>
  <si>
    <t>141/TTr-STNMT ngày 11/02/2015</t>
  </si>
  <si>
    <t>150/TTr-STNMT ngày 12/02/2015</t>
  </si>
  <si>
    <t>139/TTr-STNMT ngày 11/02/2015</t>
  </si>
  <si>
    <t>123/TTr-STNMT ngày 10/02/2015</t>
  </si>
  <si>
    <t>200/TTr-STNMT ngày 06/5/2015</t>
  </si>
  <si>
    <t>293/TTr-STNMT ngày 23/04/2015</t>
  </si>
  <si>
    <t>267/TTr-STNMT ngày 15/04/2015</t>
  </si>
  <si>
    <t>282/TTr-STNMT ngày 17/04/2015</t>
  </si>
  <si>
    <t>514/TTr-STNMT ngày 12/06/2015</t>
  </si>
  <si>
    <t>928/TTr-STNMT ngày 11/11/2015</t>
  </si>
  <si>
    <t>689/TTr-STNMT ngày 24/7/2015</t>
  </si>
  <si>
    <t>535/TTr-STNMT ngày 17/06/2015</t>
  </si>
  <si>
    <t>558/TTr-STNMT ngày 25/06/2015</t>
  </si>
  <si>
    <t>583/TTr-STNMT ngày 24/06/2015</t>
  </si>
  <si>
    <t>605/TTr-STNMT ngày 30/06/2015</t>
  </si>
  <si>
    <t>684/TTr-STNMT ngày 23/7/2015</t>
  </si>
  <si>
    <t>690/TTr-STNMT ngày 27/07/2015</t>
  </si>
  <si>
    <t>750/TTr-STNMT ngày 10/8/2015</t>
  </si>
  <si>
    <t>691/TTr-STNMT ngày 27/07/2015</t>
  </si>
  <si>
    <t>794/TTr-STNMT ngày 03/9/2015</t>
  </si>
  <si>
    <t>798/TTr-STNMT ngày 04/9/2015</t>
  </si>
  <si>
    <t>804/TTr-STNMT ngày 16/9/2015</t>
  </si>
  <si>
    <t>805/TTr-STNMT ngày 16/9/2015</t>
  </si>
  <si>
    <t>807/TTr-STNMT ngày 16/9/2015</t>
  </si>
  <si>
    <t>839/TTr-STNMT ngày 05/10/2015</t>
  </si>
  <si>
    <t>843/TTr-STNMT ngày 06/10/2015</t>
  </si>
  <si>
    <t>844/TTr-STNMT ngày 06/10/2015</t>
  </si>
  <si>
    <t>846/TTr-STNMT ngày 06/10/2015</t>
  </si>
  <si>
    <t>883/TTr-STNMT ngày 21/10/2015</t>
  </si>
  <si>
    <t>Giao đất xây dựng công trình cấp nước sạch và vệ sinh môi trường tại cụm xãTiến Hóa, Châu Hóa, Văn Hóa, huyện Tuyên Hóa</t>
  </si>
  <si>
    <t>xã Tiến Hóa, Châu Hóa, Văn Hóa, huyện Tuyên Hóa</t>
  </si>
  <si>
    <t>Trung tâm phát triển quỹ đất huyện Quảng Ninh</t>
  </si>
  <si>
    <t>Giao đất xây dựng HTKT khu ở mới</t>
  </si>
  <si>
    <t>Chi cục liểm lâm tỉnh Quảng Bình</t>
  </si>
  <si>
    <t>BQL DA lưới điện Miền Trung Tổng công ty điện lực Miền Trung</t>
  </si>
  <si>
    <t>Giao đất xây dựng công trình đấu nối 110 kV sau trạm 220 kV Ba Đồn</t>
  </si>
  <si>
    <t>phường Quảng Long, thị xã Ba Đồn</t>
  </si>
  <si>
    <t>BQL DA Điện nông thôn miền Trung - Tổng công ty Điện lực miền Trung</t>
  </si>
  <si>
    <t xml:space="preserve">Giao đất xây dựng đường dây trung áp và TBA phân phối công trình cấp điện </t>
  </si>
  <si>
    <t>tại các huyện Tuyên Hóa, Quảng Trạch, Bố Trạch, Quảng Ninh, Lệ Thủy và thị xã Ba Đồn</t>
  </si>
  <si>
    <t>976/TTr-STNMT ngày 04/12/2015</t>
  </si>
  <si>
    <t>1008/TTr-STNMT ngày 22/12/2015</t>
  </si>
  <si>
    <t>1022/TTr-STNMT ngày 25/12/2015</t>
  </si>
  <si>
    <t>1012/TTr-STNMT ngày 25/12/2015</t>
  </si>
  <si>
    <t>1023/TTr-STNMT ngày 25/12/2015</t>
  </si>
  <si>
    <t>RSX+CLN</t>
  </si>
  <si>
    <t>NTD</t>
  </si>
  <si>
    <t>3580/QĐ-UBND ngày 14/12/2015</t>
  </si>
  <si>
    <t>3802/QĐ-UBND ngày 28/12/2015</t>
  </si>
  <si>
    <t>3836/QĐ-UBND ngày 30/12/2015</t>
  </si>
  <si>
    <t>3805/QĐ-UBND ngày 28/12/2015</t>
  </si>
  <si>
    <t>12/QĐ-UBND ngày 06/01/2016</t>
  </si>
  <si>
    <t>UBND xã Hoàn Trạch</t>
  </si>
  <si>
    <t>Giao đất xây dựng HTKT phân lô đất ở</t>
  </si>
  <si>
    <t>Xã Hoàn Trạch, huyện Bố Trạch</t>
  </si>
  <si>
    <t>UBND xã Thanh Trạch</t>
  </si>
  <si>
    <t>Giao đất xây dựng trường mầm non Thanh Trạch</t>
  </si>
  <si>
    <t>xã Thanh Trạch, huyện Bố Trạch</t>
  </si>
  <si>
    <t>Giao đất xây dựng Trụ sở làm việc Hạt kiểm lâm Quảng Trạch</t>
  </si>
  <si>
    <t>TT PTQĐ huyện Quảng Ninh</t>
  </si>
  <si>
    <t>Giao đất xây dựng Hạ tầng khu ở mới Bàu Đưng</t>
  </si>
  <si>
    <t>xã Vạn Ninh, huyện Quảng Ninh</t>
  </si>
  <si>
    <t>UBND xã Đồng Trạch</t>
  </si>
  <si>
    <t>Giao đất xây dựng điểm dân cư nông thôn</t>
  </si>
  <si>
    <t>xã Đồng Trạch, huyện Bố Trạch</t>
  </si>
  <si>
    <t>Giao đất xây dựng Đoạn qua khu phi thuế quan thuộc công trình các trục đường ngang Khu Kinh tế Hòn La</t>
  </si>
  <si>
    <t>1015/TTr-STNMT ngày 25/12/2015</t>
  </si>
  <si>
    <t>1028/TTr-STNMT ngày 29/12/2015</t>
  </si>
  <si>
    <t>1017/TTr-STNMT ngày 25/12/2015</t>
  </si>
  <si>
    <t>1010/TTr-STNMT ngày 23/12/2015</t>
  </si>
  <si>
    <t>1040/TTr-STNMT ngày 31/12/2015</t>
  </si>
  <si>
    <t>37/TTr-STNMT ngày 25/1/2016</t>
  </si>
  <si>
    <t>31/2/2016</t>
  </si>
  <si>
    <t>BN 789522</t>
  </si>
  <si>
    <t>BN 789520</t>
  </si>
  <si>
    <t>3837/QĐ-UBND ngày 30/12/2015</t>
  </si>
  <si>
    <t>3844/QĐ-UBND ngày 30/12/2015</t>
  </si>
  <si>
    <t>3801/QĐ-UBND ngày 28/12/2015</t>
  </si>
  <si>
    <t>358/QĐ-UBND ngày 04/02/2016</t>
  </si>
  <si>
    <t>249/QĐ-UBND ngày 29/1/2016</t>
  </si>
  <si>
    <t>Tổng số: 60 công trình</t>
  </si>
  <si>
    <t>Công ty LCN Bắc Quảng Bình</t>
  </si>
  <si>
    <t>Công ty TNHH Liên Hương</t>
  </si>
  <si>
    <t>Công ty TNHH Vận tải và dịch vụ TM Hoàng Lâm</t>
  </si>
  <si>
    <t>xã Thượng Hoá và xã Tân Hoá</t>
  </si>
  <si>
    <t xml:space="preserve">xã 
Hoá Tiến
</t>
  </si>
  <si>
    <t xml:space="preserve">xã 
Dân Hoá
</t>
  </si>
  <si>
    <t xml:space="preserve">Khai thác đá và làm bãi vật liệu </t>
  </si>
  <si>
    <t xml:space="preserve">SXKD đất
 rừng trồng 
</t>
  </si>
  <si>
    <t xml:space="preserve">Khai thác khoáng sản - khai thác 
đá xây dựng
</t>
  </si>
  <si>
    <t>72/HĐTĐ ngày 08/11/2010</t>
  </si>
  <si>
    <t>48/HĐTĐ ngày 09/9/2010</t>
  </si>
  <si>
    <t>80/HĐTĐ ngày 30/11/2010</t>
  </si>
  <si>
    <t>716/QĐ-UBND ngày 09/4/2010</t>
  </si>
  <si>
    <t>1186/QĐ-UBND ngày 31/5/2010</t>
  </si>
  <si>
    <t>2982/QĐ-UBND ngày 17/11/2010</t>
  </si>
  <si>
    <t>Công ty Cổ phần Xây dựng công trình 484</t>
  </si>
  <si>
    <t>XN SXVLXD Cosevco12 thuộc Công ty cổ phần Cosevco1</t>
  </si>
  <si>
    <t>Công ty CP khai thác và sản xuất bột đá chất lượng cao Linh Thành - Quảng Bình</t>
  </si>
  <si>
    <t xml:space="preserve">Xí nghiệp sản 
xuất VLXD COSEVCO 12
</t>
  </si>
  <si>
    <t xml:space="preserve">xã 
Tiến Hoá
</t>
  </si>
  <si>
    <t xml:space="preserve">xã 
Đồng Hoá
</t>
  </si>
  <si>
    <t xml:space="preserve">Công ty TNHH xây dựng và thương mại
Hoàng Mai
</t>
  </si>
  <si>
    <t xml:space="preserve">xã 
Châu Hoá
</t>
  </si>
  <si>
    <t>1678/QĐ-UBND ngày 22/7/2010</t>
  </si>
  <si>
    <t>599/QĐ-UBND ngày 25/3/2010</t>
  </si>
  <si>
    <t>1449/QĐ-UBND ngày 28/6/2010</t>
  </si>
  <si>
    <t>3099/QĐ-UBND ngày 30/11/2010</t>
  </si>
  <si>
    <t>32/QĐ-UBND ngày 06/01/2011</t>
  </si>
  <si>
    <t>XD kho nhiên liệu, trạm sữa chữa thiết bị</t>
  </si>
  <si>
    <t>Khai thác đá xây dựng và làm bãi chế biến</t>
  </si>
  <si>
    <t>XD Nhà máy sản xuất bột đá vôi chất lượng cao Linh Thành</t>
  </si>
  <si>
    <t xml:space="preserve">Khai thác
 đá xây dựng
</t>
  </si>
  <si>
    <t>42/HĐTĐ ngày 04/8/2010</t>
  </si>
  <si>
    <t>23/HĐTĐ ngày 20/4/2010</t>
  </si>
  <si>
    <t>39/HĐTĐ ngày 28/7/2010</t>
  </si>
  <si>
    <t>23/HĐTĐ ngày 21/3/2011</t>
  </si>
  <si>
    <t>-</t>
  </si>
  <si>
    <t>Công ty Cổ phần vận tải đa phương thức 2</t>
  </si>
  <si>
    <t>HTX SXKD VLXD Đồng Lực</t>
  </si>
  <si>
    <t xml:space="preserve">xã 
Thuận Hóa
</t>
  </si>
  <si>
    <t xml:space="preserve">XD bãi chứa
 vật liệu
</t>
  </si>
  <si>
    <t xml:space="preserve">Khai thác đá
 xây dựng 
</t>
  </si>
  <si>
    <t>25/HĐTĐ ngày 23/3/2011</t>
  </si>
  <si>
    <t>08/HĐTĐ ngày 17/01/2011</t>
  </si>
  <si>
    <t>251/QĐ-UBND ngày 29/01/2011</t>
  </si>
  <si>
    <t>3641/QĐ-UBND ngày 29/12/2010</t>
  </si>
  <si>
    <t>Công ty TNHH Doanh nghiệp trẻ</t>
  </si>
  <si>
    <t>Xã Quảng Đông</t>
  </si>
  <si>
    <t>Xã Quảng Kim</t>
  </si>
  <si>
    <t>Công ty Cổ phần Hoàng Hương</t>
  </si>
  <si>
    <t xml:space="preserve">Xã 
Quảng Tùng
</t>
  </si>
  <si>
    <t xml:space="preserve">Công ty CP xuất nhập khẩu 
Quảng Bình
</t>
  </si>
  <si>
    <t>xã Quảng Đông</t>
  </si>
  <si>
    <t>DNTN xăng dầu Công Bình</t>
  </si>
  <si>
    <t xml:space="preserve">xã
Cảnh Dương
</t>
  </si>
  <si>
    <t>168/ QĐ-UBND ngày 26/01/2010</t>
  </si>
  <si>
    <t>733/QĐ-UBND ngày 12/4/2010</t>
  </si>
  <si>
    <t>238/QĐ-UBND ngày 29/01/2011</t>
  </si>
  <si>
    <t>2875/QĐ-UBND ngày 05/11/2010</t>
  </si>
  <si>
    <t>XD trạm bơm nước cấp 1</t>
  </si>
  <si>
    <t>XD Nhà máy gạch Tuynen</t>
  </si>
  <si>
    <t>XD xưởng chế biến titan</t>
  </si>
  <si>
    <t xml:space="preserve">XD cơ sở dịch 
vụ, kinh doanh xăng dầu
</t>
  </si>
  <si>
    <t>09/HĐTĐ ngày 01/2/2010</t>
  </si>
  <si>
    <t>25/HĐTĐ ngày 25/5/2010</t>
  </si>
  <si>
    <t>21/HĐTĐ ngày 18/3/2011</t>
  </si>
  <si>
    <t>79/HĐTĐ ngày 29/11/2010</t>
  </si>
  <si>
    <t>Công ty TNHH 1 thành viên LCN Bắc Quảng Bình</t>
  </si>
  <si>
    <t>Công ty Cổ phần Lâm nghiệp vùng Bắc Trung Bộ</t>
  </si>
  <si>
    <t>xã Quảng Minh</t>
  </si>
  <si>
    <t>Công ty CP Hàng Hải á Châu</t>
  </si>
  <si>
    <t xml:space="preserve">xã
Quảng Long 
</t>
  </si>
  <si>
    <t>Công ty CP Doanh nghiệp Trẻ Quảng Bình</t>
  </si>
  <si>
    <t xml:space="preserve">Trồng rừng
 sản xuất
</t>
  </si>
  <si>
    <t xml:space="preserve">Trồng rừng
sản xuất
</t>
  </si>
  <si>
    <t xml:space="preserve">XD trung tâm đào tạo lái xe ô tô </t>
  </si>
  <si>
    <t>XD công trình phụ trợ dự án Nhà máy nước sông Thai tại xã Quảng Đông</t>
  </si>
  <si>
    <t>188/QĐ-UBND ngày 26/1/2011</t>
  </si>
  <si>
    <t>3623/QĐ-UBND ngày 27/12/2010</t>
  </si>
  <si>
    <t>3611/QĐ-UBND ngày 27/12/2010</t>
  </si>
  <si>
    <t>63/HĐTĐ ngày 17/9/2012</t>
  </si>
  <si>
    <t xml:space="preserve">20/HĐTĐ ngày 18/3/2011 </t>
  </si>
  <si>
    <t>04/HĐTĐ ngày 12/01/2011</t>
  </si>
  <si>
    <t>92/HĐTĐ ngày 30/12/2010</t>
  </si>
  <si>
    <t>Công ty Cao su Việt Trung</t>
  </si>
  <si>
    <t>Công ty cao su Việt Trung</t>
  </si>
  <si>
    <t xml:space="preserve">xã
 Hoà Trạch
</t>
  </si>
  <si>
    <t xml:space="preserve">xã 
Phú Định
</t>
  </si>
  <si>
    <t>TT NT Việt Trung</t>
  </si>
  <si>
    <t>1924/QĐ-UBND ngày 09/8/2010</t>
  </si>
  <si>
    <t>1923/QĐ-UBND ngày 09/8/2010</t>
  </si>
  <si>
    <t xml:space="preserve">2694/QĐ-UBND
ngày 21/10/2010
</t>
  </si>
  <si>
    <t>Sử dụng vào mục đích lâm nghiệp</t>
  </si>
  <si>
    <t>87/HĐTĐ ngày 20/12/2010</t>
  </si>
  <si>
    <t>66/HĐTĐ ngày 22/10/2010</t>
  </si>
  <si>
    <t>65/HĐTĐ ngày 22/10/2010</t>
  </si>
  <si>
    <t xml:space="preserve">Công ty TNHH Việt Hà  
(hai Quyết định
</t>
  </si>
  <si>
    <t>Công ty TNHH Khôi Nguyên</t>
  </si>
  <si>
    <t xml:space="preserve">Xã
Phúc Trạch
</t>
  </si>
  <si>
    <t xml:space="preserve">xã 
Đại Trạch
</t>
  </si>
  <si>
    <t>Công ty TNHH Hương Hạnh</t>
  </si>
  <si>
    <t>Công ty XD lâm sản tổng hợp Tràng An</t>
  </si>
  <si>
    <t xml:space="preserve">xã 
Phúc Trạch
</t>
  </si>
  <si>
    <t>Công ty TNHH Phúc Toản</t>
  </si>
  <si>
    <t xml:space="preserve">xã 
Lý Trạch
</t>
  </si>
  <si>
    <t>Công ty TNHH Hoàng Huy Toàn</t>
  </si>
  <si>
    <t>Quỹ tín dụng nhân dân xã Vạn Trạch</t>
  </si>
  <si>
    <t xml:space="preserve">xã 
Vạn Trạch
</t>
  </si>
  <si>
    <t>Công ty TNHH Trường Phiêm</t>
  </si>
  <si>
    <t xml:space="preserve">xã 
Hoà Trạch
</t>
  </si>
  <si>
    <t>xã Cự Nẫm</t>
  </si>
  <si>
    <t xml:space="preserve">Công ty Cổ phần Lâm nghiệp vùng </t>
  </si>
  <si>
    <t xml:space="preserve">Xã 
Sơn Lộc
</t>
  </si>
  <si>
    <t>1655/QĐ-UBND ngày 21/7/2010</t>
  </si>
  <si>
    <t>3024/QĐ-UBND ngày 24/11/2010</t>
  </si>
  <si>
    <t>478/QĐ-UBND ngày 09/3/2011</t>
  </si>
  <si>
    <t>477/QĐ-UBND ngày 09/3/2011</t>
  </si>
  <si>
    <t>2321/QĐ-UBND ngày 13/9/2010</t>
  </si>
  <si>
    <t>191/QĐ-UBND ngày 26/1/2011</t>
  </si>
  <si>
    <t>192/QĐ-UBND ngày 26/1/2011</t>
  </si>
  <si>
    <t xml:space="preserve">2765/QĐ-UBND ngày 28/10/2010
2778/QĐ-UB ngày 29/10/2010
</t>
  </si>
  <si>
    <t xml:space="preserve">Khai thác 
sét gạch ngói
</t>
  </si>
  <si>
    <t xml:space="preserve">Khai thác
 cát san lấp 
</t>
  </si>
  <si>
    <t xml:space="preserve">Khai thác
 cát san lấp
</t>
  </si>
  <si>
    <t xml:space="preserve">Thuê đất 
khai thác đá 
</t>
  </si>
  <si>
    <t xml:space="preserve">Khai thác đá và làm bãi vật liệu xây dựng
</t>
  </si>
  <si>
    <t xml:space="preserve">Khai thác 
sét gạch ngói
</t>
  </si>
  <si>
    <t xml:space="preserve">XD trụ 
sở làm việc
</t>
  </si>
  <si>
    <t xml:space="preserve">XD xí nghiệp gạch Tuynen 2 </t>
  </si>
  <si>
    <t xml:space="preserve">trồng rừng 
sản xuất
</t>
  </si>
  <si>
    <t>76/HĐTĐ ngày 11/11/2010</t>
  </si>
  <si>
    <t>40/HĐTĐ ngày 29/7/2010</t>
  </si>
  <si>
    <t>69/HĐTĐ ngày 25/10/2010</t>
  </si>
  <si>
    <t>07/HĐTĐ ngày 14/01/2011</t>
  </si>
  <si>
    <t>39/HĐTĐ ngày 31/5/2011</t>
  </si>
  <si>
    <t>45/HĐTĐ ngày 14/6/2011</t>
  </si>
  <si>
    <t>58/HĐTĐ ngày 14/10/2010</t>
  </si>
  <si>
    <t>05/HĐTĐ ngày 14/01/2011</t>
  </si>
  <si>
    <t xml:space="preserve">17/HĐTĐ ngày 18/3/2011 </t>
  </si>
  <si>
    <t xml:space="preserve">16/HĐTĐ ngày 18/3/2011 </t>
  </si>
  <si>
    <t>Công ty TNHH XD công trình Xuân Tiến</t>
  </si>
  <si>
    <t xml:space="preserve">xã 
Lâm Trạch
</t>
  </si>
  <si>
    <t xml:space="preserve">xã
 Đồng Trạch
</t>
  </si>
  <si>
    <t>159/QĐ-UBND ngày 25/01/2011</t>
  </si>
  <si>
    <t>158/QĐ-UBND ngày 25/01/2011</t>
  </si>
  <si>
    <t>430/QĐ-UBND ngày 03/3/2011</t>
  </si>
  <si>
    <t>XD Nhà điều hành công ty</t>
  </si>
  <si>
    <t>19/HĐTĐ ngày 18/3/2011</t>
  </si>
  <si>
    <t>18/HĐTĐ ngày 18/3/2011</t>
  </si>
  <si>
    <t>27/HĐTĐ ngày 05/4/2011</t>
  </si>
  <si>
    <t>Công ty TNHH Trường Sinh</t>
  </si>
  <si>
    <t>Cụng ty Cổ phần giống cõy trồng Quảng Bỡnh</t>
  </si>
  <si>
    <t>Công ty TNHH Hoàng Lâm</t>
  </si>
  <si>
    <t xml:space="preserve">Công ty TNHH Tập đoàn
Sơn Hải
</t>
  </si>
  <si>
    <t xml:space="preserve">Công ty Cổ 
phần Vật liệu
 xây dựng 1/5
</t>
  </si>
  <si>
    <t>KCN Tây Bắc Đồng Hới</t>
  </si>
  <si>
    <t xml:space="preserve">Phường 
Nam Lý
</t>
  </si>
  <si>
    <t>598/ QĐ-UBND ngày 25/3/2010</t>
  </si>
  <si>
    <t xml:space="preserve">97/QĐ-UBND 
ngày 19/01/2010
</t>
  </si>
  <si>
    <t xml:space="preserve">17/QĐ-UBND ngày 
12/01/2010
</t>
  </si>
  <si>
    <t xml:space="preserve">1373/QĐ-UBND
Ngày 18/6/2010
</t>
  </si>
  <si>
    <t xml:space="preserve">1390/QĐ-UBND ngày 
21/6/2010
</t>
  </si>
  <si>
    <t>XD NM phân bún hỗn hợp NPK Quảng Bình</t>
  </si>
  <si>
    <t xml:space="preserve">XD nhà máy chế biến mũ cao su </t>
  </si>
  <si>
    <t xml:space="preserve">XDNM chế biến gỗ nguyên liệu và sản xuất hàng mộc cao cấp </t>
  </si>
  <si>
    <t xml:space="preserve">XD mở rộng TTKĐ chất lượng công trình và trồng cây xanh </t>
  </si>
  <si>
    <t xml:space="preserve">XD trung tâm giao dịch và giới thiệu sản phẩm VL XD cao cấp và trang trí nội thất </t>
  </si>
  <si>
    <t>07/HĐTĐ ngày 02/2/2010</t>
  </si>
  <si>
    <t>35/HĐTĐ ngày 16/7/2010</t>
  </si>
  <si>
    <t>24/HĐTĐ ngày 17/5/2010</t>
  </si>
  <si>
    <t>31/HĐTĐ ngày 29/6/2010</t>
  </si>
  <si>
    <t>34/HĐTĐ ngày 29/6/2010</t>
  </si>
  <si>
    <t>Công ty Cổ phần tập đoàn Linh Thành</t>
  </si>
  <si>
    <t>Công ty Lệ Ninh</t>
  </si>
  <si>
    <t>Công ty Cổ phần tư vấn - xây dựng giao thông QB</t>
  </si>
  <si>
    <t>Công ty TNHH Kiến trúc và xây dựng Tân Việt</t>
  </si>
  <si>
    <t>Viễn Thông Quảng Bình</t>
  </si>
  <si>
    <t>Bưu điện tỉnh Quảng Bình</t>
  </si>
  <si>
    <t>Công ty TNHH XD Thành An</t>
  </si>
  <si>
    <t>HTX dịch vụ NN Phú Hải</t>
  </si>
  <si>
    <t xml:space="preserve">Phường 
Phú Hải
</t>
  </si>
  <si>
    <t xml:space="preserve">Phường
Hải Thành
</t>
  </si>
  <si>
    <t xml:space="preserve">phường 
Hải Thành
</t>
  </si>
  <si>
    <t xml:space="preserve">Phường
Phú Hải
</t>
  </si>
  <si>
    <t xml:space="preserve">875/QĐ-UBND ngày 
27/4/2010
</t>
  </si>
  <si>
    <t>1957/QĐ-UBND ngày 12/8/2010</t>
  </si>
  <si>
    <t>1060/QĐ-UBND ngày 17/5/2010</t>
  </si>
  <si>
    <t>1955/QĐ-UBND ngày 12/8/2010</t>
  </si>
  <si>
    <t>1936/QĐ-UBND ngày 11/8/2010</t>
  </si>
  <si>
    <t>1999/QĐ-UBND ngày 17/8/2010</t>
  </si>
  <si>
    <t>1951/QĐ-UBND ngày 12/8/2010</t>
  </si>
  <si>
    <t xml:space="preserve">1292/QĐ-UBND ngày 
11/6/2010
</t>
  </si>
  <si>
    <t xml:space="preserve">XD trung tâm thương mại và văn phòng cho thuê </t>
  </si>
  <si>
    <t xml:space="preserve">XD trung tâm mua bán, giới thiệu sản phẩm </t>
  </si>
  <si>
    <t xml:space="preserve">XD trung tâm TM, dịch vụ và văn phòng cho thuê </t>
  </si>
  <si>
    <t xml:space="preserve">Xây dựng 
kho hàng
</t>
  </si>
  <si>
    <t>Xây dựng bưu điện Bắc Lý</t>
  </si>
  <si>
    <t>XD khu du lịch nghỉ dưỡng</t>
  </si>
  <si>
    <t>Xây dựng cơ sở sản xuất kinh doanh</t>
  </si>
  <si>
    <t>38/HĐTĐ ngày 22/7/2010</t>
  </si>
  <si>
    <t>55/HĐTĐ ngày 07/10/2010</t>
  </si>
  <si>
    <t>66/HĐTĐ ngày 25/8/2011</t>
  </si>
  <si>
    <t>33/HĐTĐ ngày 04/5/2011</t>
  </si>
  <si>
    <t>26/HĐTĐ ngày 25/3/2011</t>
  </si>
  <si>
    <t>63/HĐTĐ ngày 21/10/2010</t>
  </si>
  <si>
    <t>51/HĐTĐ ngày 20/9/2010</t>
  </si>
  <si>
    <t>46/HĐTĐ ngày 01/9/2010</t>
  </si>
  <si>
    <t>Công ty TNHH VISEIN</t>
  </si>
  <si>
    <t xml:space="preserve">Công ty Cổ phần
Đồng Dương
</t>
  </si>
  <si>
    <t>Công ty Cổ phần Đại Nguyên</t>
  </si>
  <si>
    <t xml:space="preserve">Công ty TNHH TV-ĐT Hoàng
 Gia Phát
</t>
  </si>
  <si>
    <t xml:space="preserve">Công ty TNHH
 An Phát
</t>
  </si>
  <si>
    <t>DNTN TM&amp;DV Hoài Thu</t>
  </si>
  <si>
    <t xml:space="preserve">Công ty TNHH XD&amp;TM
Ninh Đức
</t>
  </si>
  <si>
    <t>Công ty Bảo Việt Quảng Bình</t>
  </si>
  <si>
    <t xml:space="preserve">xã
 Quang Phú
</t>
  </si>
  <si>
    <t xml:space="preserve"> xã
 Đức Ninh
</t>
  </si>
  <si>
    <t>2140/QĐ-UBND ngày 24/8/2011</t>
  </si>
  <si>
    <t>1984/QĐ-UBND ngày 16/8/2010</t>
  </si>
  <si>
    <t>2508/QĐ-UBND ngày 29/9/2010</t>
  </si>
  <si>
    <t>2501/QĐ-UBND ngày 29/9/2010</t>
  </si>
  <si>
    <t>2555/QĐ-UBND ngày 07/10/2010</t>
  </si>
  <si>
    <t>2486/QĐ-UBND ngày 28/9/2010</t>
  </si>
  <si>
    <t>2472/QĐ-UBND ngày 27/9/2010</t>
  </si>
  <si>
    <t xml:space="preserve">2854/QĐ-UBND ngày 04/11/2010
(mới cấp 71.374)
</t>
  </si>
  <si>
    <t xml:space="preserve">XD trung tâm giới thiệu sản phẩm và VP giao dịch </t>
  </si>
  <si>
    <t>XD đường vào Khu Nhà hàng giải khát</t>
  </si>
  <si>
    <t xml:space="preserve">XD Khu du lịch Inđochina Quảng Bình Resort </t>
  </si>
  <si>
    <t>XD Trung tâm NN - TH Asemlink</t>
  </si>
  <si>
    <t>XD Trung tâm điều hành và KD dịch vụ ăn uống chất lượng cao</t>
  </si>
  <si>
    <t>XD TT TM&amp;DV Hoài Thu</t>
  </si>
  <si>
    <t>XD khách sạn Đức Ninh Đông</t>
  </si>
  <si>
    <t>XD Trụ sở làm việc và kinh doanh bảo hiểm các loại</t>
  </si>
  <si>
    <t>78/HĐTĐ ngày 28/9/2011</t>
  </si>
  <si>
    <t>85/HĐTĐ ngày 09/12/2010</t>
  </si>
  <si>
    <t>49/HĐTĐ ngày 15/9/2010</t>
  </si>
  <si>
    <t>74/HĐTĐ ngày 29/11/2010</t>
  </si>
  <si>
    <t>81/HĐTĐ ngày 01/12/2010</t>
  </si>
  <si>
    <t>59/HĐTĐ ngày 14/10/2010</t>
  </si>
  <si>
    <t>74/HĐTĐ ngày 04/11/2010</t>
  </si>
  <si>
    <t>70/HĐTĐ ngày 27/10/2010</t>
  </si>
  <si>
    <t>Công ty TNHH Gianh Thuý</t>
  </si>
  <si>
    <t>XD siêu thị xe máy - điện máy - nội thất</t>
  </si>
  <si>
    <t>2534/QĐ-UBND ngày 04/10/2010</t>
  </si>
  <si>
    <t>18/HĐTĐ ngày 06/4/2011</t>
  </si>
  <si>
    <t>Binh đoàn 15</t>
  </si>
  <si>
    <t>Công ty Cổ phần tập đoàn 76</t>
  </si>
  <si>
    <t>Ngân hàng CP Ngoại thương VN- Chi nhánh QB</t>
  </si>
  <si>
    <t xml:space="preserve">Công ty TNHH XD&amp;TM
Hải Thành
</t>
  </si>
  <si>
    <t xml:space="preserve">Công ty TNHH sản xuất thương mại dịch vụ
Cát Biển
</t>
  </si>
  <si>
    <t xml:space="preserve">phường Nam Lý </t>
  </si>
  <si>
    <t>tại phường Hải Thành</t>
  </si>
  <si>
    <t>2771/QĐ-UBND ngày 28/10/2010</t>
  </si>
  <si>
    <t>3013/QĐ-UBND ngày 23/11/2010</t>
  </si>
  <si>
    <t>2813/QĐ-UBND ngày 29/10/2010</t>
  </si>
  <si>
    <t>2984/QĐ-UBND ngày 18/11/2010</t>
  </si>
  <si>
    <t>3468/QĐ-UBND ngày 13/12/2010</t>
  </si>
  <si>
    <t>3688/QĐ-UBND ngày 31/12/2010</t>
  </si>
  <si>
    <t>XD Trụ sở làm việc tại phường Bắc Lý</t>
  </si>
  <si>
    <t>XD Tổ hợp khách sạn Sunrise</t>
  </si>
  <si>
    <t xml:space="preserve">XD Câu lạc bộ 
thể thao, giải trí Luxe Sport
</t>
  </si>
  <si>
    <t>XD cơ sở SXKD (sau khi nhận chuyển nhượng)</t>
  </si>
  <si>
    <t xml:space="preserve">XD sân tennis - bãi đậu xe và trồng cây xanh </t>
  </si>
  <si>
    <t xml:space="preserve">XD khách sạn Sài Gòn - Hà Nội </t>
  </si>
  <si>
    <t>88/HĐTĐ ngày 22/12/2010</t>
  </si>
  <si>
    <t>83/HĐTĐ ngày 08/12/2010</t>
  </si>
  <si>
    <t>75/HĐTĐ ngày 10/11/2010</t>
  </si>
  <si>
    <t>84/HĐTĐ ngày 09/12/2010</t>
  </si>
  <si>
    <t>91/HĐTĐ ngày 29/12/2010</t>
  </si>
  <si>
    <t>Công ty TNHH XDTH Hoàng Hà</t>
  </si>
  <si>
    <t>Công ty TNHH 1 thành viên môi trường và PTĐT</t>
  </si>
  <si>
    <t>phường Đức Ninh Đồng</t>
  </si>
  <si>
    <t>3034/QĐ-UBND ngày 25/11/2010</t>
  </si>
  <si>
    <t>3463/QĐ-UBND ngày 13/12/2010</t>
  </si>
  <si>
    <t xml:space="preserve">XD khách sạn - Siêu thị H&amp;C </t>
  </si>
  <si>
    <t xml:space="preserve">XD cơ sở SXKD </t>
  </si>
  <si>
    <t>14a/HĐTĐ ngày 18/02/2011</t>
  </si>
  <si>
    <t>86/HĐTĐ ngày 17/12/2010</t>
  </si>
  <si>
    <t xml:space="preserve">Công ty Cổ phần Tập đoàn
Trường Thịnh
</t>
  </si>
  <si>
    <t>Công ty CP Doanh nghiệp trẻ</t>
  </si>
  <si>
    <t xml:space="preserve">xã
 Thuận Đức
</t>
  </si>
  <si>
    <t>3723/QĐ-UBND ngày 31/12/2010</t>
  </si>
  <si>
    <t>3629/QĐ-UBND ngày 28/12/2010</t>
  </si>
  <si>
    <t>59/QĐ-UBND ngày 07/01/2011</t>
  </si>
  <si>
    <t xml:space="preserve">1922/QĐ-UBND
ngày 09/8/2010
</t>
  </si>
  <si>
    <t xml:space="preserve">XD Khu nhà ở cho cán bộ công nhân viên </t>
  </si>
  <si>
    <t xml:space="preserve">Xây dựng Khu chung cư </t>
  </si>
  <si>
    <t>14/HĐTĐ ngày 18/02/2011</t>
  </si>
  <si>
    <t>13/HĐTĐ ngày 18/02/2011</t>
  </si>
  <si>
    <t>53/HĐTĐ ngày 24/9/2010</t>
  </si>
  <si>
    <t>67/HĐTĐ ngày 22/10/2010</t>
  </si>
  <si>
    <t>Công ty cổ phần gạch ngói Sông Chanh</t>
  </si>
  <si>
    <t>Công ty TNHH cơ khí Đúc Thắng Lợi</t>
  </si>
  <si>
    <t>Quỹ tín dụng nhân dân xã Xuân Ninh</t>
  </si>
  <si>
    <t>Quỹ tín dụng nhân dân Gia Ninh</t>
  </si>
  <si>
    <t>Công ty Cổ phần COSEVCO 6</t>
  </si>
  <si>
    <t xml:space="preserve">xã 
Vạn Ninh
</t>
  </si>
  <si>
    <t xml:space="preserve">xã 
Xuân Ninh
</t>
  </si>
  <si>
    <t xml:space="preserve">xã 
Gia Ninh
</t>
  </si>
  <si>
    <t xml:space="preserve">xã
Vạn Ninh
</t>
  </si>
  <si>
    <t>734/QĐ-UBND ngày 12/4/2010</t>
  </si>
  <si>
    <t>670/ QĐ-UBND ngày 05/4/2010</t>
  </si>
  <si>
    <t>1501/QĐ-UBND ngày 02/7/2010</t>
  </si>
  <si>
    <t>2069/QĐ-UBND ngày 26/8/2010</t>
  </si>
  <si>
    <t xml:space="preserve">XD nhà máy gạch tuynen Vĩnh Ninh </t>
  </si>
  <si>
    <t xml:space="preserve">XD Trụ sở làm việc Nhà máy Xi măng Áng Sơn II </t>
  </si>
  <si>
    <t xml:space="preserve">Xây dựng 
trụ sở làm việc
</t>
  </si>
  <si>
    <t xml:space="preserve">Thuê đất khai thác đá xây dựng </t>
  </si>
  <si>
    <t>26/HĐTĐ ngày 26/5/2010</t>
  </si>
  <si>
    <t>44/HĐTĐ ngày 10/8/2010</t>
  </si>
  <si>
    <t>33/HĐTĐ ngày 06/7/2010</t>
  </si>
  <si>
    <t>43/HĐTĐ ngày 06/8/2010</t>
  </si>
  <si>
    <t>47/HĐTĐ ngày 08/9/2010</t>
  </si>
  <si>
    <t>Công ty TNHH TM&amp;XDTH Trường Khánh</t>
  </si>
  <si>
    <t>DNTN Khách sạn Trường Sơn</t>
  </si>
  <si>
    <t>Công ty TNHH tư vấn xây dựng tổng hợp Quảng Ninh</t>
  </si>
  <si>
    <t xml:space="preserve">xã 
Võ Ninh
</t>
  </si>
  <si>
    <t xml:space="preserve">xã
 Võ Ninh
</t>
  </si>
  <si>
    <t xml:space="preserve">xã 
Vĩnh Ninh
</t>
  </si>
  <si>
    <t>70/QĐ-UBND ngày 10/01/2011</t>
  </si>
  <si>
    <t>447/QĐ-UBND ngày 07/3/2011</t>
  </si>
  <si>
    <t>3724/QĐ-UBND ngày 31/12/2010</t>
  </si>
  <si>
    <t xml:space="preserve">XD cụm TM-dịch vụ Quảng Ninh </t>
  </si>
  <si>
    <t>28/HĐTĐ ngày 06/4/2011</t>
  </si>
  <si>
    <t>30/HĐTĐ ngày 18/4/2011</t>
  </si>
  <si>
    <t>11/HĐTĐ ngày 11/02/2011</t>
  </si>
  <si>
    <t>Đoàn kinh tế quốc phũng 79 thuộc Binh đoàn 15</t>
  </si>
  <si>
    <t>Xí nghiệp sản xuất VLXD COSEVCO</t>
  </si>
  <si>
    <t>Công ty TNHH Hoàng Văn</t>
  </si>
  <si>
    <t>Công ty CP COSEVCO 6</t>
  </si>
  <si>
    <t xml:space="preserve"> xã 
Ngân Thủy
</t>
  </si>
  <si>
    <t>thị trấn NTLN</t>
  </si>
  <si>
    <t xml:space="preserve">xã 
Sơn Thủy
</t>
  </si>
  <si>
    <t>849/QĐ-UBND ngày 22/4/2010</t>
  </si>
  <si>
    <t>726/QĐ-UBND ngày 12/4/2010</t>
  </si>
  <si>
    <t>1086/QĐ-UBND ngày 19/5/2010</t>
  </si>
  <si>
    <t>1911/QĐ-UBND ngày 09/8/2010</t>
  </si>
  <si>
    <t xml:space="preserve">204/QĐ-UBND 
ngày 28/01/2010
</t>
  </si>
  <si>
    <t xml:space="preserve">Xây dựng khu điều hành dự án trồng Cao Su </t>
  </si>
  <si>
    <t xml:space="preserve">XD cơ sở sản xuất kinh doanh </t>
  </si>
  <si>
    <t xml:space="preserve">Khai thác đá và làm bãi vật liệu xây dựng </t>
  </si>
  <si>
    <t xml:space="preserve">Khai thác đá và làm bãi chế biến </t>
  </si>
  <si>
    <t xml:space="preserve">Khai thác
 sét xi măng 
</t>
  </si>
  <si>
    <t>17/HĐTĐ ngày 15/3/2010</t>
  </si>
  <si>
    <t>37/HĐTĐ ngày 20/7/2010</t>
  </si>
  <si>
    <t>28/HĐTĐ ngày 07/6/2010</t>
  </si>
  <si>
    <t>56/HĐTĐ ngày 07/10/2010</t>
  </si>
  <si>
    <t>xã Ngân Thủy</t>
  </si>
  <si>
    <t xml:space="preserve">xã 
Kim Thủy
</t>
  </si>
  <si>
    <t>HTX dịch vụ nông nghiệp Quy Hậu</t>
  </si>
  <si>
    <t xml:space="preserve">Bưu điện huyện 
Lệ Thủy
</t>
  </si>
  <si>
    <t>Viễn thông huyện Lệ Thủy</t>
  </si>
  <si>
    <t xml:space="preserve">HTX kinh 
doanh tổng hợp
Xuân Mai
</t>
  </si>
  <si>
    <t>Công ty TNHH Vật liệu xây dựng Kiến Giang</t>
  </si>
  <si>
    <t xml:space="preserve">xã 
Liên Thủy
</t>
  </si>
  <si>
    <t xml:space="preserve">thị trấn
Kiến Giang
</t>
  </si>
  <si>
    <t xml:space="preserve">xã
 Hoa Thủy
</t>
  </si>
  <si>
    <t xml:space="preserve">xã
 Mỹ Thủy
</t>
  </si>
  <si>
    <t>2141/QĐ-UBND ngày 30/8/2010</t>
  </si>
  <si>
    <t>2855/QĐ-UBND ngày 04/11/2010</t>
  </si>
  <si>
    <t>2504/QĐ-UBND ngày 29/9/2010</t>
  </si>
  <si>
    <t>2503/QĐ-UBND ngày 29/9/2010</t>
  </si>
  <si>
    <t>2485/QĐ-UBND ngày 28/9/2010</t>
  </si>
  <si>
    <t>3102/QĐ-UBND ngày 30/11/2010</t>
  </si>
  <si>
    <t xml:space="preserve">Trồng cao su </t>
  </si>
  <si>
    <t xml:space="preserve">XD kho hàng phục vụ SX, 
kinh doanh 
</t>
  </si>
  <si>
    <t>XD bưu điện huyện Lệ Thủy</t>
  </si>
  <si>
    <t>XD Trung tâm viễn thông huyện Lệ Thủy</t>
  </si>
  <si>
    <t xml:space="preserve">XD Nhà máy gạch Tuynen </t>
  </si>
  <si>
    <t>60/HĐTĐ ngày 20/7/2011</t>
  </si>
  <si>
    <t>10/HĐTĐ ngày 20/01/2011</t>
  </si>
  <si>
    <t>60/HĐTĐ ngày 15/10/2010</t>
  </si>
  <si>
    <t>61/HĐTĐ ngày 15/10/2010</t>
  </si>
  <si>
    <t>64/HĐTĐ ngày 10/2010</t>
  </si>
  <si>
    <t>02/HĐTĐ ngày 07/01/2011</t>
  </si>
  <si>
    <t xml:space="preserve">Công ty CP xuất nhập khẩu
Quảng Bình
</t>
  </si>
  <si>
    <t>DNTN Kim Nga và Công ty CP TMMN&amp;CN Quảng Bình</t>
  </si>
  <si>
    <t xml:space="preserve">xã 
Ngư Thủy Nam
</t>
  </si>
  <si>
    <t>2937/QĐ-UBND ngày 30/11/2010</t>
  </si>
  <si>
    <t>3453/QĐ-UBND ngày 13/12/2010</t>
  </si>
  <si>
    <t xml:space="preserve">Khai thác sa khoáng Titan </t>
  </si>
  <si>
    <t xml:space="preserve">XD cơ sở SXKD vàng bạc </t>
  </si>
  <si>
    <t>06/HĐTĐ ngày 14/01/2011</t>
  </si>
  <si>
    <t>90/HĐTĐ ngày 29/12/2010</t>
  </si>
  <si>
    <t>Công ty CP XNK Hoàng Long</t>
  </si>
  <si>
    <t>HTX kkhai thác và SX vật liệu XD Thượng Bảo</t>
  </si>
  <si>
    <t xml:space="preserve">xã
 Sen Thủy
</t>
  </si>
  <si>
    <t xml:space="preserve">xã 
Hoa Thủy
</t>
  </si>
  <si>
    <t>2920/QĐ-UBND ngày 12/11/2010</t>
  </si>
  <si>
    <t>3687/QĐ-UBND ngày 31/12/2010</t>
  </si>
  <si>
    <t xml:space="preserve">Khai thác Titan Sa khoáng </t>
  </si>
  <si>
    <t>78/HĐTĐ ngày 23/11/2010</t>
  </si>
  <si>
    <t>03/HĐTĐ ngày 11/01/2011</t>
  </si>
  <si>
    <t xml:space="preserve">Công ty TNHH
Vũ Lâm
</t>
  </si>
  <si>
    <t>C.ty CP sữa chữa đường bộ và XDTH II Q.Bình</t>
  </si>
  <si>
    <t>Bưu điện huyện Minh Hoá</t>
  </si>
  <si>
    <t xml:space="preserve">Viễn thông
Minh Hoá
</t>
  </si>
  <si>
    <t xml:space="preserve">Thị trấn 
Quy Đạt
</t>
  </si>
  <si>
    <t>1207/QĐ-UBND ngày 28/5/2011</t>
  </si>
  <si>
    <t>1388/QĐ-UBND ngày 16/6/2011</t>
  </si>
  <si>
    <t>3594/QĐ-UBND ngày 31/12/2011</t>
  </si>
  <si>
    <t>2780/QĐ-UBND ngày 25/10/2011</t>
  </si>
  <si>
    <t>2779/QĐ-UBND ngày 25/10/2011</t>
  </si>
  <si>
    <t>3593/QĐ-UBND ngày 31/12/2011</t>
  </si>
  <si>
    <t>Xây dựng Khu du lịch kinh tế tổng hợp</t>
  </si>
  <si>
    <t>Khai thác đá</t>
  </si>
  <si>
    <t>58/HĐTĐ ngày 14/7/2011</t>
  </si>
  <si>
    <t>57/HĐTĐ ngày 13/7/2011</t>
  </si>
  <si>
    <t>57/HĐTĐ ngày 13/8/2012</t>
  </si>
  <si>
    <t>58/HĐTĐ ngày 13/8/2012</t>
  </si>
  <si>
    <t>Đang điều chỉnh QĐ</t>
  </si>
  <si>
    <t>Xí nghiệp XD tổng hợp Thạch Ngọc</t>
  </si>
  <si>
    <t>Công ty TNHH SX và KD khoáng sản Quảng Lợi</t>
  </si>
  <si>
    <t>Công ty TNHH XD và thương mại Nam Trung</t>
  </si>
  <si>
    <t xml:space="preserve">xã 
Hương Hoá
</t>
  </si>
  <si>
    <t xml:space="preserve">xã 
Thuận Hoá
</t>
  </si>
  <si>
    <t>975/QĐ-UBND ngày 29/4/2011</t>
  </si>
  <si>
    <t xml:space="preserve">253/QĐ-UBND 
ngày 29/01/2011
</t>
  </si>
  <si>
    <t xml:space="preserve">535/QĐ-UBND 
ngày 16/3/2011
</t>
  </si>
  <si>
    <t>Khai thác đá và làm bãi chứa vật liệu</t>
  </si>
  <si>
    <t xml:space="preserve">Khai thác quặng Mangan </t>
  </si>
  <si>
    <t>XD bến xe khách Tiến Hoá</t>
  </si>
  <si>
    <t>29/HĐTĐ ngày 18/4/2011</t>
  </si>
  <si>
    <t>64/HĐTĐ ngày 11/8/2011</t>
  </si>
  <si>
    <t xml:space="preserve">Công ty
TNHH 207
</t>
  </si>
  <si>
    <t>HTX sản xuất VLXD Thuận Tiến</t>
  </si>
  <si>
    <t>Công ty TNHH Hải Đăng Quang</t>
  </si>
  <si>
    <t xml:space="preserve">Công ty TNHH 
Mai Thanh
</t>
  </si>
  <si>
    <t>Công ty Cổ phần Cosevco 1/5</t>
  </si>
  <si>
    <t>Xã Văn Hóa và xã Quảng Tiên</t>
  </si>
  <si>
    <t xml:space="preserve">xã
Thuận Hoá
</t>
  </si>
  <si>
    <t xml:space="preserve">xã
Thanh Hoá
</t>
  </si>
  <si>
    <t xml:space="preserve">xã
Thạch Hoá
</t>
  </si>
  <si>
    <t>1253/QĐ-UBND ngày 31/5/2011</t>
  </si>
  <si>
    <t>1485/QĐ-UBND ngày 28/6/2011</t>
  </si>
  <si>
    <t>1495/QĐ-UBND ngày 29/6/2011</t>
  </si>
  <si>
    <t>1608/QĐ-UBND ngày 12/7/2011</t>
  </si>
  <si>
    <t>1745/QĐ-UBND ngày 25/7/2011</t>
  </si>
  <si>
    <t xml:space="preserve">Khai thác đá xây dựng và làm bãi chế biến </t>
  </si>
  <si>
    <t xml:space="preserve">XD cơ sở SX và KD mộc dân dụng </t>
  </si>
  <si>
    <t xml:space="preserve">Khai thác đá xây dựng </t>
  </si>
  <si>
    <t xml:space="preserve">Khai thác đá vôi làm VLXD </t>
  </si>
  <si>
    <t>67, 68/HĐTĐ ngày 31/8/2011</t>
  </si>
  <si>
    <t>88/HĐTĐ ngày 13/12/2011</t>
  </si>
  <si>
    <t>52/HĐTĐ ngày 11/7/2011</t>
  </si>
  <si>
    <t>63/HĐTĐ ngày 10/8/2011</t>
  </si>
  <si>
    <t>72/HĐTĐ ngày 07/9/2011</t>
  </si>
  <si>
    <t>DNTN thương mại Đức Trường</t>
  </si>
  <si>
    <t xml:space="preserve">HTX KDDV 
sinh thái Lèn Trúc
</t>
  </si>
  <si>
    <t>Công ty CP sản xuất và kinh doanh KS Quảng Lợi</t>
  </si>
  <si>
    <t xml:space="preserve">xã
 Hương Hoá
</t>
  </si>
  <si>
    <t>2212/QĐ-UBND ngày 01/9/2011</t>
  </si>
  <si>
    <t>97/QĐ-UBND ngày 16/01/2012</t>
  </si>
  <si>
    <t xml:space="preserve">177/QĐ-UBND
 ngày 30/01/2012
</t>
  </si>
  <si>
    <t xml:space="preserve">XD khu kinh doanh tổng hợp lèn Trúc </t>
  </si>
  <si>
    <t xml:space="preserve">XD bãi tuyển và làm giàu Quặng Mangan </t>
  </si>
  <si>
    <t>77/HĐTĐ ngày 26/9/2011</t>
  </si>
  <si>
    <t>27/HĐTĐ ngày 28/3/2012</t>
  </si>
  <si>
    <t>40/HĐTĐ ngày 07/5/2012</t>
  </si>
  <si>
    <t xml:space="preserve">Doanh nghiệp
tư nhân
Thành Lương
</t>
  </si>
  <si>
    <t xml:space="preserve">xã 
Quảng Hoà
</t>
  </si>
  <si>
    <t>898/QĐ-UBND ngày 22/4/2011</t>
  </si>
  <si>
    <t xml:space="preserve">XD cửa hàng
 xăng dầu 
</t>
  </si>
  <si>
    <t>32/HĐTĐ ngày 28/4/2011</t>
  </si>
  <si>
    <t xml:space="preserve">Viễn thông 
Quảng Trạch
</t>
  </si>
  <si>
    <t xml:space="preserve">xã
Quảng Châu
</t>
  </si>
  <si>
    <t xml:space="preserve">Thị trấn
 Ba Đồn
</t>
  </si>
  <si>
    <t xml:space="preserve">Xã
Quảng Đông
</t>
  </si>
  <si>
    <t xml:space="preserve">Xã 
Quảng Hòa
</t>
  </si>
  <si>
    <t>1208/QĐ-UBND ngày 28/5/2011</t>
  </si>
  <si>
    <t>2208/QĐ-UBND ngày 31/8/2011</t>
  </si>
  <si>
    <t>2204/QĐ-UBND ngày 31/8/2011</t>
  </si>
  <si>
    <t xml:space="preserve">Khai thác đất sét </t>
  </si>
  <si>
    <t>61/HĐTĐ ngày 21/7/2011</t>
  </si>
  <si>
    <t>32/HĐTĐ ngày 16/4/2012</t>
  </si>
  <si>
    <t>33/HĐTĐ ngày 16/4/2012</t>
  </si>
  <si>
    <t xml:space="preserve">Bưu điện
Quảng Trạch
</t>
  </si>
  <si>
    <t xml:space="preserve">Xã
Quảng Tùng
</t>
  </si>
  <si>
    <t xml:space="preserve">thị trấn
Ba Đồn
</t>
  </si>
  <si>
    <t xml:space="preserve">Xã
Quảng </t>
  </si>
  <si>
    <t>2400/QĐ-UBND ngày 21/9/2011</t>
  </si>
  <si>
    <t>2401/QĐ-UBND ngày 21/9/2011</t>
  </si>
  <si>
    <t>35/HĐTĐ ngày 16/4/2012</t>
  </si>
  <si>
    <t>34/HĐTĐ ngày 16/4/2012</t>
  </si>
  <si>
    <t>Công ty CP Doanh nghiệp trẻ QB</t>
  </si>
  <si>
    <t>Công ty Cổ phần XNK Quảng Bình</t>
  </si>
  <si>
    <t>DNTN-XN XDTH Thái Hoàng</t>
  </si>
  <si>
    <t xml:space="preserve">Công ty TNHH XDTH Tiên Phong </t>
  </si>
  <si>
    <t>Công ty TNHH Phát Lợi</t>
  </si>
  <si>
    <t>Bưu điện Quảng Trạch</t>
  </si>
  <si>
    <t xml:space="preserve">XD trạm cấp nước số 2 </t>
  </si>
  <si>
    <t>Khai thác đá và làm bãi tập kết vật liệu</t>
  </si>
  <si>
    <t xml:space="preserve">Khai thác cát san lấp </t>
  </si>
  <si>
    <t>XD cơ sở SXKD</t>
  </si>
  <si>
    <t xml:space="preserve">XD Nhà máy bao bì, giấy Carton </t>
  </si>
  <si>
    <t>2402/QĐ-UBND ngày 21/9/2011</t>
  </si>
  <si>
    <t>2712/QĐ-UBND ngày 21/10/2011 và 2688/QĐ-UBND ngày 19/10/2011</t>
  </si>
  <si>
    <t>2690/QĐ-UBND ngày 19/10/2011</t>
  </si>
  <si>
    <t>176/QĐ-UBND ngày 30/01/2012</t>
  </si>
  <si>
    <t>xã Quảng Xuân</t>
  </si>
  <si>
    <t>xã Quảng Long</t>
  </si>
  <si>
    <t>Xã Quảng Hòa</t>
  </si>
  <si>
    <t>95/HĐTĐ ngày 29/12/2011</t>
  </si>
  <si>
    <t>86/HĐTĐ ngày 17/11/2011</t>
  </si>
  <si>
    <t>91/HĐTĐ ngày 19/12/2011</t>
  </si>
  <si>
    <t>92/HĐTĐ ngày 23/12/2011</t>
  </si>
  <si>
    <t>20/HĐTĐ ngày 02/3/2012</t>
  </si>
  <si>
    <t>Công ty TNHH Anh Trang</t>
  </si>
  <si>
    <t>Công ty TNHH xăng dầu số 1</t>
  </si>
  <si>
    <t>1212/QĐ-UBND ngày 28/5/2011</t>
  </si>
  <si>
    <t>1247/QĐ-UBND ngày 31/5/2011</t>
  </si>
  <si>
    <t xml:space="preserve">Khai thác quặng sắt </t>
  </si>
  <si>
    <t>XD cửa hàng xăng dầu</t>
  </si>
  <si>
    <t>xã Phúc Trạch</t>
  </si>
  <si>
    <t xml:space="preserve"> xã Đại Trạch</t>
  </si>
  <si>
    <t>53/HĐTĐ ngày 11/7/2011</t>
  </si>
  <si>
    <t>49/HĐTĐ ngày 21/6/2011</t>
  </si>
  <si>
    <t>Viễn thông Quảng Bình</t>
  </si>
  <si>
    <t>Công ty TNHH Sơn Trường</t>
  </si>
  <si>
    <t>Ngân hàng NN và PTNT chi nhánh Bố Trạch</t>
  </si>
  <si>
    <t>Công ty TNHH Thăng Long</t>
  </si>
  <si>
    <t>Viễn thông Bố Trạch</t>
  </si>
  <si>
    <t xml:space="preserve">XD trạm bưu chính </t>
  </si>
  <si>
    <t xml:space="preserve">XD mở rộng VP giao dịch </t>
  </si>
  <si>
    <t xml:space="preserve">XD Trụ sở làm việc và kinh doanh tiền </t>
  </si>
  <si>
    <t xml:space="preserve">Xây dựng cơ sở SXKD </t>
  </si>
  <si>
    <t>1743/QĐ-UBND ngày 25/7/2011</t>
  </si>
  <si>
    <t>1799/QĐ-UBND ngày 29/7/2011</t>
  </si>
  <si>
    <t>2202/QĐ-UBND ngày 31/8/2011</t>
  </si>
  <si>
    <t>1984/QĐ-UBND ngày 17/8/2011</t>
  </si>
  <si>
    <t>2203/QĐ-UBND ngày 31/8/2011</t>
  </si>
  <si>
    <t>2206/QĐ-UBND ngày 31/8/2011</t>
  </si>
  <si>
    <t>thị trấn NTVT</t>
  </si>
  <si>
    <t>xã Đại Trạch</t>
  </si>
  <si>
    <t>xã Hải Trạch (CS1)</t>
  </si>
  <si>
    <t xml:space="preserve">Xã Thanh Trạch </t>
  </si>
  <si>
    <t xml:space="preserve">Xã Hưng Trạch </t>
  </si>
  <si>
    <t>76/HĐTĐ ngày 19/9/2011</t>
  </si>
  <si>
    <t>65/HĐTĐ ngày 12/8/2011</t>
  </si>
  <si>
    <t>82/HĐTĐ ngày 01/11/2011</t>
  </si>
  <si>
    <t>73/HĐTĐ ngày 08/9/2011</t>
  </si>
  <si>
    <t>378/HĐTĐ ngày 23/4/2012</t>
  </si>
  <si>
    <t>37/HĐTĐ ngày 23/4/2012</t>
  </si>
  <si>
    <t xml:space="preserve">Xã Sơn Trạch </t>
  </si>
  <si>
    <t>2205/QĐ-UBND ngày 31/8/2011</t>
  </si>
  <si>
    <t>39/HĐTĐ ngày 23/4/2012</t>
  </si>
  <si>
    <t xml:space="preserve">XD trụ sở làm việc và vườn ươm </t>
  </si>
  <si>
    <t xml:space="preserve">Nhận chuyển nhượng từ Công ty CP thuỷ sản Sông Gianh </t>
  </si>
  <si>
    <t xml:space="preserve">XD mở rộng khách sạn Sài Gòn - Phong Nha </t>
  </si>
  <si>
    <t xml:space="preserve">XD Nhà máy may xuất khẩu </t>
  </si>
  <si>
    <t>Công ty cổ phần giống cây trồng vùng Bắc Trung Bộ</t>
  </si>
  <si>
    <t>Công ty Cổ phần thuỷ sản Năm Sao</t>
  </si>
  <si>
    <t>Công ty Cổ phần tập đoàn Trường Thịnh</t>
  </si>
  <si>
    <t>Công ty TNHH xây dựng Thái An</t>
  </si>
  <si>
    <t>Công ty Cổ phần Đại Thành</t>
  </si>
  <si>
    <t xml:space="preserve">Công ty TNHH phát triển Lâm nghiệp
Ba Tâm
</t>
  </si>
  <si>
    <t>22/QĐ-UBND ngày 5/01/2012</t>
  </si>
  <si>
    <t>3376/QĐ-UBND ngày 23/12/2011</t>
  </si>
  <si>
    <t>2685/QĐ-UBND ngày 19/10/2011</t>
  </si>
  <si>
    <t>2929/QĐ-UBND ngày 02/11/2011</t>
  </si>
  <si>
    <t>3315/QĐ-UBND ngày 19/12/2011</t>
  </si>
  <si>
    <t>189/QĐ-UBND ngày 01/02/2012</t>
  </si>
  <si>
    <t>3334/QĐ-UBND ngày 20/12/2011</t>
  </si>
  <si>
    <t>xã Hải Trạch (CS2)</t>
  </si>
  <si>
    <t>xã Vạn Trạch</t>
  </si>
  <si>
    <t>xã Thanh Trạch</t>
  </si>
  <si>
    <t>xã Lý Trạch</t>
  </si>
  <si>
    <t>xã Sơn Trạch</t>
  </si>
  <si>
    <t>xã Trung Trạch</t>
  </si>
  <si>
    <t>xã Phú Định</t>
  </si>
  <si>
    <t>56/HĐTĐ ngày 13/7/2011</t>
  </si>
  <si>
    <t>03/HĐTĐ ngày 09/01/2012</t>
  </si>
  <si>
    <t>93/HĐTĐ ngày 28/12/2011</t>
  </si>
  <si>
    <t>07/HĐTĐ ngày 16/01/2012</t>
  </si>
  <si>
    <t>74/HĐTĐ ngày 04/5/2013</t>
  </si>
  <si>
    <t>15/HĐTĐ ngày 24/02/2012</t>
  </si>
  <si>
    <t>08/HĐTĐ ngày 02/02/2012</t>
  </si>
  <si>
    <t>Công ty TNHH 1 TV Tràng An</t>
  </si>
  <si>
    <t xml:space="preserve">Công ty TNHH 
Anh Quyết
</t>
  </si>
  <si>
    <t xml:space="preserve">xã 
Trung Trạch
</t>
  </si>
  <si>
    <t>3344/QĐ-UBND ngày 21/12/2011</t>
  </si>
  <si>
    <t>3559/QĐ-UBND ngày 30/12/2011</t>
  </si>
  <si>
    <t xml:space="preserve">Khai thác 
đá xây dựng
</t>
  </si>
  <si>
    <t>07/HĐTĐ ngày 14/01/2012</t>
  </si>
  <si>
    <t>09/HĐTĐ ngày 16/02/2012</t>
  </si>
  <si>
    <t>Công ty TNHH Hiếu Hằng</t>
  </si>
  <si>
    <t>Công ty thương mại dịch vụ Sơn Thắng</t>
  </si>
  <si>
    <t>Công ty TNHH XD&amp;ĐT Viễn Đông</t>
  </si>
  <si>
    <t>Công ty Cổ phần Hoàn Cầu Đá Nhảy</t>
  </si>
  <si>
    <t>HTX NN Nam Lý</t>
  </si>
  <si>
    <t>Công ty TNHH thương mại ADB</t>
  </si>
  <si>
    <t>Công ty CP phát triển đô thị Phương Bắc</t>
  </si>
  <si>
    <t xml:space="preserve"> phường Hải Đình</t>
  </si>
  <si>
    <t>2256/QĐ-UBND ngày 07/9/2011</t>
  </si>
  <si>
    <t>499/QĐ-UBND ngày 11/3/2011</t>
  </si>
  <si>
    <t>414/QĐ-UBND ngày 02/3/2011</t>
  </si>
  <si>
    <t>527/QĐ-UBND ngày 15/3/2011</t>
  </si>
  <si>
    <t>813/QĐ-UBND ngày 09/4/2011</t>
  </si>
  <si>
    <t>2231/QĐ-UBND ngày 05/9/2011</t>
  </si>
  <si>
    <t>1143/QĐ-UBND ngày 20/5/2011</t>
  </si>
  <si>
    <t>XD mở rộng siêu thị Hiếu Hằng</t>
  </si>
  <si>
    <t xml:space="preserve">XD khách sạn 3 sao và nhà hàng ẩm thực Phương Bắc </t>
  </si>
  <si>
    <t xml:space="preserve">Xây dựng mở rộng Showroom ô tô </t>
  </si>
  <si>
    <t xml:space="preserve">Xây dựng Trung tâm thương mại dịch vụ tổng hợp </t>
  </si>
  <si>
    <t xml:space="preserve">XD khách sạn 3 sao </t>
  </si>
  <si>
    <t xml:space="preserve">Xây dựng Trụ sở làm việc </t>
  </si>
  <si>
    <t xml:space="preserve">XD TT thương mại tổng hợp các sản phẩm XNK </t>
  </si>
  <si>
    <t>83/HĐTĐ ngày 01/11/2011</t>
  </si>
  <si>
    <t>59/HĐTĐ ngày 18/7/2011</t>
  </si>
  <si>
    <t>15/HĐTĐ ngày 10/3/2011</t>
  </si>
  <si>
    <t>31/HĐTĐ ngày 22/4/2011</t>
  </si>
  <si>
    <t>71/HĐTĐ ngày 07/9/2011</t>
  </si>
  <si>
    <t>84/HĐTĐ ngày 01/11/2011</t>
  </si>
  <si>
    <t>1241/QĐ-UBND ngày 30/5/2011</t>
  </si>
  <si>
    <t>1744/QĐ-UBND ngày 25/7/2011</t>
  </si>
  <si>
    <t>1924/QĐ-UBND ngày 11/8/2011</t>
  </si>
  <si>
    <t>2151/QĐ-UBND ngày 25/8/2011</t>
  </si>
  <si>
    <t>1971/QĐ-UBND ngày 16/8/2011</t>
  </si>
  <si>
    <t>2399/QĐ-UBND ngày 21/9/2011</t>
  </si>
  <si>
    <t>3182/QĐ-UBND ngày 06/12/2011</t>
  </si>
  <si>
    <t>29/QĐ-UBND ngày 05/01/2012</t>
  </si>
  <si>
    <t>Chi nhánh điện cao thế QB</t>
  </si>
  <si>
    <t>Công ty TNHH 1 TV cấp thoát nước QB</t>
  </si>
  <si>
    <t>Công ty Cổ phần in Quảng Bình</t>
  </si>
  <si>
    <t>VP KV miền trung thuộc hãng hàng không Quốc gia VN</t>
  </si>
  <si>
    <t>Ngân hàng BIDV chi nhánh Bắc Lý</t>
  </si>
  <si>
    <t>Công ty TNHH SX và TM Sư Lý</t>
  </si>
  <si>
    <t>Công ty TNHH XK hàng thủ công mỹ nghệ Vạn Xuân</t>
  </si>
  <si>
    <t>Công ty CP Xây lắp dầu khí PVC Trường Sơn</t>
  </si>
  <si>
    <t>phường Đồng Mỹ</t>
  </si>
  <si>
    <t>KCN Tây Bắc, phường Bắc Lý</t>
  </si>
  <si>
    <t>KCN Bắc Đồng Hới, xã Thuận Đức</t>
  </si>
  <si>
    <t xml:space="preserve">XD Trụ sở làm việc </t>
  </si>
  <si>
    <t xml:space="preserve">XD mở rộng nhà xưởng </t>
  </si>
  <si>
    <t xml:space="preserve">Xây dựng TT giao dịch thương mại hàng không </t>
  </si>
  <si>
    <t xml:space="preserve">Xây dựng cơ sở sản xuất kinh doanh </t>
  </si>
  <si>
    <t xml:space="preserve">XD Nhà máy SX, sơn sửa và kiểm định bình ga </t>
  </si>
  <si>
    <t xml:space="preserve">XD khu Trung tâm thương mại (525) </t>
  </si>
  <si>
    <t xml:space="preserve">XD nhà máy gia công hoàn thiện hàng thủ công mỹ nghệ </t>
  </si>
  <si>
    <t>62/HĐTĐ ngày 27/7/2011</t>
  </si>
  <si>
    <t>69/HĐTĐ ngày 31/8/2011</t>
  </si>
  <si>
    <t>80/HĐTĐ ngày 20/10/2011</t>
  </si>
  <si>
    <t>36/HĐTĐ ngày 20/4/2012</t>
  </si>
  <si>
    <t>70/HĐTĐ ngày 06/9/2011</t>
  </si>
  <si>
    <t>81/HĐTĐ ngày 18/10/2011</t>
  </si>
  <si>
    <t>90/HĐTĐ ngày 19/12/2011</t>
  </si>
  <si>
    <t>16/HĐTĐ ngày 24/02/2012</t>
  </si>
  <si>
    <t>Công ty TNHH Dịch vụ Thắng Giang</t>
  </si>
  <si>
    <t>Công ty Tư vấn Trường Sơn</t>
  </si>
  <si>
    <t>143/QĐ-UBND ngày 20/01/2012</t>
  </si>
  <si>
    <t>3579/QĐ-UBND ngày 30/12/2011</t>
  </si>
  <si>
    <t xml:space="preserve">XD Trung tâm thương mại Thắng Giang </t>
  </si>
  <si>
    <t xml:space="preserve">XD mở rộng Trụ sở làm việc </t>
  </si>
  <si>
    <t>21/HĐTĐ ngày 02/3/2012</t>
  </si>
  <si>
    <t>05/HĐTĐ ngày 12/01/2012</t>
  </si>
  <si>
    <t>Công ty CP Cosevco 6</t>
  </si>
  <si>
    <t>Công ty TNHH xây dựng và thương mại Gia Thịnh</t>
  </si>
  <si>
    <t>Công ty TNHH Tổng công ty Thế Thịnh</t>
  </si>
  <si>
    <t>Công ty TNHH XD và thương mại Thành Lợi</t>
  </si>
  <si>
    <t>Công ty XD Lương Ninh</t>
  </si>
  <si>
    <t>Công ty TNHH XD Hoàng Phúc</t>
  </si>
  <si>
    <t>Viễn thông Quảng Ninh</t>
  </si>
  <si>
    <t>Công ty CP quản lý và xây dựng 494</t>
  </si>
  <si>
    <t>Công ty TNHH Thục Linh</t>
  </si>
  <si>
    <t>Công ty TNHH xây dựng - thương mại Hoàng Minh</t>
  </si>
  <si>
    <t>Công ty TNHH Hồng Đức</t>
  </si>
  <si>
    <t xml:space="preserve">Khai thác quặng Latarit </t>
  </si>
  <si>
    <t xml:space="preserve">XD cơ sở sản xuất KD và dịch vụ </t>
  </si>
  <si>
    <t xml:space="preserve">Khai thác đá vôi xây dựng và làm bãi tập kết vật liệu </t>
  </si>
  <si>
    <t xml:space="preserve">Khai thác đá xây dựng làm VLXD </t>
  </si>
  <si>
    <t>xã Vạn Ninh</t>
  </si>
  <si>
    <t>xã Gia Ninh</t>
  </si>
  <si>
    <t>xã Võ Ninh</t>
  </si>
  <si>
    <t>Xã An Ninh</t>
  </si>
  <si>
    <t>Xã Trường Xuân</t>
  </si>
  <si>
    <t>xã Trường Xuân</t>
  </si>
  <si>
    <t>1142/QĐ-UBND ngày 20/5/2011</t>
  </si>
  <si>
    <t>893/QĐ-UBND ngày 20/4/2011</t>
  </si>
  <si>
    <t>892/QĐ-UBND ngày 20/4/2011</t>
  </si>
  <si>
    <t>976/QĐ-UBND ngày 29/4/2011</t>
  </si>
  <si>
    <t>1220/QĐ-UBND ngày 28/5/2011</t>
  </si>
  <si>
    <t>1391/QĐ-UBND ngày 16/6/2011</t>
  </si>
  <si>
    <t>3301/QĐ-UBND ngày 19/12/2011 (30.000)và 3321/QĐ-UBND ngày 19/12/2011 (41.567)</t>
  </si>
  <si>
    <t>2403/QĐ-UBND ngày 21/9/2011</t>
  </si>
  <si>
    <t>429/QĐ-UBND ngày 03/3/2011</t>
  </si>
  <si>
    <t>2929/QĐ-UBND ngày 19/10/2011</t>
  </si>
  <si>
    <t>3302/QĐ-UBND ngày 16/12/2011</t>
  </si>
  <si>
    <t>96/QĐ-UBND ngày 16/01/2012</t>
  </si>
  <si>
    <t>48/HĐTĐ ngày 20/6/2011</t>
  </si>
  <si>
    <t>44/HĐTĐ ngày 06/6/2011</t>
  </si>
  <si>
    <t>40/HĐTĐ ngày 03/6/2011</t>
  </si>
  <si>
    <t>38/HĐTĐ ngày 30/5/2011</t>
  </si>
  <si>
    <t>01/HĐTĐ ngày 04/01/2012</t>
  </si>
  <si>
    <t>52/HĐTĐ ngày 22/6/2012</t>
  </si>
  <si>
    <t>24/HĐTĐ ngày 21/3/2011</t>
  </si>
  <si>
    <t>87/HĐTĐ ngày 08/12/2011</t>
  </si>
  <si>
    <t>06/HĐTĐ ngày 12/01/2012</t>
  </si>
  <si>
    <t>19/HĐTĐ ngày 02/3/2012</t>
  </si>
  <si>
    <t>Công ty Cổ phần xuất nhập khẩu Quảng Bình</t>
  </si>
  <si>
    <t>Công ty TNHH Bình Phước</t>
  </si>
  <si>
    <t>Công ty TNHH KDTH Thu Hằng</t>
  </si>
  <si>
    <t>Bình đoàn 15</t>
  </si>
  <si>
    <t>Công ty TNHH XDTH Thuỷ Long</t>
  </si>
  <si>
    <t>Công ty TNHH Minh Đạt</t>
  </si>
  <si>
    <t>xã SenThủy</t>
  </si>
  <si>
    <t>TT Kiến Giang</t>
  </si>
  <si>
    <t>xã Ngân Thuỷ</t>
  </si>
  <si>
    <t>xã NgưThuỷ Bắc</t>
  </si>
  <si>
    <t>xã Cam Thuỷ</t>
  </si>
  <si>
    <t>2186/QĐ-UBND ngày 29/8/2011</t>
  </si>
  <si>
    <t>1489/QĐ-UBND ngày 28/6/2011</t>
  </si>
  <si>
    <t>178/QĐ-UBND ngày 30/01/2012</t>
  </si>
  <si>
    <t>2926/QĐ-UBND ngày 2/11/2011</t>
  </si>
  <si>
    <t>659/QĐ-UBND ngày 27/3/2012</t>
  </si>
  <si>
    <t>3314/QĐ-UBND ngày 09/12/2011</t>
  </si>
  <si>
    <t>3631/QĐ-UBND ngày 31/12/2011</t>
  </si>
  <si>
    <t xml:space="preserve">Khai thác Titan </t>
  </si>
  <si>
    <t>XD khu nuôi Tôm thẻ chân trắng</t>
  </si>
  <si>
    <t>79/HĐTĐ ngày 28/9/2011</t>
  </si>
  <si>
    <t>74/HĐTĐ ngày 13/9/2011</t>
  </si>
  <si>
    <t>24/HĐTĐ ngày 12/3/2012</t>
  </si>
  <si>
    <t>30/HĐTĐ ngày 05/4/2012</t>
  </si>
  <si>
    <t>49/HĐTĐ ngày 14/6/2012</t>
  </si>
  <si>
    <t>22/HĐTĐ ngày 12/3/2012</t>
  </si>
  <si>
    <t>23/HĐTĐ ngày 12/3/2012</t>
  </si>
  <si>
    <t>Công ty TNHH Diến Hồng</t>
  </si>
  <si>
    <t>Công ty CP sửa chữa đường bộ và XDTH 2</t>
  </si>
  <si>
    <t>Điện lực Quảng Bình</t>
  </si>
  <si>
    <t>xã Dân Hóa</t>
  </si>
  <si>
    <t>xã Yên Hóa</t>
  </si>
  <si>
    <t>1202/QĐ-UBND ngày 29/5/2012</t>
  </si>
  <si>
    <t>1424/QĐ-UBND ngày 21/6/2012</t>
  </si>
  <si>
    <t>2653/QĐ-UBND ngày 25/10/2012</t>
  </si>
  <si>
    <t>2656/QĐ-UBND ngày 25/10/2012</t>
  </si>
  <si>
    <t xml:space="preserve">Xây dựng Siêu thị </t>
  </si>
  <si>
    <t xml:space="preserve">XD cửa hàng lương thực, nông thổ sản và kho dự trữ </t>
  </si>
  <si>
    <t xml:space="preserve">Khai thác đá </t>
  </si>
  <si>
    <t>XD Trụ sở chi nhánh Minh Hóa</t>
  </si>
  <si>
    <t>56/HĐTĐ ngày 07/8/2012</t>
  </si>
  <si>
    <t>76/HĐTĐ ngày 27/12/2012</t>
  </si>
  <si>
    <t>77/HĐTĐ ngày 27/12/2012</t>
  </si>
  <si>
    <t xml:space="preserve">42/HĐTĐ ngày 
06/6/2012
</t>
  </si>
  <si>
    <t xml:space="preserve">XD cửa hàng xăng dầu </t>
  </si>
  <si>
    <t xml:space="preserve">Khai thác đá vôi thông thường </t>
  </si>
  <si>
    <t>Khai thác đá và làm bãi vật liệu xây dựng</t>
  </si>
  <si>
    <t xml:space="preserve">Khai thác đá vôi xây dựng </t>
  </si>
  <si>
    <t xml:space="preserve">Khai thác đá vôi làm vật liệu xây dựng </t>
  </si>
  <si>
    <t>Khai thác đá tại lèn Na</t>
  </si>
  <si>
    <t xml:space="preserve">Khai thác đá vôi </t>
  </si>
  <si>
    <t>650/QĐ-UBND ngày 26/3/2012</t>
  </si>
  <si>
    <t>1339/QĐ-UBND ngày 12/6/2012</t>
  </si>
  <si>
    <t>1042/QĐ-UBND ngày 19/6/2012</t>
  </si>
  <si>
    <t>1456/QĐ-UBND ngày 27/6/2012</t>
  </si>
  <si>
    <t>2654/QĐ-UBND ngày 25/10/2012</t>
  </si>
  <si>
    <t>2493/QĐ-UBND ngày 18/10/2012</t>
  </si>
  <si>
    <t>2467/QĐ-UBND ngày 15/10/2012</t>
  </si>
  <si>
    <t>3008/QĐ-UBND ngày 04/12/2012</t>
  </si>
  <si>
    <t>3100/QĐ-UBND ngày 20/12/2012</t>
  </si>
  <si>
    <t>3127/QĐ-UBND ngày 20/12/2012</t>
  </si>
  <si>
    <t>54/QĐ-UBND ngày 07/01/2013</t>
  </si>
  <si>
    <t>xã Cao Quảng</t>
  </si>
  <si>
    <t>xã Thạch Hóa</t>
  </si>
  <si>
    <t>xã Tiến Hóa</t>
  </si>
  <si>
    <t>xã Xuân Hóa</t>
  </si>
  <si>
    <t>xã Nam Hóa, Thạch Hóa</t>
  </si>
  <si>
    <t>xã Văn Hóa</t>
  </si>
  <si>
    <t>xã Hương Hóa</t>
  </si>
  <si>
    <t>DNTN xăng dầu Cao Quảng</t>
  </si>
  <si>
    <t>Công ty Cổ phần 1.5</t>
  </si>
  <si>
    <t>Công ty TNHH XDTH Đức Hoàng</t>
  </si>
  <si>
    <t>Công ty TNHH Vận tải và thương mại Mai Thanh</t>
  </si>
  <si>
    <t>Doanh nghiệp tư nhân Tuấn Linh</t>
  </si>
  <si>
    <t>Công ty Cổ phần sản xuất và kinh doanh khoáng sản Quảng Lợi</t>
  </si>
  <si>
    <t>Công ty TNHH XDTH Thanh Tiến</t>
  </si>
  <si>
    <t>Công ty Cổ phần sản xuất VL và xây dựng Cosevco1</t>
  </si>
  <si>
    <t>Công ty TNHH Khánh Sơn</t>
  </si>
  <si>
    <t>Công ty TNHH VLXD Việt Nam</t>
  </si>
  <si>
    <t>Công ty TNHH Xây dựng và thương mại Đại Thạch</t>
  </si>
  <si>
    <t>41/HĐTĐ ngày 23/5/2012</t>
  </si>
  <si>
    <t>07/HĐTĐ ngày 11/01/2013</t>
  </si>
  <si>
    <t>61/HĐTĐ ngày 24/8/2012</t>
  </si>
  <si>
    <t>75/HĐTĐ ngày 12/10/2012</t>
  </si>
  <si>
    <t>16/HĐTĐ ngày 29/01/2013</t>
  </si>
  <si>
    <t>81/HĐTĐ ngày 31/12/2012</t>
  </si>
  <si>
    <t>17/HĐTĐ ngày 31/01/2012</t>
  </si>
  <si>
    <t>15/HĐTĐ ngày 22/01/2013</t>
  </si>
  <si>
    <t>20/HĐTĐ ngày 25/02/2013</t>
  </si>
  <si>
    <t>11/HĐTĐ ngày 14/01/2013</t>
  </si>
  <si>
    <t>Chưa GPMB</t>
  </si>
  <si>
    <t>Đã hết hạn thuê đất</t>
  </si>
  <si>
    <t>Công ty Cổ phần Dược phẩm Quảng Bình</t>
  </si>
  <si>
    <t>Công ty Cổ phần Cảng dịch vụ dầu khí tổng hợp Quảng Bình</t>
  </si>
  <si>
    <t>Công ty Cổ phần Việt Nam Tiến</t>
  </si>
  <si>
    <t>Công ty TNHH Đại Tiến Phát</t>
  </si>
  <si>
    <t>Công ty Cổ phần Đá Việt</t>
  </si>
  <si>
    <t>Công ty Cổ phần cấp thoát nước Hòn La</t>
  </si>
  <si>
    <t>Công ty TNHH dịch vụ và thương mại Trung Dương</t>
  </si>
  <si>
    <t>Công ty TNHH bê tông Phan Vũ Quảng Bình</t>
  </si>
  <si>
    <t>Công ty TNHH XNK Trường Lộc</t>
  </si>
  <si>
    <t>Công ty CP khai thác Sx bột đá chất lượng cao Linh Thành</t>
  </si>
  <si>
    <t>Công ty xăng dầu Quảng Bình</t>
  </si>
  <si>
    <t>Công ty TNHH Hùng Cường</t>
  </si>
  <si>
    <t xml:space="preserve">XD văn phòng và kho hàng </t>
  </si>
  <si>
    <t xml:space="preserve">XD Nhà công vụ cảng Hòn La </t>
  </si>
  <si>
    <t xml:space="preserve">XD Nhà máy sản xuất Block bê tông nhẹ </t>
  </si>
  <si>
    <t>Khai thác đá vôi xây dựng</t>
  </si>
  <si>
    <t xml:space="preserve">XD công trình phụ trợ Nhà máy nước sông Thai </t>
  </si>
  <si>
    <t xml:space="preserve">XD công trình Trạm cấp nước số 3 - Nhà máy nước sông Thai </t>
  </si>
  <si>
    <t xml:space="preserve">XD Nhà máy sản xuất cấu kiện bê tông đúc sẵn </t>
  </si>
  <si>
    <t xml:space="preserve">XD NM chế tạo thiết bị công nghiệp, bồn áp lực, xây dựng và lắp đặt nhà tiền chế, công trình CN </t>
  </si>
  <si>
    <t xml:space="preserve">XD Trạm biến áp và hệ thống tuyến ống thuộc dự án cấp nước Rào Nan </t>
  </si>
  <si>
    <t xml:space="preserve">XD cơ sở sxkd sau khi chuyển nhượng tài sản </t>
  </si>
  <si>
    <t xml:space="preserve">XD Nhà máy sản xuất bê tông đúc sẵn theo phương pháp dự ứng lực </t>
  </si>
  <si>
    <t xml:space="preserve">XD khu dịch vụ sản xuất kinh doanh và sửa chữa thiết bị công trình </t>
  </si>
  <si>
    <t xml:space="preserve">XD Dự án cấp nước Rào Nan </t>
  </si>
  <si>
    <t>958/QĐ-UBND ngày 26/4/2012</t>
  </si>
  <si>
    <t>963/QĐ-UBND ngày 26/4/2012</t>
  </si>
  <si>
    <t>1186/QĐ-UBND ngày 25/5/2012</t>
  </si>
  <si>
    <t>1083/QĐ-UBND ngày 15/5/2012</t>
  </si>
  <si>
    <t>1267/QĐ-UBND ngày 04/6/2012</t>
  </si>
  <si>
    <t>2192/QĐ-UBND ngày 20/9/2012</t>
  </si>
  <si>
    <t>2872/QĐ-UBND ngày 21/11/2012</t>
  </si>
  <si>
    <t>2466/QĐ-UBND ngày 15/10/2012</t>
  </si>
  <si>
    <t>2713/QĐ-UBND ngày 01/11/2012</t>
  </si>
  <si>
    <t>2705/QĐ-UBND ngày 31/10/2012</t>
  </si>
  <si>
    <t>2842/QĐ-UBND ngày 08/11/2012</t>
  </si>
  <si>
    <t>3060/QĐ-UBND ngày 13/12/2012</t>
  </si>
  <si>
    <t>234/QĐ-UBND ngày 29/01/2013</t>
  </si>
  <si>
    <t>3178/QĐ-UBND ngày 25/12/2012</t>
  </si>
  <si>
    <t>36/QĐ-UBND ngày 05/01/2013</t>
  </si>
  <si>
    <t>177/QĐ-UBND ngày 23/01/2013</t>
  </si>
  <si>
    <t>xã Quảng Thọ</t>
  </si>
  <si>
    <t>KCN Hòn La xã Quảng Đông</t>
  </si>
  <si>
    <t>xã Quảng Tiên</t>
  </si>
  <si>
    <t>KCN cảng biển Hòn La xã Quảng Đông</t>
  </si>
  <si>
    <t>Xã Quảng Xuân</t>
  </si>
  <si>
    <t>xã Quảng Hưng</t>
  </si>
  <si>
    <t>Các xã Quảng Sơn, uảng Tiên, Văn Hóa</t>
  </si>
  <si>
    <t>Các xã Q.Thủy, Q.Trung, Q. Sơn, Q. Tiên</t>
  </si>
  <si>
    <t>43/HĐTĐ ngày /5/2012</t>
  </si>
  <si>
    <t>21/HĐTĐ ngày 27/02/2013</t>
  </si>
  <si>
    <t>22/HĐTĐ ngày 27/02/2013</t>
  </si>
  <si>
    <t>73/HĐTĐ ngày 20/11/2012</t>
  </si>
  <si>
    <t>13/HĐTĐ ngày 21/01/2013</t>
  </si>
  <si>
    <t>46/HĐTĐ ngày 25/3/2013</t>
  </si>
  <si>
    <t>79/HĐTĐ ngày 28/12/2012</t>
  </si>
  <si>
    <t>44/HĐTĐ ngày 23/3/2013</t>
  </si>
  <si>
    <t>47/HĐTĐ ngày 12/6/2012</t>
  </si>
  <si>
    <t>45/HĐTĐ ngày 11/6/2012</t>
  </si>
  <si>
    <t>10/HĐTĐ ngày 14/01/2013</t>
  </si>
  <si>
    <t>50/HĐTĐngày 10/4/2013</t>
  </si>
  <si>
    <t>Đang GPMB</t>
  </si>
  <si>
    <t>Đang điều chỉnh QĐ cho thuê</t>
  </si>
  <si>
    <t>Công ty CP thương mại miền núi công nghiệp Quảng Bình</t>
  </si>
  <si>
    <t>173/QĐ-UBND ngày 30/1/2012</t>
  </si>
  <si>
    <t xml:space="preserve">XD mở rộng khách sạn Sông Son </t>
  </si>
  <si>
    <t>928/QĐ-UBND ngày 24/4/2012</t>
  </si>
  <si>
    <t>2160/QĐ-UBND ngày 17/9/2012</t>
  </si>
  <si>
    <t>46/QĐ-UBND ngày 05/01/2012</t>
  </si>
  <si>
    <t>Công ty TNHH Tập đoàn Sơn Hải</t>
  </si>
  <si>
    <t>192/QĐ-UBND ngày 24/01/2013</t>
  </si>
  <si>
    <t>Công ty TNHH 1 thành viên Tràng An</t>
  </si>
  <si>
    <t>428/QĐ-UBND ngày 26/02/2013</t>
  </si>
  <si>
    <t>Công ty TNHH DV thương mại Thắng Giang</t>
  </si>
  <si>
    <t>Công ty TNHH Hữu Hoàng</t>
  </si>
  <si>
    <t>Công ty TNHH Thúy Nga</t>
  </si>
  <si>
    <t xml:space="preserve">Thực hiện dự án cải tạo đất trồng cây tạo quang cảnh môi trường </t>
  </si>
  <si>
    <t>Khai thác đá và làm bãi chế biến</t>
  </si>
  <si>
    <t xml:space="preserve">xã Đồng Trạch </t>
  </si>
  <si>
    <t>49/HĐTĐ ngày 04/4/2013</t>
  </si>
  <si>
    <t>17/HĐTĐ ngày 29/02/2012</t>
  </si>
  <si>
    <t>44/HĐTĐ ngày 11/6/2012</t>
  </si>
  <si>
    <t>65/HĐTĐ ngày 11/10/2012</t>
  </si>
  <si>
    <t>14/HĐTĐ ngày 21/01/2013</t>
  </si>
  <si>
    <t>19/HĐTĐ ngày 04/02/2013</t>
  </si>
  <si>
    <t>Công ty Cổ phần giáo dục Trí Nhân Tâm</t>
  </si>
  <si>
    <t>Công ty TNHH thương mại tổng hợp Phú Thịnh</t>
  </si>
  <si>
    <t>Công ty TNHH thương mại tổng hợp Tuấn Việt</t>
  </si>
  <si>
    <t>XN công trình 792</t>
  </si>
  <si>
    <t>HTX dịch vụ nông nghiệp Đức Ninh</t>
  </si>
  <si>
    <t>Công ty Địa Cầu Xanh</t>
  </si>
  <si>
    <t>Công ty TNHH Nam Bình Đạt</t>
  </si>
  <si>
    <t>Công ty TNHH XDTM Quốc Vương</t>
  </si>
  <si>
    <t>Doanh nghiệp tư nhânNgành Phê</t>
  </si>
  <si>
    <t>DNTN Hoàng Lam</t>
  </si>
  <si>
    <t>Công ty TNHH Trường An</t>
  </si>
  <si>
    <t>Công ty TNHH Kim Tín Quảng Bình</t>
  </si>
  <si>
    <t>Công ty TNHH 1 thành viên Hưng Vượng</t>
  </si>
  <si>
    <t>Công ty CP PHS và kinh doanh tổng hợp Quảng Bình</t>
  </si>
  <si>
    <t>Công ty PVC Trường Sơn</t>
  </si>
  <si>
    <t>Công ty Trường Thành</t>
  </si>
  <si>
    <t xml:space="preserve">XD trường THCS và THPT Chu Văn An </t>
  </si>
  <si>
    <t>Xây dựng cơ sở SXKD</t>
  </si>
  <si>
    <t xml:space="preserve">XD Trung tâm dịch vụ tổng hợp </t>
  </si>
  <si>
    <t xml:space="preserve">XD nhà kho, sân phơi </t>
  </si>
  <si>
    <t xml:space="preserve">XD Nhà máy sản xuất thép </t>
  </si>
  <si>
    <t xml:space="preserve">XD cơ sở chế biến và dự trữ thức ăn gia súc </t>
  </si>
  <si>
    <t xml:space="preserve">XD Nhà máy sản xuất gạch Terazzo </t>
  </si>
  <si>
    <t xml:space="preserve">XD cơ sở sản xuất mộc mỹ nghệ cao cấp </t>
  </si>
  <si>
    <t xml:space="preserve">XD cơ sở chế biến lâm sản xuất mộc mỹ nghệ cao cấp </t>
  </si>
  <si>
    <t xml:space="preserve">XD cơ sở SXKD (sau khi chuyển nhượng) </t>
  </si>
  <si>
    <t>XD Nhà máy sản xuất que hàn, tuyển tách sa khoáng Titan, nghiền Zincol siêu mịn theo công nghệ Nano</t>
  </si>
  <si>
    <t xml:space="preserve">XD Văn phòng dịch vụ, du lịch và thương mại </t>
  </si>
  <si>
    <t xml:space="preserve">XD Nhà máy chế biến gỗ ván ghép thanh </t>
  </si>
  <si>
    <t>381/QĐ-UBND ngày 28/02/2012</t>
  </si>
  <si>
    <t>1225/QĐ-UBND ngày 29/5/2012</t>
  </si>
  <si>
    <t>1178/QĐ-UBND ngày 24/5/2012</t>
  </si>
  <si>
    <t>1105/QĐ-UBND ngày 17/5/2012</t>
  </si>
  <si>
    <t>1629/QĐ-UBND ngày 17/7/2012</t>
  </si>
  <si>
    <t>2706/QĐ-UBND ngày 31/10/2012</t>
  </si>
  <si>
    <t>2528/QĐ-UBND ngày 19/10/2012</t>
  </si>
  <si>
    <t>2529/QĐ-UBND ngày 19/10/2012</t>
  </si>
  <si>
    <t>2527/QĐ-UBND ngày 19/10/2012</t>
  </si>
  <si>
    <t>2938/QĐ-UBND ngày 28/11/2012</t>
  </si>
  <si>
    <t>2774/QĐ-UBND ngày 07/11/2012</t>
  </si>
  <si>
    <t>2741/QĐ-UBND ngày 05/11/2012</t>
  </si>
  <si>
    <t>2614/QĐ-UBND ngày 24/10/2012</t>
  </si>
  <si>
    <t>3215/QĐ-UBND ngày 26/12/2012</t>
  </si>
  <si>
    <t>3264/QĐ-UBND ngày 28/12/2012</t>
  </si>
  <si>
    <t>35/QĐ-UBND ngày 05/01/2013</t>
  </si>
  <si>
    <t xml:space="preserve"> phường Nam Lý</t>
  </si>
  <si>
    <t>xã Đức Ninh</t>
  </si>
  <si>
    <t>KCN TB Đồng Hới, xã Thuận Đức</t>
  </si>
  <si>
    <t>phườngBắc Nghĩa</t>
  </si>
  <si>
    <t>KCN Tây Bắc Đồng Hới, phường Bắc Lý</t>
  </si>
  <si>
    <t>54/HĐTĐ ngày 09/7/2012</t>
  </si>
  <si>
    <t>48/HĐTĐ ngày 13/6/2012</t>
  </si>
  <si>
    <t>50/HĐTĐ ngày 15/6/2012</t>
  </si>
  <si>
    <t>53/HĐTĐ ngày 06/7/2012</t>
  </si>
  <si>
    <t>71/HĐTĐ ngày 14/11/2012</t>
  </si>
  <si>
    <t>74/HĐTĐ ngày 22/11/2012</t>
  </si>
  <si>
    <t>68/HĐTĐ ngày 05/11/2012</t>
  </si>
  <si>
    <t>69/HĐTĐ ngày 05/11/2012</t>
  </si>
  <si>
    <t>02/HĐTĐ ngày 07/01/2013</t>
  </si>
  <si>
    <t>06/HĐTĐ ngày 08/01/2013</t>
  </si>
  <si>
    <t>80/HĐTĐ ngày 28/12/2012</t>
  </si>
  <si>
    <t>67/HĐTĐ ngày 30/10/2012</t>
  </si>
  <si>
    <t>18/HĐTĐ ngày 01/02/2013</t>
  </si>
  <si>
    <t>09/HĐTĐ ngày 14/01/2013</t>
  </si>
  <si>
    <t>12/HĐTĐ ngày 21/01/2013</t>
  </si>
  <si>
    <t>31/HĐTĐ ngày 09/4/2012</t>
  </si>
  <si>
    <t>Chưa ký HĐTĐ</t>
  </si>
  <si>
    <t>Bưu điện huyện Quảng Ninh</t>
  </si>
  <si>
    <t>Công ty Cổ phần XD và TV Bình Lợi</t>
  </si>
  <si>
    <t>Bưu điện Quảng Ninh</t>
  </si>
  <si>
    <t>Công ty TNHH XDTH Linh Lương</t>
  </si>
  <si>
    <t>Công ty Cổ phần Cosevco 6</t>
  </si>
  <si>
    <t>Công ty Cổ phần khoáng sản Hoàng Long</t>
  </si>
  <si>
    <t>Chi nhánh Công ty TNHH XD Thanh Bình</t>
  </si>
  <si>
    <t>Công ty CP đầu tư và phát triển Cosevco</t>
  </si>
  <si>
    <t>Trung tâm viễn thông huyện Lệ Thủy</t>
  </si>
  <si>
    <t>Công ty Cổ phần VLXD Công trình 405</t>
  </si>
  <si>
    <t>Công ty TNHH xây dựng tổng hợp Phi Long</t>
  </si>
  <si>
    <t>Viễn thôngLệ Thủy</t>
  </si>
  <si>
    <t>Công ty TNHH Sen Hồng</t>
  </si>
  <si>
    <t>Tổng công ty 15</t>
  </si>
  <si>
    <t>xã Hiền Ninh</t>
  </si>
  <si>
    <t xml:space="preserve">xã Gia Ninh </t>
  </si>
  <si>
    <t>xã Tân Ninh</t>
  </si>
  <si>
    <t>xã Vĩnh Ninh</t>
  </si>
  <si>
    <t>Xã Hàm Ninh</t>
  </si>
  <si>
    <t>xã Duy Ninh</t>
  </si>
  <si>
    <t>xã An Ninh</t>
  </si>
  <si>
    <t>xã Xuân Ninh</t>
  </si>
  <si>
    <t>xã Hải Ninh</t>
  </si>
  <si>
    <t>xã Sen Thủy</t>
  </si>
  <si>
    <t>xã Ngư Thủy Bắc</t>
  </si>
  <si>
    <t>Xã Sen Thủy</t>
  </si>
  <si>
    <t>Xã Hồng Thủy</t>
  </si>
  <si>
    <t>xã Sơn Thủy</t>
  </si>
  <si>
    <t>xã Cam Thủy</t>
  </si>
  <si>
    <t>xã Văn Thủy</t>
  </si>
  <si>
    <t>1352/QĐ-UBND ngày 13/6/2012</t>
  </si>
  <si>
    <t>1355/QĐ-UBND ngày 13/6/2012</t>
  </si>
  <si>
    <t>1134/QĐ-UBND ngày 21/5/2012</t>
  </si>
  <si>
    <t>1130/QĐ-UBND ngày 21/5/2012</t>
  </si>
  <si>
    <t>1129/QĐ-UBND ngày 21/5/2012</t>
  </si>
  <si>
    <t>1132/QĐ-UBND ngày 21/5/2012</t>
  </si>
  <si>
    <t>1353/QĐ-UBND ngày 13/6/2012</t>
  </si>
  <si>
    <t>1128/QĐ-UBND ngày 21/5/2012</t>
  </si>
  <si>
    <t>1131/QĐ-UBND ngày 21/5/2012</t>
  </si>
  <si>
    <t>1351/QĐ-UBND ngày 13/6/2012</t>
  </si>
  <si>
    <t>1354/QĐ-UBND ngày 13/6/2012</t>
  </si>
  <si>
    <t>1357/QĐ-UBND ngày 13/6/2012</t>
  </si>
  <si>
    <t>959/QĐ-UBND ngày 26/4/2012</t>
  </si>
  <si>
    <t>2061/QĐ-UBND ngày 04/9/2012 (36.233,1) và 1106/QĐ-UBND ngày 17/5/2012 (49612,6)</t>
  </si>
  <si>
    <t>1133/QĐ-UBND ngày 21/5/2012</t>
  </si>
  <si>
    <t>1127/QĐ-UBND ngày 21/5/2012</t>
  </si>
  <si>
    <t>1356/QĐ-UBND ngày 13/6/2012</t>
  </si>
  <si>
    <t>2593/QĐ-UBND ngày 23/10/2012</t>
  </si>
  <si>
    <t>778/QĐ-UBND ngày 06/4/2012</t>
  </si>
  <si>
    <t>1268/QĐ-UBND ngày 04/6/2012</t>
  </si>
  <si>
    <t>849/QĐ-UBND ngày 11/4/2013</t>
  </si>
  <si>
    <t>1794/QĐ-UBND ngày 07/8/2012</t>
  </si>
  <si>
    <t>1580/QĐ-UBND ngày 11/7/2012</t>
  </si>
  <si>
    <t>2068/QĐ-UBND ngày 05/9/2012</t>
  </si>
  <si>
    <t>2712/QĐ-UBND ngày 01/11/2012</t>
  </si>
  <si>
    <t>2361/QĐ-UBND ngày 8/10/2012</t>
  </si>
  <si>
    <t>2465/QĐ-UBND ngày 15/10/2012</t>
  </si>
  <si>
    <t>2685/QĐ-UBND ngày 29/10/2012</t>
  </si>
  <si>
    <t>3179/QĐ-UBND ngày 25/12/2012</t>
  </si>
  <si>
    <t>3124/QĐ-UBND ngày 20/12/2012</t>
  </si>
  <si>
    <t xml:space="preserve">XD bưu cục áng Sơn </t>
  </si>
  <si>
    <t xml:space="preserve">XD bưu cục Cổ Hiền </t>
  </si>
  <si>
    <t xml:space="preserve">XD bưu cục Mỹ Trung </t>
  </si>
  <si>
    <t xml:space="preserve">XD Bưu điện Quảng Ninh </t>
  </si>
  <si>
    <t>XD bưu điện văn hóa</t>
  </si>
  <si>
    <t xml:space="preserve">XD bưu điện văn hóa </t>
  </si>
  <si>
    <t xml:space="preserve">Khai thác đá vôi làm vật liệu xây dựng thông thường </t>
  </si>
  <si>
    <t xml:space="preserve">XD Bưu điện xã Xuân Ninh </t>
  </si>
  <si>
    <t xml:space="preserve">XD Bưu cục Dinh Mười </t>
  </si>
  <si>
    <t>XD Bưu điện xã Hải Ninh</t>
  </si>
  <si>
    <t xml:space="preserve">XD Nhà máy chế biến sâu Titan </t>
  </si>
  <si>
    <t xml:space="preserve">Khai thác đá vôi và làm bãi chế biến </t>
  </si>
  <si>
    <t xml:space="preserve">XD cơ sở sản xuất, kinh doanh </t>
  </si>
  <si>
    <t xml:space="preserve">Khai thác và chế biến mỏ đá lèn Bạc </t>
  </si>
  <si>
    <t xml:space="preserve">Khai thác Cát san lấp </t>
  </si>
  <si>
    <t>Trồng cao su</t>
  </si>
  <si>
    <t>27/HĐTĐ ngày 05/3/2013</t>
  </si>
  <si>
    <t>29/HĐTĐ ngày 05/3/2013</t>
  </si>
  <si>
    <t>34/HĐTĐ ngày 05/3/2013</t>
  </si>
  <si>
    <t>37/HĐTĐ ngày 05/3/2013</t>
  </si>
  <si>
    <t>36/HĐTĐ ngày 05/3/2013</t>
  </si>
  <si>
    <t>28/HĐTĐ ngày 05/3/2013</t>
  </si>
  <si>
    <t>32/HĐTĐ ngày 05/3/2013</t>
  </si>
  <si>
    <t>25/HĐTĐ ngày 05/3/2013</t>
  </si>
  <si>
    <t>23/HĐTĐ ngày 05/3/2013</t>
  </si>
  <si>
    <t>26/HĐTĐ ngày 05/3/2013</t>
  </si>
  <si>
    <t>35/HĐTĐ ngày 05/3/2013</t>
  </si>
  <si>
    <t>31/HĐTĐ ngày 05/3/2013</t>
  </si>
  <si>
    <t>46/HĐTĐ ngày 12/6/2012</t>
  </si>
  <si>
    <t>72/HĐTĐ ngày 20/11/2012</t>
  </si>
  <si>
    <t>33/HĐTĐ ngày 05/3/2013</t>
  </si>
  <si>
    <t>24/HĐTĐ ngày 05/3/2013</t>
  </si>
  <si>
    <t>30/HĐTĐ ngày 05/3/2013</t>
  </si>
  <si>
    <t>47/HĐTĐ ngày 28/3/2013</t>
  </si>
  <si>
    <t>78/HĐTĐ ngày 27/12/2012</t>
  </si>
  <si>
    <t>70/HĐTĐ ngày 07/11/2012</t>
  </si>
  <si>
    <t>84/HĐTĐ ngày 14/6/2013</t>
  </si>
  <si>
    <t>62/HĐTĐ ngày 29/8/2012</t>
  </si>
  <si>
    <t>47/HĐTĐ ngày 22/8/2012</t>
  </si>
  <si>
    <t>41/HĐTĐ ngày 11/3/2013</t>
  </si>
  <si>
    <t>40/HĐTĐ ngày 11/3/2013</t>
  </si>
  <si>
    <t>66/HĐTĐ ngày 24/10/2012</t>
  </si>
  <si>
    <t>08/HĐTĐ ngày 14/01/2013</t>
  </si>
  <si>
    <t>42/HĐTĐ ngày 11/3/2013</t>
  </si>
  <si>
    <t>45/HĐTĐ ngày 23/3/2013</t>
  </si>
  <si>
    <t>Tổng số công trình 85: tổng diện tích cho thuê</t>
  </si>
  <si>
    <t xml:space="preserve">XD nâng cấp, sửa chữa hồ chứa nước khe Gạo </t>
  </si>
  <si>
    <t>tại xã Hòa Trạch và thị trấn NTVT</t>
  </si>
  <si>
    <t>tại phường Đồng Phú</t>
  </si>
  <si>
    <t>XD hệ thống đường dọc khu kinh tế Hòn La</t>
  </si>
  <si>
    <t xml:space="preserve"> tại xã Quảng Đông</t>
  </si>
  <si>
    <t>tại xã Phú Định</t>
  </si>
  <si>
    <t xml:space="preserve"> tại các xã Q.Hưng, Q.Long, Q. Tùng, Q. Phú, Q. Đông</t>
  </si>
  <si>
    <t>XD mới tuyến đường dây và trạm biến áp 110 Kv Hòn La</t>
  </si>
  <si>
    <t xml:space="preserve">XD khu huấn luyện chó nghiệp vụ </t>
  </si>
  <si>
    <t>tại xã Dân Hóa</t>
  </si>
  <si>
    <t xml:space="preserve">XD HTKT khu Trung tâm cửa khẩu Cha Lo </t>
  </si>
  <si>
    <t xml:space="preserve"> tại phường Đồng Phú</t>
  </si>
  <si>
    <t xml:space="preserve">XD mở rộng trụ sở làm việc </t>
  </si>
  <si>
    <t>tại xã Xuân Thủy</t>
  </si>
  <si>
    <t>XD trạm tại</t>
  </si>
  <si>
    <t xml:space="preserve"> xã Thanh Trạch</t>
  </si>
  <si>
    <t>XD Trạm kiểm lâm Thượng Hóa</t>
  </si>
  <si>
    <t xml:space="preserve"> tại xã Thượng Hóa</t>
  </si>
  <si>
    <t>XD công trình thoát nước và vệ sinh môi trường đô thị Ba Đồn</t>
  </si>
  <si>
    <t xml:space="preserve"> tại xã Quảng Thọ, Quảng Long, Quảng Thuận và thị trấn Ba Đồn</t>
  </si>
  <si>
    <t xml:space="preserve">XD đường tránh nhà máy xi măng </t>
  </si>
  <si>
    <t>tại xã Cảnh Hóa</t>
  </si>
  <si>
    <t xml:space="preserve">XD trụ sở làm việc </t>
  </si>
  <si>
    <t>tại phường Nam Lý</t>
  </si>
  <si>
    <t>XD đường nối TK Đức Trường đến TK Đức Sơn</t>
  </si>
  <si>
    <t xml:space="preserve"> tại phường Đức Ninh Đông và xã Đức Ninh</t>
  </si>
  <si>
    <t xml:space="preserve">XD Nhà văn hóa thôn Nam Phú </t>
  </si>
  <si>
    <t>tại xã Quang Phú</t>
  </si>
  <si>
    <t xml:space="preserve">XD kè và nạo vét hạ lưu sông Cầu Rào GĐ 2 </t>
  </si>
  <si>
    <t>XD đường nối đường Nguyễn Hữu Cảnh với đường Nguyễn Văn Cừ</t>
  </si>
  <si>
    <t xml:space="preserve"> tại phường Đức Ninh Đông</t>
  </si>
  <si>
    <t>XD một phần diện tích khu TTHC tỉnh và XD hai đoạn đường cấp phối</t>
  </si>
  <si>
    <t xml:space="preserve"> tại phường Đồng Phú và phường Đức Ninh Đông</t>
  </si>
  <si>
    <t>XD hạ tầng phát triển quỹ đất khu vực Đồng Láng</t>
  </si>
  <si>
    <t xml:space="preserve"> tại xã Phú Trạch</t>
  </si>
  <si>
    <t>XD sân bay Đồng Hới đầu 11</t>
  </si>
  <si>
    <t xml:space="preserve"> tại xã Lộc Ninh</t>
  </si>
  <si>
    <t>XD đường gom dân sinh thuộc tuyến đường tránh nhà máy xi măng Sông Gianh</t>
  </si>
  <si>
    <t xml:space="preserve"> tại xã Tiến Hóa</t>
  </si>
  <si>
    <t xml:space="preserve">XD trục đường dọc tại khu kinh tế Hòn La, </t>
  </si>
  <si>
    <t>XD trụ sở làm việc</t>
  </si>
  <si>
    <t>XD đường trục dọc khu kinh tế Hòn La</t>
  </si>
  <si>
    <t>XD hạ tầng kỹ thuật khu dân cư</t>
  </si>
  <si>
    <t>XD khu nội trú giáo viên</t>
  </si>
  <si>
    <t xml:space="preserve"> tại xã Bắc Trạch</t>
  </si>
  <si>
    <t>XD Trung tâm văn hóa, đình làng</t>
  </si>
  <si>
    <t xml:space="preserve"> tại xã Nghĩa Ninh</t>
  </si>
  <si>
    <t>XD nhà thờ</t>
  </si>
  <si>
    <t xml:space="preserve"> tại xã Lê Hóa</t>
  </si>
  <si>
    <t xml:space="preserve">XD cầu Nhật Lệ II </t>
  </si>
  <si>
    <t>tại xã Bảo Ninh</t>
  </si>
  <si>
    <t xml:space="preserve"> tại phường Nam Lý</t>
  </si>
  <si>
    <t xml:space="preserve">XD trường trung cấp Luật </t>
  </si>
  <si>
    <t>tại phường Bắc Lý</t>
  </si>
  <si>
    <t>XD nâng cấp đê, kè sông Nhật Lệ</t>
  </si>
  <si>
    <t xml:space="preserve"> tại xã Hàm Ninh</t>
  </si>
  <si>
    <t xml:space="preserve">XD mở rộng QL 1A </t>
  </si>
  <si>
    <t>phường Lộc Ninh</t>
  </si>
  <si>
    <t xml:space="preserve">XD mở rộng QL 1A  </t>
  </si>
  <si>
    <t xml:space="preserve">XD Nhà máy xử lý nước thải khu CN cảng biển Hòn La </t>
  </si>
  <si>
    <t>tại xã Quảng Đông</t>
  </si>
  <si>
    <t xml:space="preserve">XD khu phân lô đất ở và đất SX NN </t>
  </si>
  <si>
    <t>tại xã Quang Phú</t>
  </si>
  <si>
    <t>XD Trụ sở Chi cục Thuế huyện Lệ Thủy</t>
  </si>
  <si>
    <t>xã Lộc Ninh</t>
  </si>
  <si>
    <t xml:space="preserve">XD mở rộng Quốc lộ 1A </t>
  </si>
  <si>
    <t>XD đường vào khu nuôi thả linh trưởng hoang dã</t>
  </si>
  <si>
    <t xml:space="preserve"> tại xã Sơn Trạch</t>
  </si>
  <si>
    <t>Trồng rừng</t>
  </si>
  <si>
    <t xml:space="preserve"> tại xã Hải Ninh</t>
  </si>
  <si>
    <t xml:space="preserve"> tại xã Võ Ninh</t>
  </si>
  <si>
    <t xml:space="preserve">Trồng rừng </t>
  </si>
  <si>
    <t>tại xã Gia Ninh</t>
  </si>
  <si>
    <t xml:space="preserve"> tại xã Ngư Thủy Trung</t>
  </si>
  <si>
    <t>tại xã Ngư Thủy Nam</t>
  </si>
  <si>
    <t xml:space="preserve"> tại xã Cam Thủy</t>
  </si>
  <si>
    <t xml:space="preserve"> tại xã Sen Thủy</t>
  </si>
  <si>
    <t>tại xã Hưng Thủy</t>
  </si>
  <si>
    <t xml:space="preserve">XD đường ống kỹ thuật gói thầu DH21 </t>
  </si>
  <si>
    <t>tại phường Đức  Ninh Đông, xã Đức Ninh</t>
  </si>
  <si>
    <t>XD trạm biến áp 110 kv</t>
  </si>
  <si>
    <t>XD Trụ sở làm việc phòng cháy chữa cháy</t>
  </si>
  <si>
    <t xml:space="preserve"> tại xã Quảng Phong</t>
  </si>
  <si>
    <t>XD đường từ ngã tư Bưu điện đi chợ Tréo</t>
  </si>
  <si>
    <t xml:space="preserve"> tại thị trấn Kiến Giang</t>
  </si>
  <si>
    <t>Xây dựng mở rộng tuyến đường từ cầu Nhật Lệ 1 đến nút giao thông đầu tuyến đường 60 mét</t>
  </si>
  <si>
    <t xml:space="preserve"> tại xã Bảo Ninh</t>
  </si>
  <si>
    <t>tại phường Phú Hải</t>
  </si>
  <si>
    <t>XD HTKT sau nhà máy súc sản cũ</t>
  </si>
  <si>
    <t xml:space="preserve"> tại phường Phú Hải</t>
  </si>
  <si>
    <t>XD củng cố, nâng cấp đê, kè cửa sông Nhật Lệ (bờ tả + bờ hữu) đợt 1</t>
  </si>
  <si>
    <t>XD móng trụ cột điện của mạch 2 đường dây 110kv-tba</t>
  </si>
  <si>
    <t xml:space="preserve"> tại các xã Quảng Long, Q. Hưng, Q. Tùng, Q.Phú, Q.Đông</t>
  </si>
  <si>
    <t xml:space="preserve"> tại các xã Quảng Long, Q. Phương</t>
  </si>
  <si>
    <t>Xây dựng Khu tái định cư phục vụ GPMB khu neo đậu tránh trú bão</t>
  </si>
  <si>
    <t>Xây dựng đường phía Đông dọc bờ sông Nhật Lệ (GĐ1)</t>
  </si>
  <si>
    <t xml:space="preserve">XD HTKT khu dân cư Tây đường Hữu Nghị </t>
  </si>
  <si>
    <t>tại phường Bắc Lý</t>
  </si>
  <si>
    <t>XD Nhà thờ giáo họ Trung Nghĩa</t>
  </si>
  <si>
    <t xml:space="preserve"> tại xã Quảng Trường</t>
  </si>
  <si>
    <t>XD Khu neo đậu tránh trú bão Nhật Lệ</t>
  </si>
  <si>
    <t>XD đường vào Trụ sở UBND xã Nghĩa Ninh</t>
  </si>
  <si>
    <t xml:space="preserve"> tại xã Nghĩa Ninh và phường Bắc Nghĩa</t>
  </si>
  <si>
    <t>tại xã Phù Hóa, huyện Quảng Trạch</t>
  </si>
  <si>
    <t>XD Nhà thờ Giáo họ Hậu Thọ</t>
  </si>
  <si>
    <t>XD HTKT khu dân cư phía Tây đường Hữu Nghị</t>
  </si>
  <si>
    <t>XD Trại thực nghiệm sản xuất giống hoa và giống cây lâm nghiệp</t>
  </si>
  <si>
    <t xml:space="preserve"> tại xã Vĩnh Ninh</t>
  </si>
  <si>
    <t>XD tuyến ống CX 98 gói thầu DH 1.12</t>
  </si>
  <si>
    <t xml:space="preserve">XD trạm kiểm lâm đường 16 </t>
  </si>
  <si>
    <t>tại xã Kim Thủy</t>
  </si>
  <si>
    <t xml:space="preserve">XD Doanh trại đội bảo vệ Đại tướng Võ Nguyên Giáp </t>
  </si>
  <si>
    <t>tại xã Quảng Đông</t>
  </si>
  <si>
    <t xml:space="preserve">XD Trụ sở Kho bạc Nhà nước Tuyên Hóa </t>
  </si>
  <si>
    <t>tại thị trấn Đồng Lê</t>
  </si>
  <si>
    <t>XD mở rộng khu huấn luyện nghiệp vụ</t>
  </si>
  <si>
    <t>HTKT khu dân cư phía Bắc đường Trần Hưng Đạo</t>
  </si>
  <si>
    <t xml:space="preserve">XD trường mầm non </t>
  </si>
  <si>
    <t>tại xã Mai Thủy</t>
  </si>
  <si>
    <t>XD móng trụ cột điện công trình TBA 110kV Văn Hóa và nhánh rẽ</t>
  </si>
  <si>
    <t xml:space="preserve"> tại xã Cảnh Hóa, huyện Quảng Trạch và xã Văn Hóa, huyện Tuyên Hóa (phần bổ sung)</t>
  </si>
  <si>
    <t xml:space="preserve"> tại xã Quảng Phương, huyện Quảng Trạch</t>
  </si>
  <si>
    <t>Xây dựng Nhà thờ</t>
  </si>
  <si>
    <t xml:space="preserve"> tại xã Quảng Sơn</t>
  </si>
  <si>
    <t>Xây dựng Khu nhà ở thương mại</t>
  </si>
  <si>
    <t xml:space="preserve">Quản lý và bảo vệ rừng </t>
  </si>
  <si>
    <t>tại phường Đồng Sơn, thành phố Đồng Hới</t>
  </si>
  <si>
    <t>XD Trụ sở làm việc Trạm kiểm lâm Hóa Sơn</t>
  </si>
  <si>
    <t xml:space="preserve"> tại xã Hóa Sơn</t>
  </si>
  <si>
    <t xml:space="preserve">XD phòng khám đá khoa </t>
  </si>
  <si>
    <t>khu vực xã Sơn Trạch</t>
  </si>
  <si>
    <t>Công ty CP xuất nhập khẩu Quảng Bình</t>
  </si>
  <si>
    <t>DNTN khai thác vật liệu Cựu Chiến Bình</t>
  </si>
  <si>
    <t>Công ty TNHH TMDV&amp;XNK Phước Phong</t>
  </si>
  <si>
    <t>Cụng ty TNHH Đức Toàn</t>
  </si>
  <si>
    <t>Tập đoàn dầu khí Việt Nam</t>
  </si>
  <si>
    <t>Công ty TNHH Hải Vân</t>
  </si>
  <si>
    <t>Chi nhánh khách sạn Mường Thanh Sông Lam - DNTN XD số 1 tỉnh Điện Biên</t>
  </si>
  <si>
    <t>Tập đoàn Bưu chính viến thông</t>
  </si>
  <si>
    <t>Công ty CP khoáng sản và XD Đồng Hới</t>
  </si>
  <si>
    <t>Chi nhánh Công ty Hoàng Văn tại Q Bình</t>
  </si>
  <si>
    <t>Công ty TNHH sách văn hóa Thời Đại</t>
  </si>
  <si>
    <t>HTX sản xuất và kinh doanh VLXD Đồng Lực</t>
  </si>
  <si>
    <t>HTX NN Long Đại</t>
  </si>
  <si>
    <t>Công ty CP xây lắp dầu khí PVC Trường Sơn</t>
  </si>
  <si>
    <t>Công ty CP sữa chữa đường bộ và XDTH II QB</t>
  </si>
  <si>
    <t>Công ty TNHH vật tư và XD Thăng Long</t>
  </si>
  <si>
    <t>Công ty TNHH Tập đoàn Thắng Lợi</t>
  </si>
  <si>
    <t>Bưu điện Bố Trạch</t>
  </si>
  <si>
    <t>Công ty CP tập đoàn Trường Thịnh</t>
  </si>
  <si>
    <t>Công ty Xăng dầu Quảng Bình</t>
  </si>
  <si>
    <t>Công ty CP xây dựng và tư vấn Bình Lợi</t>
  </si>
  <si>
    <t>Công ty TNHH xây dựng tổng hợp Toàn Thắng</t>
  </si>
  <si>
    <t>Công ty CP sữa chữa đường bộ và XDTH Quảng Bình</t>
  </si>
  <si>
    <t>Công ty TNHH vận tải – thương mại Lê Nam</t>
  </si>
  <si>
    <t>Quỹ tín dụng nhân dân Đức Ninh</t>
  </si>
  <si>
    <t>Bưu điện huyện Quảng Trạch</t>
  </si>
  <si>
    <t>Xớ nghiệp SXVL Cosevco12</t>
  </si>
  <si>
    <t>Công ty Cổ phần thương mại miền núi Tuyên Hóa</t>
  </si>
  <si>
    <t>Công ty TNHH SX thương mại Quang Nhật</t>
  </si>
  <si>
    <t>Công ty TNHH MTV Chua Me Đất</t>
  </si>
  <si>
    <t xml:space="preserve">DNTN Châu Long </t>
  </si>
  <si>
    <t>HTX dịch vụ điện Nhân Trạch</t>
  </si>
  <si>
    <t>Quỹ tín dụng nhân dân xã Nhân Trạch</t>
  </si>
  <si>
    <t>Công ty TNHH Mai Thanh</t>
  </si>
  <si>
    <t>HTX chế biến thủ sản Hòa Vang</t>
  </si>
  <si>
    <t>Công ty xăng dầu QB</t>
  </si>
  <si>
    <t>Công ty TNHH Hải Dương Cửa Biển</t>
  </si>
  <si>
    <t>Công ty TNHH MTV lâm nghiệp Bến Hải – Q trị</t>
  </si>
  <si>
    <t>Công ty TNHH vận tải Mai Thanh</t>
  </si>
  <si>
    <t>Quỹ tín dụng nhân dân thị trấn NTVT</t>
  </si>
  <si>
    <t xml:space="preserve">Khai thác đá vôi và làm bãi vật liệu xây dựng </t>
  </si>
  <si>
    <t xml:space="preserve">Khai thác cát an lấp </t>
  </si>
  <si>
    <t xml:space="preserve">XD Nhà máy chế biến thiết bị Công nghiệp, bồn chính dân dụng xây dựng và lắp đặt nhà tiền chế công trình công nghiệp tại KCN Hòn La, </t>
  </si>
  <si>
    <t xml:space="preserve">XD Nhà máy chế biến nguyyên liệu giấy xuất khẩu </t>
  </si>
  <si>
    <t xml:space="preserve">XD Nhà máy nhiệt điện Quảng Trạch I </t>
  </si>
  <si>
    <t xml:space="preserve">XD khách sạn Mường Thanh Sông Lam sau khi nhận chuyển nhượng tài sản của Vinashin </t>
  </si>
  <si>
    <t xml:space="preserve">XD Trụ sở chi nhánh Viettel </t>
  </si>
  <si>
    <t xml:space="preserve">XD Trung tâm đào tạo lái xe </t>
  </si>
  <si>
    <t xml:space="preserve">Khai thác đá cung cấp thi công XD 1 số hạng mục trung tâm nhiệt điện Hòn La </t>
  </si>
  <si>
    <t xml:space="preserve">XD Văn phũng điều hành </t>
  </si>
  <si>
    <t>XD Nhà máy chế biến Cao lanh tại phường Bắc Lý</t>
  </si>
  <si>
    <t xml:space="preserve">XD cơ sở SXKD sau khi chuyển nhượng tài sản </t>
  </si>
  <si>
    <t xml:space="preserve">Khai thác đá và làm bói chế biến </t>
  </si>
  <si>
    <t>XD Văn phòng làm việc tại xã Hiền Ninh</t>
  </si>
  <si>
    <t xml:space="preserve">XD mở rộng khu TTTM Golden Dragon </t>
  </si>
  <si>
    <t xml:space="preserve">XD mở rộng đường vào Nhà máy xi măng Áng Sơn </t>
  </si>
  <si>
    <t xml:space="preserve">XD mở rộng khu văn phòng Nhà máy xi măng Áng Sơn </t>
  </si>
  <si>
    <t xml:space="preserve">XD hành lang tuyến ống nhập xăng dầu </t>
  </si>
  <si>
    <t xml:space="preserve">Khai thác đá tại mỏ Lèn Con - Rào Đá, </t>
  </si>
  <si>
    <t xml:space="preserve">Khai thác đá tại </t>
  </si>
  <si>
    <t xml:space="preserve">Xây dựng nhà máy sản xuất vật liệu khụng nung </t>
  </si>
  <si>
    <t xml:space="preserve">Xd trụ sở làm việc </t>
  </si>
  <si>
    <t xml:space="preserve">XD khu Resort 3 sao </t>
  </si>
  <si>
    <t xml:space="preserve">Khai thác đá vôi và làm bói chế biến </t>
  </si>
  <si>
    <t xml:space="preserve">XD hành lang an toàn tuyến ống </t>
  </si>
  <si>
    <t xml:space="preserve">XD trụ sở làm việc và kho dự trữ </t>
  </si>
  <si>
    <t xml:space="preserve">XD nhà điều hành và bói tập kết nguyên liệu </t>
  </si>
  <si>
    <t xml:space="preserve">XD khu điều hành, các điểm dừng chân </t>
  </si>
  <si>
    <t xml:space="preserve">XD Nhà máy chế biến thức ăn gia súc </t>
  </si>
  <si>
    <t xml:space="preserve">Neo đậu Nhà hàng nổi Biển Đông </t>
  </si>
  <si>
    <t xml:space="preserve">Khai thác chế biến đá </t>
  </si>
  <si>
    <t>XD cơ sở chế biến thủy sản</t>
  </si>
  <si>
    <t xml:space="preserve">XD mở rộng cửa hàng xăng dầu </t>
  </si>
  <si>
    <t xml:space="preserve">Xây dựng nhà hàng nổi Hải Dương </t>
  </si>
  <si>
    <t xml:space="preserve">Trồng rừng sản xuất </t>
  </si>
  <si>
    <t xml:space="preserve">Điều chỉnh diện tích thuê đất </t>
  </si>
  <si>
    <t xml:space="preserve">XD bãi chế biến </t>
  </si>
  <si>
    <t>Xây dựng Văn phòng điều hành</t>
  </si>
  <si>
    <t>XD văn phòng làm việc sau khi chuyển nhượng</t>
  </si>
  <si>
    <t>tại xã Thuận Hóa, Tuyên Hóa</t>
  </si>
  <si>
    <t>tại xã Quảng Thọ</t>
  </si>
  <si>
    <t>tại xã Lý Trạch, huyện Bố Trạch</t>
  </si>
  <si>
    <t>tại xã Sen Thủy, huyện Lệ Thủy</t>
  </si>
  <si>
    <t>tại KCN Hòn La, xã Quảng Đông</t>
  </si>
  <si>
    <t>tại xã Hóa Thanh</t>
  </si>
  <si>
    <t>tại thị trấn Hoàn Lão</t>
  </si>
  <si>
    <t>tại phường Bắc Nghĩa</t>
  </si>
  <si>
    <t>tại xã Xuân Ninh</t>
  </si>
  <si>
    <t>tại xã Sơn Thủy</t>
  </si>
  <si>
    <t>tại phường Hải Đình</t>
  </si>
  <si>
    <t>tại xã Yên Hóa</t>
  </si>
  <si>
    <t>tại xã Đại Trạch</t>
  </si>
  <si>
    <t>tại xã Vạn Ninh</t>
  </si>
  <si>
    <t>tại xã Quảng Thạch</t>
  </si>
  <si>
    <t>tại xã Quảng Phú</t>
  </si>
  <si>
    <t>tại xã Quảng Hải</t>
  </si>
  <si>
    <t>tại xã Quảng Thủy</t>
  </si>
  <si>
    <t>tại xã Quảng Xuân</t>
  </si>
  <si>
    <t>tại xã Quảng Kim</t>
  </si>
  <si>
    <t>tại xã Quảng Trung</t>
  </si>
  <si>
    <t>tại xã Quảng Long</t>
  </si>
  <si>
    <t>tại xã Quảng Lưu</t>
  </si>
  <si>
    <t>tại xã Quảng Tân</t>
  </si>
  <si>
    <t>tại xã Phù Hóa</t>
  </si>
  <si>
    <t>tại xã Quảng Liên</t>
  </si>
  <si>
    <t>tại xã Lâm Trạch</t>
  </si>
  <si>
    <t>tại xã Hũa Trạch</t>
  </si>
  <si>
    <t>tại xã Sơn Trạch</t>
  </si>
  <si>
    <t>tại xã Bắc Trạch</t>
  </si>
  <si>
    <t>tại xã Xuân Trạch</t>
  </si>
  <si>
    <t>tại xã Mỹ Trạch</t>
  </si>
  <si>
    <t>tại xã Nam Trạch</t>
  </si>
  <si>
    <t>tại xã Phúc Trạch</t>
  </si>
  <si>
    <t>tại xã Tây Trạch</t>
  </si>
  <si>
    <t>tại xã Thanh Trạch</t>
  </si>
  <si>
    <t>tại xã Đức Trạch</t>
  </si>
  <si>
    <t>tại xã Lý Trạch</t>
  </si>
  <si>
    <t>tại xã Phú Trạch</t>
  </si>
  <si>
    <t>tại xã Hưng Trạch</t>
  </si>
  <si>
    <t>tại xã Đồng Trạch</t>
  </si>
  <si>
    <t>tại xã Hạ Trạch</t>
  </si>
  <si>
    <t>tại xã Vạn Trạch</t>
  </si>
  <si>
    <t>tại xã Sơn Lộc</t>
  </si>
  <si>
    <t>tại thị trấn Hòan Lão</t>
  </si>
  <si>
    <t>tại Hải Đình</t>
  </si>
  <si>
    <t>xã Quảng Tiến</t>
  </si>
  <si>
    <t>tại thị trấn Ba Đồn</t>
  </si>
  <si>
    <t>tại xã Tiến Hóa</t>
  </si>
  <si>
    <t>tại xã Bảo Ninh (tiếp nhận dự án từ Hoàn Cầu ĐN)</t>
  </si>
  <si>
    <t>tại xã Tiến Hóa, huyện Tuyên Hóa</t>
  </si>
  <si>
    <t>tại phường Đức Ninh Đông</t>
  </si>
  <si>
    <t>tại xã Quảng Phúc, huyện Quảng Trạch</t>
  </si>
  <si>
    <t>tại xã Quảng Văn, huyện Quảng Trạch</t>
  </si>
  <si>
    <t>tại xã Quảng Hợp, huyện Quảng Trạch</t>
  </si>
  <si>
    <t>tại phường Nam Lý, Đ Hới</t>
  </si>
  <si>
    <t>tại xã Thạch Hóa</t>
  </si>
  <si>
    <t>tại xã Tân Hóa</t>
  </si>
  <si>
    <t>tại xã Nhân Trạch</t>
  </si>
  <si>
    <t>tại xã Sen Thủy</t>
  </si>
  <si>
    <t>tại thị trấn NTVT</t>
  </si>
  <si>
    <t>288/QĐ-UBND ngày 04/02/2013</t>
  </si>
  <si>
    <t>429/QĐ-UBND ngày 26/02/2013</t>
  </si>
  <si>
    <t>768/QĐ-UBND ngày 03/4/2013</t>
  </si>
  <si>
    <t>751/QĐ-UBND ngày 02/4/2013</t>
  </si>
  <si>
    <t>1714/QĐ-UBND ngày 22/7/2013</t>
  </si>
  <si>
    <t>1340/QĐ-UBND ngày 12/6/2013 Đã được thay bằng QĐ 1812/QĐ-UBND ngày 29/7/2013</t>
  </si>
  <si>
    <t>778/QĐ-UBND ngày 05/4/2013</t>
  </si>
  <si>
    <t xml:space="preserve">1410/QĐ-UBND ngày 20/6/2013  </t>
  </si>
  <si>
    <t xml:space="preserve">1467/QĐ-UBND ngày 26/6/2013  </t>
  </si>
  <si>
    <t>885/QĐ-UBND ngày 16/4/2013</t>
  </si>
  <si>
    <t>1231/QĐ-UBND ngày 30/5/2013</t>
  </si>
  <si>
    <t>1443/QĐ-UBND ngày 25/6/2013</t>
  </si>
  <si>
    <t>1233/QĐ-UBND ngày 30/5/2013</t>
  </si>
  <si>
    <t>1236/QĐ-UBND ngày 30/5/2013</t>
  </si>
  <si>
    <t>1825/QĐ-UBND ngày 30/7/2013</t>
  </si>
  <si>
    <t>1314/QĐ-UBND ngày 07/6/2013</t>
  </si>
  <si>
    <t xml:space="preserve">1408/QĐ-UBND ngày 20/6/2013  </t>
  </si>
  <si>
    <t xml:space="preserve">1529/QĐ-UBND ngày 03/7/2013  </t>
  </si>
  <si>
    <t>1375/QĐ-UBND ngày 14/6/2013</t>
  </si>
  <si>
    <t xml:space="preserve">1527/QĐ-UBND ngày 03/7/2013  </t>
  </si>
  <si>
    <t xml:space="preserve">1531/QĐ-UBND ngày 03/7/2013  </t>
  </si>
  <si>
    <t>1522/QĐ-UBND ngày 03/7/2013</t>
  </si>
  <si>
    <t>1805/QĐ-UBND ngày 29/7/2013</t>
  </si>
  <si>
    <t>1804/QĐ-UBND ngày 29/7/2013</t>
  </si>
  <si>
    <t xml:space="preserve">1677/QĐ-UBND ngày 18/7/2013  </t>
  </si>
  <si>
    <t xml:space="preserve">1670/QĐ-UBND ngày 18/7/2013  </t>
  </si>
  <si>
    <t xml:space="preserve">1665/QĐ-UBND ngày 18/7/2013  </t>
  </si>
  <si>
    <t xml:space="preserve">1668/QĐ-UBND ngày 17/7/2013  </t>
  </si>
  <si>
    <t xml:space="preserve">1669/QĐ-UBND ngày 17/7/2013  </t>
  </si>
  <si>
    <t xml:space="preserve">1680/QĐ-UBND ngày 18/7/2013  </t>
  </si>
  <si>
    <t xml:space="preserve">1676/QĐ-UBND ngày 18/7/2013  </t>
  </si>
  <si>
    <t xml:space="preserve">1667/QĐ-UBND ngày 18/7/2013  </t>
  </si>
  <si>
    <t xml:space="preserve">1682/QĐ-UBND ngày 18/7/2013  </t>
  </si>
  <si>
    <t xml:space="preserve">1679/QĐ-UBND ngày 18/7/2013  </t>
  </si>
  <si>
    <t xml:space="preserve">1675/QĐ-UBND ngày 18/7/2013  </t>
  </si>
  <si>
    <t xml:space="preserve">1666/QĐ-UBND ngày 18/7/2013  </t>
  </si>
  <si>
    <t xml:space="preserve">1681/QĐ-UBND ngày 18/7/2013  </t>
  </si>
  <si>
    <t xml:space="preserve">1678/QĐ-UBND ngày 18/7/2013  </t>
  </si>
  <si>
    <t xml:space="preserve">1627/QĐ-UBND ngày 12/7/2013  </t>
  </si>
  <si>
    <t xml:space="preserve">1623/QĐ-UBND ngày 12/7/2013  </t>
  </si>
  <si>
    <t xml:space="preserve">1622/QĐ-UBND ngày 12/7/2013  </t>
  </si>
  <si>
    <t xml:space="preserve">1620/QĐ-UBND ngày 12/7/2013  </t>
  </si>
  <si>
    <t xml:space="preserve">1624/QĐ-UBND ngày 12/7/2013  </t>
  </si>
  <si>
    <t xml:space="preserve">1619/QĐ-UBND ngày 12/7/2013  </t>
  </si>
  <si>
    <t xml:space="preserve">1614/QĐ-UBND ngày 12/7/2013  </t>
  </si>
  <si>
    <t xml:space="preserve">1629/QĐ-UBND ngày 12/7/2013  </t>
  </si>
  <si>
    <t xml:space="preserve">1630/QĐ-UBND ngày 12/7/2013  </t>
  </si>
  <si>
    <t xml:space="preserve">1631/QĐ-UBND ngày 12/7/2013  </t>
  </si>
  <si>
    <t xml:space="preserve">1632/QĐ-UBND ngày 12/7/2013  </t>
  </si>
  <si>
    <t xml:space="preserve">1633/QĐ-UBND ngày 12/7/2013  </t>
  </si>
  <si>
    <t xml:space="preserve">1625/QĐ-UBND ngày 12/7/2013  </t>
  </si>
  <si>
    <t xml:space="preserve">1616/QĐ-UBND ngày 12/7/2013  </t>
  </si>
  <si>
    <t xml:space="preserve">1628/QĐ-UBND ngày 12/7/2013  </t>
  </si>
  <si>
    <t xml:space="preserve">1618/QĐ-UBND ngày 12/7/2013  </t>
  </si>
  <si>
    <t xml:space="preserve">1621/QĐ-UBND ngày 12/7/2013  </t>
  </si>
  <si>
    <t xml:space="preserve">1617/QĐ-UBND ngày 12/7/2013  </t>
  </si>
  <si>
    <t xml:space="preserve">1626/QĐ-UBND ngày 12/7/2013  </t>
  </si>
  <si>
    <t xml:space="preserve">1615/QĐ-UBND ngày 12/7/2013  </t>
  </si>
  <si>
    <t xml:space="preserve">1882/QĐ-UBND ngày 07/8/2013  </t>
  </si>
  <si>
    <t xml:space="preserve">1802/QĐ-UBND ngày 29 /7/2013  </t>
  </si>
  <si>
    <t>1932/QĐ-UBND ngày 13/8/2013</t>
  </si>
  <si>
    <t xml:space="preserve">1999/QĐ-UBND ngày 20/8/2013  </t>
  </si>
  <si>
    <t xml:space="preserve">2145/QĐ-UBND ngày 9/9/2013  </t>
  </si>
  <si>
    <t>2542/QĐ-UBND ngày 18/10/2013</t>
  </si>
  <si>
    <t xml:space="preserve">2074/QĐ-UBND ngày 08/8/2013 </t>
  </si>
  <si>
    <t>2317/QĐ-UBND ngày 23/9/2013</t>
  </si>
  <si>
    <t xml:space="preserve">2248/QĐ-UBND ngày 16/9/2013 </t>
  </si>
  <si>
    <t xml:space="preserve">2765/QĐ-UBND ngày 4/11/2013 </t>
  </si>
  <si>
    <t xml:space="preserve">2370/QĐ-UBND ngày 27/9/2013 </t>
  </si>
  <si>
    <t xml:space="preserve">2471/QĐ-UBND ngày 11/10/2013 </t>
  </si>
  <si>
    <t xml:space="preserve">2527/QĐ-UBND ngày 16/10/2013 </t>
  </si>
  <si>
    <t>2551/QĐ-UBND ngày 21/10/2013</t>
  </si>
  <si>
    <t>2550/QĐ-UBND ngày 21/10/2013</t>
  </si>
  <si>
    <t>2549/QĐ-UBND ngày 21/10/2013</t>
  </si>
  <si>
    <t>2784/QĐ-UBND ngày 07/11/2013</t>
  </si>
  <si>
    <t>2827/QĐ-UBND ngày 13/11/2013</t>
  </si>
  <si>
    <t>489/QĐ-UBND ngày 06/3/2014</t>
  </si>
  <si>
    <t>3035/QĐ-UBND ngày 06/12/2013</t>
  </si>
  <si>
    <t>3173/QĐ-UBND ngày 07/12/2013</t>
  </si>
  <si>
    <t>3003/QĐ-UBND ngày 03/12/2013</t>
  </si>
  <si>
    <t>2941/QĐ-UBND ngày 26/11/2013</t>
  </si>
  <si>
    <t>2943/QĐ-UBND ngày 26/11/2013</t>
  </si>
  <si>
    <t>2987/QĐ-UBND ngày 29/11/2013</t>
  </si>
  <si>
    <t>3180/QĐ-UBND ngày 24/12/2013</t>
  </si>
  <si>
    <t>3242/QĐ-UBND ngày 27/12/2013</t>
  </si>
  <si>
    <t>3096/QĐ-UBND ngày 12/12/2013</t>
  </si>
  <si>
    <t>721/QĐ-UBND ngày 27/3/2014</t>
  </si>
  <si>
    <t>3206/QĐ-UBND ngày 25/12/2013</t>
  </si>
  <si>
    <t>851/QĐ-UBND ngày 10/4/2014</t>
  </si>
  <si>
    <t>3205/QĐ-UBND ngày 25/12/2013</t>
  </si>
  <si>
    <t>407/QĐ-UBND ngày 24/02/2013</t>
  </si>
  <si>
    <t>165/QĐ-UBND ngày 21/01/2014</t>
  </si>
  <si>
    <t>318/QĐ-UBND ngày 06/02/2013 (76.321) và 319/QĐ-UBND ngày 06/02/2013 (21.605)</t>
  </si>
  <si>
    <t>2.911,6,0</t>
  </si>
  <si>
    <t>Đến ngày 6/02/2022</t>
  </si>
  <si>
    <t>Đến ngày 21/11/2015</t>
  </si>
  <si>
    <t>Đến ngày 26/2/2063</t>
  </si>
  <si>
    <t>Đến 03/4/2063</t>
  </si>
  <si>
    <t>Đến tháng 01/2014</t>
  </si>
  <si>
    <t>Đến tháng 02/2059</t>
  </si>
  <si>
    <t>Đến ngày 04/4/2055</t>
  </si>
  <si>
    <t>Đến ngày 26/6/2063</t>
  </si>
  <si>
    <t>Đến ngày 16/4/2063</t>
  </si>
  <si>
    <t>Đến ngày 27/2/2031</t>
  </si>
  <si>
    <t>Đến ngày 25/6/2063</t>
  </si>
  <si>
    <t>Đến ngày 30/5/2063</t>
  </si>
  <si>
    <t>Đến ngày 27/3/2033</t>
  </si>
  <si>
    <t>Đến ngày 14/4/2041</t>
  </si>
  <si>
    <t>Đến ngày 8/01/2032</t>
  </si>
  <si>
    <t>Đến ngày 25/3/2049</t>
  </si>
  <si>
    <t>Đến ngày 21/6/2041</t>
  </si>
  <si>
    <t>Đến ngày 6/12/2061</t>
  </si>
  <si>
    <t>Đến ngày 27/3/2038</t>
  </si>
  <si>
    <t>Đến ngày 15/10/2043</t>
  </si>
  <si>
    <t>Đến ngày 01/6/2058</t>
  </si>
  <si>
    <t>Đến ngày 1/01/2053</t>
  </si>
  <si>
    <t>Đến ngày 1/01/2050</t>
  </si>
  <si>
    <t>Đến ngày 1/01/2049</t>
  </si>
  <si>
    <t>Đến ngày 1/01/2048</t>
  </si>
  <si>
    <t>Đến ngày 1/01/2054</t>
  </si>
  <si>
    <t>Đến ngày 1/01/2052</t>
  </si>
  <si>
    <t>Đến ngày 25/6/2047</t>
  </si>
  <si>
    <t>Đến ngày 3/01/2025</t>
  </si>
  <si>
    <t>Đến ngày 04/7/2033</t>
  </si>
  <si>
    <t>Đến ngày 09/9/2063</t>
  </si>
  <si>
    <t>Đến ngày 18/10/2063</t>
  </si>
  <si>
    <t>Đến ngày 05/2/2015</t>
  </si>
  <si>
    <t>Đến ngày 09/4/2061</t>
  </si>
  <si>
    <t>Đến ngày 8/5/2024</t>
  </si>
  <si>
    <t>Đến ngày 1/12/2030</t>
  </si>
  <si>
    <r>
      <t>- Đến ngày 20/6/2056 đối với thửa đất số 316; 8.447,5m</t>
    </r>
    <r>
      <rPr>
        <vertAlign val="superscript"/>
        <sz val="11"/>
        <color theme="1"/>
        <rFont val="Times New Roman"/>
        <family val="1"/>
      </rPr>
      <t>2</t>
    </r>
    <r>
      <rPr>
        <sz val="11"/>
        <color theme="1"/>
        <rFont val="Times New Roman"/>
        <family val="1"/>
      </rPr>
      <t>;- Đến ngày 1/01/2061 đối với thửa đất số 315; 8.996,7 m</t>
    </r>
    <r>
      <rPr>
        <vertAlign val="superscript"/>
        <sz val="11"/>
        <color theme="1"/>
        <rFont val="Times New Roman"/>
        <family val="1"/>
      </rPr>
      <t>2</t>
    </r>
  </si>
  <si>
    <t>Đến ngày 01/3/2037</t>
  </si>
  <si>
    <t>Đến ngày 12/5/2053</t>
  </si>
  <si>
    <t>Đến ngày 08/5/2053</t>
  </si>
  <si>
    <t>Đến ngày 15/10/2037</t>
  </si>
  <si>
    <t>Đến ngày 20/10/2044</t>
  </si>
  <si>
    <t>Đến ngày 22/8/2016</t>
  </si>
  <si>
    <t>Đến ngày 6/12/2063</t>
  </si>
  <si>
    <t>Đến ngày 23/12/2063</t>
  </si>
  <si>
    <t>Đến tháng 5/2055</t>
  </si>
  <si>
    <t>Đến ngày 1/01/2046</t>
  </si>
  <si>
    <t>Đến ngày 19/8/2037</t>
  </si>
  <si>
    <t>Đến ngày 03/7/2027</t>
  </si>
  <si>
    <t>Đến ngày 01/5/2054</t>
  </si>
  <si>
    <t>Đến ngày 1/12/2057</t>
  </si>
  <si>
    <t>Đến ngày 27/3/2019</t>
  </si>
  <si>
    <t>Đến ngày 1/1/2026; và 5/5/2033</t>
  </si>
  <si>
    <t>Đến ngày 1/12/2047</t>
  </si>
  <si>
    <t>Đến ngày 4/6/2041</t>
  </si>
  <si>
    <t>Đến ngày 21/1/2064</t>
  </si>
  <si>
    <t>38/HĐTĐ ngày 07/3/2013</t>
  </si>
  <si>
    <t>43/HĐTĐ ngày 14/3/2013</t>
  </si>
  <si>
    <t>58/HĐTĐ ngày 24/4/2013</t>
  </si>
  <si>
    <t>80/HĐTĐ ngày 28/5/2013</t>
  </si>
  <si>
    <t>52/HĐTĐ ngày 16/4/2013</t>
  </si>
  <si>
    <t>48/HĐTĐ ngày 04/4/2013</t>
  </si>
  <si>
    <t>98/HĐTĐ ngày 24/7/2013</t>
  </si>
  <si>
    <t>152/HĐTĐ ngày 28/10/2013</t>
  </si>
  <si>
    <t>83/HĐTĐ ngày 11/10/2013</t>
  </si>
  <si>
    <t>90/HĐTĐ ngày 10/7/2013</t>
  </si>
  <si>
    <t>186/HĐTĐ ngày 03/12/2013</t>
  </si>
  <si>
    <t>97/HĐTĐ ngày 22/7/2013</t>
  </si>
  <si>
    <t>02/HĐTĐ ngày 07/01/2014</t>
  </si>
  <si>
    <t>88/HĐTĐ ngày 09/7/2013</t>
  </si>
  <si>
    <t>89/HĐTĐ ngày 10/7/2013</t>
  </si>
  <si>
    <t>95/HĐTĐ ngày 16/7/2013</t>
  </si>
  <si>
    <t>96/HĐTĐ ngày 22/7/2013</t>
  </si>
  <si>
    <t>92/HĐTĐ ngày 15/7/2013</t>
  </si>
  <si>
    <t>94/HĐTĐ ngày 15/7/2013</t>
  </si>
  <si>
    <t>143/HĐTĐ ngày 18/10/2013</t>
  </si>
  <si>
    <t>149/HĐTĐ ngày 28/10/2013</t>
  </si>
  <si>
    <t>148/HĐTĐ ngày 28/10/2013</t>
  </si>
  <si>
    <t>116/HĐTĐ ngày 15/8/2013</t>
  </si>
  <si>
    <t>121/HĐTĐ ngày 15/8/2013</t>
  </si>
  <si>
    <t>113/HĐTĐ ngày 15/8/2013</t>
  </si>
  <si>
    <t>109/HĐTĐ ngày 15/8/2013</t>
  </si>
  <si>
    <t>110/HĐTĐ ngày 15/8/2013</t>
  </si>
  <si>
    <t>104/HĐTĐ ngày 15/8/2013</t>
  </si>
  <si>
    <t>105/HĐTĐ ngày 15/8/2013</t>
  </si>
  <si>
    <t>115/HĐTĐ ngày 15/8/2013</t>
  </si>
  <si>
    <t>107/HĐTĐ ngày 15/8/2013</t>
  </si>
  <si>
    <t>108/HĐTĐ ngày 15/8/2013</t>
  </si>
  <si>
    <t>119/HĐTĐ ngày 15/8/2013</t>
  </si>
  <si>
    <t>102/HĐTĐ ngày 15/8/2013</t>
  </si>
  <si>
    <t>120/HĐTĐ ngày 15/8/2013</t>
  </si>
  <si>
    <t>106/HĐTĐ ngày 15/8/2013</t>
  </si>
  <si>
    <t>117/HĐTĐ ngày 15/8/2013</t>
  </si>
  <si>
    <t>118/HĐTĐ ngày 15/8/2013</t>
  </si>
  <si>
    <t>103/HĐTĐ ngày 15/8/2013</t>
  </si>
  <si>
    <t>112/HĐTĐ ngày 15/8/2013</t>
  </si>
  <si>
    <t>114/HĐTĐ ngày 15/8/2013</t>
  </si>
  <si>
    <t>122/HĐTĐ ngày 15/8/2013</t>
  </si>
  <si>
    <t>140/HĐTĐ ngày 23/9/2013</t>
  </si>
  <si>
    <t>124/HĐTĐ ngày 30/8/2013</t>
  </si>
  <si>
    <t>123/HĐTĐ ngày 30/8/2013</t>
  </si>
  <si>
    <t>17/HĐTĐ ngày 27/9/2013</t>
  </si>
  <si>
    <t>172/HĐTĐ ngày 22/11/2013</t>
  </si>
  <si>
    <t>125/HĐTĐ ngày 30/8/2013</t>
  </si>
  <si>
    <t>144/HĐTĐ ngày 22/10/2013</t>
  </si>
  <si>
    <t>155/HĐTĐ ngày 14/11/2013</t>
  </si>
  <si>
    <t>154/HĐTĐ ngày 14/11/2013</t>
  </si>
  <si>
    <t>145/HĐTĐ ngày 28/10/2013</t>
  </si>
  <si>
    <t>146/HĐTĐ ngày 28/10/2013</t>
  </si>
  <si>
    <t>158/HĐTĐ ngày 14/11/2013</t>
  </si>
  <si>
    <t>157/HĐTĐ ngày 22/11/2013</t>
  </si>
  <si>
    <t>153/HĐTĐ ngày 24/11/2013</t>
  </si>
  <si>
    <t>156/HĐTĐ ngày 14/11/2013</t>
  </si>
  <si>
    <t>185/HĐTĐ ngày 28/11/2013</t>
  </si>
  <si>
    <t>31/HĐTĐ ngày 19/3/2014</t>
  </si>
  <si>
    <t>01/HĐTĐ ngày 07/01/2014</t>
  </si>
  <si>
    <t>191/HĐTĐ ngày 18/12/2013</t>
  </si>
  <si>
    <t>188/HĐTĐ ngày 12/12/2013</t>
  </si>
  <si>
    <t>189/HĐTĐ ngày 12/12/2013</t>
  </si>
  <si>
    <t>22/HĐTĐ Ngày 10/02/2014</t>
  </si>
  <si>
    <t>187/HĐTĐ ngày 12/12/2013</t>
  </si>
  <si>
    <t>20/HĐTĐ ngày 22/01/2014</t>
  </si>
  <si>
    <t>03/HĐTĐ ngày 09/01/2014</t>
  </si>
  <si>
    <t>70/HĐTĐ ngày 30/6/2014</t>
  </si>
  <si>
    <t>194/HĐTĐ ngày 31/12/2014</t>
  </si>
  <si>
    <t>42/HĐTĐ ngày 18/4/2014</t>
  </si>
  <si>
    <t>04/HĐTĐ ngày 09/01/2014</t>
  </si>
  <si>
    <t>41/HĐTĐ ngày 17/4/2014</t>
  </si>
  <si>
    <t>27/HĐTĐ ngày 25/02/2014</t>
  </si>
  <si>
    <t>Ngày 08/5 đơn vị bổ sung hồ sơ, giao đất có thu tiền</t>
  </si>
  <si>
    <t>Chuyển nhượng tài sản</t>
  </si>
  <si>
    <t>Trả hồ sơ</t>
  </si>
  <si>
    <t>Trả hồ sơ vỡ thiếu CK BVMT</t>
  </si>
  <si>
    <t>Chuyển giao dự ỏn</t>
  </si>
  <si>
    <t>Trả</t>
  </si>
  <si>
    <t xml:space="preserve">XD văn phòng làm việc </t>
  </si>
  <si>
    <t>Tổng số công trình 102</t>
  </si>
  <si>
    <t>Công ty Cổ phần VICEM thạch cao xi măng</t>
  </si>
  <si>
    <t>DNTN Nam Thành</t>
  </si>
  <si>
    <t>DNTN dịch vụ Phúc Vinh</t>
  </si>
  <si>
    <t>Công ty TNHH Đức Toàn</t>
  </si>
  <si>
    <t>Công ty TNHH XD vật liệu Liên Hương</t>
  </si>
  <si>
    <t>Công ty TNHH nhà hàng Phố Biển</t>
  </si>
  <si>
    <t>Công ty TNHH Sách - văn hóa thời đại</t>
  </si>
  <si>
    <t>HTX sản xuất vật liệu XD Thuận Tiến</t>
  </si>
  <si>
    <t>CN Công ty TNHH kỹ thuật - KT -  XD Hoàng Gia</t>
  </si>
  <si>
    <t>Công ty TNHH MTV LCN Long Đại</t>
  </si>
  <si>
    <t>Công ty TNHH TH Trường Minh</t>
  </si>
  <si>
    <t>Công ty TNHH XDTH Sông Hương</t>
  </si>
  <si>
    <t>DNTN XN xây dựng tổng hợp Thái Hoàng</t>
  </si>
  <si>
    <t>Công ty TNHH XDTH Tường Hưng</t>
  </si>
  <si>
    <t>Công ty TNHH XDTH Tâm Anh</t>
  </si>
  <si>
    <t>Công ty TNHH Hào Hưng Quảng Bình</t>
  </si>
  <si>
    <t>Công ty TNHH MTV Việt Trung</t>
  </si>
  <si>
    <t>Công ty TNHH XD Lương Ninh</t>
  </si>
  <si>
    <t>Công ty TNHH XDTH Đại Hoàng</t>
  </si>
  <si>
    <t>Công ty TNHH Ngô Anh Tuấn</t>
  </si>
  <si>
    <t>Doanh nghiệp tư nhân thương mại Đức Trường</t>
  </si>
  <si>
    <t>Công ty TNHH Hùng Cường (lần 2)</t>
  </si>
  <si>
    <t>Công ty TNHH XD Lương Ninh (lần 2)</t>
  </si>
  <si>
    <t>DNTN Hường Tâm</t>
  </si>
  <si>
    <t>DNTN Minh Đức</t>
  </si>
  <si>
    <t>Công ty TNHH SX đồ gỗ Hòa Bình</t>
  </si>
  <si>
    <t>Công ty TNHH Trâm Hiếu</t>
  </si>
  <si>
    <t>Công ty TNHH xây dựng Ngô Anh Tuấn (lần 2)</t>
  </si>
  <si>
    <t>Công ty TNHH TMDV Thắng Quyết Thắng</t>
  </si>
  <si>
    <t>DNTN vàng bạc Thắm Chính</t>
  </si>
  <si>
    <t>Công ty TNHH MTV LCN Bắc Quảng Bình</t>
  </si>
  <si>
    <t>Công ty TNHH Tâm Hiếu</t>
  </si>
  <si>
    <t>Hộ tư nhân Nguyễn Văn Học</t>
  </si>
  <si>
    <t xml:space="preserve">Xin điều chỉnh diện tích thuê đất và cấp giấy CNQSD đất xây dựng văn phòng giao dịch </t>
  </si>
  <si>
    <t xml:space="preserve">Xin điều chỉnh diện tích thuê đất và cấp giấy CNQSD đất xây dựng Trạm nghiền </t>
  </si>
  <si>
    <t xml:space="preserve">XD cửa hàng xăng dầu Hoài Phương </t>
  </si>
  <si>
    <t xml:space="preserve">XD bãi tập kết nguyên liệu </t>
  </si>
  <si>
    <t xml:space="preserve">Khai thác đá và làm bãi chế biến tại khe Cuồi </t>
  </si>
  <si>
    <t xml:space="preserve">Neo đậu nhà nổi Phố Biển </t>
  </si>
  <si>
    <t xml:space="preserve">XD điểm tập kết, kiểm tra hàng hóa XNK và kho ngoại quan tại Khu chuyển khẩu Bãi Dinh, </t>
  </si>
  <si>
    <t xml:space="preserve">Khai thác cát và làm bãi chưa VLXD </t>
  </si>
  <si>
    <t xml:space="preserve">Thuê mặt nước khai thác cát làm VLXD thông thường tại bói bơi, </t>
  </si>
  <si>
    <t xml:space="preserve">XD cửa hàng xăng dầu sau khi nhận chuyển nhượng </t>
  </si>
  <si>
    <t xml:space="preserve">XD nhà máy sản xuất than chuông </t>
  </si>
  <si>
    <t xml:space="preserve">Khai thác cát san lấp làm VLXD thông thường </t>
  </si>
  <si>
    <t xml:space="preserve">Khai thác đá tại lèn Áng, </t>
  </si>
  <si>
    <t xml:space="preserve">Khai thác cát san lấp tại </t>
  </si>
  <si>
    <t xml:space="preserve">XD nhà máy tại khu cụng nghiệp cảng biển Hòn La, </t>
  </si>
  <si>
    <t xml:space="preserve">Xin điều chỉnh diện tích thuê đất, cấp đổi giấy CNQSD đất </t>
  </si>
  <si>
    <t xml:space="preserve">Thuê mặt nước khai thác cát </t>
  </si>
  <si>
    <t xml:space="preserve">Xây dựng Nhà máy SX cấu kiện xây dựng số 1 tại KCN Bắc Đồng Hới, </t>
  </si>
  <si>
    <t xml:space="preserve">Xin điều chỉnh diện tích và cấp đổi giấy CNQSD đất đối với Nhà máy chế biến cao su </t>
  </si>
  <si>
    <t xml:space="preserve">Xin điều chỉnh diện tích và cấp đổi giấy CNQSD đất đối với Trụ sở làm việc </t>
  </si>
  <si>
    <t xml:space="preserve">Khai thác cát làm VLXD </t>
  </si>
  <si>
    <t xml:space="preserve">Thuê mặt nước để khai thác cát </t>
  </si>
  <si>
    <t xml:space="preserve">Xây dựng bãi chứa VLXD </t>
  </si>
  <si>
    <t xml:space="preserve">XD mở rộng cửa hàng xăng dầu Bắc Trạch </t>
  </si>
  <si>
    <t xml:space="preserve">Gia hạn thời gian thuê mặt nước </t>
  </si>
  <si>
    <t xml:space="preserve">XD mở rộng cửa hàng xăng dầu Mai Hóa </t>
  </si>
  <si>
    <t xml:space="preserve">XD nhà máy sản xuất dỗ ghép thanh và hàng nội thất tại KCN Bắc Đồng Hới </t>
  </si>
  <si>
    <t>Neo đậu nhà hàng nổi Nam Thành</t>
  </si>
  <si>
    <t>tại xã Quảng Phương</t>
  </si>
  <si>
    <t>tại xã Hóa Tiến</t>
  </si>
  <si>
    <t>tại xã Thuận Hóa</t>
  </si>
  <si>
    <t>tại xã Cự Nẫm</t>
  </si>
  <si>
    <t>tại xã Hồng Thủy</t>
  </si>
  <si>
    <t>tại xã Lương Ninh</t>
  </si>
  <si>
    <t>tại xã Cam Thủy</t>
  </si>
  <si>
    <t>tại xã Văn Hóa</t>
  </si>
  <si>
    <t>xã Thuận Đức</t>
  </si>
  <si>
    <t>tại TT NTVT</t>
  </si>
  <si>
    <t>tại xã Mai Hóa</t>
  </si>
  <si>
    <t>tại xã Trường Xuân</t>
  </si>
  <si>
    <t>tại xã Phú Định, huyện Bố Trạch</t>
  </si>
  <si>
    <t>tại xã Trường Xuân, huyện Q Ninh</t>
  </si>
  <si>
    <t>tại xã Hương Hóa, huyện Tuyên Hóa</t>
  </si>
  <si>
    <t>tại xã Mai Hóa, Tuyên Hóa</t>
  </si>
  <si>
    <t>tại xã Thuận Đức</t>
  </si>
  <si>
    <t>tại xã  Hưng Trạch (lần 2)</t>
  </si>
  <si>
    <t>tại xã Châu Hóa</t>
  </si>
  <si>
    <t>tại xã Quảng Tiến</t>
  </si>
  <si>
    <t>tại xã Nam Trạch (lần 2)</t>
  </si>
  <si>
    <t>316/QĐ-UBND ngày 10/02/2014</t>
  </si>
  <si>
    <t>315/QĐ-UBND ngày 10/02/2014</t>
  </si>
  <si>
    <t>975/QĐ-UBND ngày 22/4/2014</t>
  </si>
  <si>
    <t>161/QĐ-UBND ngày 21/01/2014</t>
  </si>
  <si>
    <t>351/QĐ-UBND ngày 17/02/2014</t>
  </si>
  <si>
    <t>1098/QĐ-UBND ngày 07/5/2014</t>
  </si>
  <si>
    <t>1204/QĐ-UBND ngày 15/8/2014</t>
  </si>
  <si>
    <t>976/QĐ-UBND ngày 22/4/2014</t>
  </si>
  <si>
    <t>2743/QĐ-UBND ngày 03/10/2014</t>
  </si>
  <si>
    <t>776/QĐ-UBND ngày 01/4/2014</t>
  </si>
  <si>
    <t>622/QĐ-UBND ngày 18/3/2014</t>
  </si>
  <si>
    <t>621/QĐ-UBND ngày 18/3/2014</t>
  </si>
  <si>
    <t>620/QĐ-UBND ngày 18/3/2014</t>
  </si>
  <si>
    <t>672/QĐ-UBND ngày 25/3/2014</t>
  </si>
  <si>
    <t>667/QĐ-UBND ngày 25/3/2014</t>
  </si>
  <si>
    <t>705/QĐ-UBND ngày 26/3/2014</t>
  </si>
  <si>
    <t>701/QĐ-UBND ngày 26/3/2014</t>
  </si>
  <si>
    <t>713/QĐ-UBND ngày 27/3/2014</t>
  </si>
  <si>
    <t>678701/QĐ-UBND ngày 25/3/2014</t>
  </si>
  <si>
    <t>609/QĐ-UBND ngày 18/3/2014</t>
  </si>
  <si>
    <t>816/QĐ-UBND ngày 07/4/2014</t>
  </si>
  <si>
    <t>741/QĐ-UBND ngày 28/3/2014</t>
  </si>
  <si>
    <t>912/QĐ-UBND ngày 14/4/2014</t>
  </si>
  <si>
    <t>1328/QĐ-UBND ngày 23/5/2014</t>
  </si>
  <si>
    <t>908/QĐ-UBND ngày 14/4/2014</t>
  </si>
  <si>
    <t>864/QĐ-UBND ngày 10/4/2014</t>
  </si>
  <si>
    <t>954/QĐ-UBND ngày 21/4/2014</t>
  </si>
  <si>
    <t>972/QĐ-UBND ngày 22/4/2014</t>
  </si>
  <si>
    <t>973/QĐ-UBND ngày 22/4/2014</t>
  </si>
  <si>
    <t>992/QĐ-UBND ngày 23/4/2014</t>
  </si>
  <si>
    <t>928/QĐ-UBND ngày 17/4/2014</t>
  </si>
  <si>
    <t>970/QĐ-UBND ngày 22/4/2014</t>
  </si>
  <si>
    <t>962/QĐ-UBND ngày 22/4/2014</t>
  </si>
  <si>
    <t>1156/QĐ-UBND ngày 09/5/2014</t>
  </si>
  <si>
    <t>1135/QĐ-UBND ngày 08/5/2014</t>
  </si>
  <si>
    <t>1195/QĐ-UBND ngày 13/5/2014</t>
  </si>
  <si>
    <t>1696a/QĐ-UBND ngày 30/6/2014</t>
  </si>
  <si>
    <t>1183/QĐ-UBND ngày 13/5/2014</t>
  </si>
  <si>
    <t>1032/QĐ-UBND ngày 22/5/2014</t>
  </si>
  <si>
    <t>1296/QĐ-UBND ngày 22/5/2014</t>
  </si>
  <si>
    <t>1442/QĐ-UBND ngày 05/6/2014</t>
  </si>
  <si>
    <t>1543/QĐ-UBND ngày 16/6/2014</t>
  </si>
  <si>
    <t>1665/QĐ-UBND ngày 26/6/2014</t>
  </si>
  <si>
    <t>1497/QĐ-UBND ngày 11/6/2014</t>
  </si>
  <si>
    <t>2093/QĐ-UBND ngày 04/8/2014</t>
  </si>
  <si>
    <t>1725a/QĐ-UBND ngày 18/6/2014</t>
  </si>
  <si>
    <t>1542/QĐ-UBND ngày 16/6/2014</t>
  </si>
  <si>
    <t>1541/QĐ-UBND ngày 16/6/2014</t>
  </si>
  <si>
    <t>1661/QĐ-UBND ngày 26/4/2014</t>
  </si>
  <si>
    <t>1732/QĐ-UBND ngày 30/6/2014</t>
  </si>
  <si>
    <t>1758/QĐ-UBND ngày 03/7/2014</t>
  </si>
  <si>
    <t>1735/QĐ-UBND ngày 30/6/2014</t>
  </si>
  <si>
    <t>1733/QĐ-UBND ngày 30/6/2014</t>
  </si>
  <si>
    <t>28/HĐTĐ ngày 27/02/2014</t>
  </si>
  <si>
    <t>30/HĐTĐ ngày 27/02/2014</t>
  </si>
  <si>
    <t>29/HĐTĐ ngày 27/02/2014</t>
  </si>
  <si>
    <t>77/HĐTĐ ngày 28/7/2014</t>
  </si>
  <si>
    <t>21/HĐTĐ ngày 24/01/2014</t>
  </si>
  <si>
    <t>26/HĐTĐ ngày 24/02/2014</t>
  </si>
  <si>
    <t>53/HĐTĐ ngày 14/5/2014</t>
  </si>
  <si>
    <t>64/HĐTĐ ngày 17/6/2014</t>
  </si>
  <si>
    <t>69/HĐTĐ ngày 30/6/2014</t>
  </si>
  <si>
    <t>149/HĐTĐ ngày 04/11/2014</t>
  </si>
  <si>
    <t>43/HĐTĐ ngày 21/4/2014</t>
  </si>
  <si>
    <t>37/HĐTĐ ngày 08/4/2014</t>
  </si>
  <si>
    <t>33/HĐTĐ ngày 24/3/2014</t>
  </si>
  <si>
    <t>32/HĐTĐ ngày 24/3/2014</t>
  </si>
  <si>
    <t>60/HĐTĐ ngày 27/8/2015</t>
  </si>
  <si>
    <t>62/HĐTĐ ngày 27/8/2015</t>
  </si>
  <si>
    <t>61/HĐTĐ ngày 27/8/2015</t>
  </si>
  <si>
    <t>40/HĐTĐ ngày 17/4/2014</t>
  </si>
  <si>
    <t>57/HĐTĐ ngày 26/5/2014</t>
  </si>
  <si>
    <t>35/HĐTĐ ngày 31/3/2014</t>
  </si>
  <si>
    <t>34/HĐTĐ ngày 25/3/2014</t>
  </si>
  <si>
    <t>50/HĐTĐ ngày 05/5/2014</t>
  </si>
  <si>
    <t>36/HĐTĐ ngày 01/4/2014</t>
  </si>
  <si>
    <t>47/HĐTĐ ngày 28/4/2014</t>
  </si>
  <si>
    <t>67/HĐTĐ ngày 18/6/2014</t>
  </si>
  <si>
    <t>44/HĐTĐ ngày 21/4/2014</t>
  </si>
  <si>
    <t>134/HĐTĐ ngày 14/10/2014</t>
  </si>
  <si>
    <t>55/HĐTĐ ngày 20/5/2014</t>
  </si>
  <si>
    <t>61/HĐTĐ ngày 12/6/2014</t>
  </si>
  <si>
    <t>62/HĐTĐ ngày 12/6/2014</t>
  </si>
  <si>
    <t>58/HĐTĐ ngày 26/5/2014</t>
  </si>
  <si>
    <t>39/HĐTĐ ngày 17/4/2014</t>
  </si>
  <si>
    <t>49/HĐTĐ ngày 29/4/2014</t>
  </si>
  <si>
    <t>45/HĐTĐ ngày 23/4/2014</t>
  </si>
  <si>
    <t>82/HĐTĐ ngày 13/8/2014</t>
  </si>
  <si>
    <t>52/HĐTĐ ngày 12/5/2014</t>
  </si>
  <si>
    <t>54/HĐTĐ ngày 20/5/2014</t>
  </si>
  <si>
    <t>81/HĐTĐ ngày 11/8/2014</t>
  </si>
  <si>
    <t>60/HĐTĐ ngày 30/5/2014</t>
  </si>
  <si>
    <t>59/HĐTĐ ngày 30/5/2014</t>
  </si>
  <si>
    <t>73/HĐTĐ ngày 14/7/2014</t>
  </si>
  <si>
    <t>56/HĐTĐ ngày 23/5/2014</t>
  </si>
  <si>
    <t>63/HĐTĐ ngày 16/6/2014</t>
  </si>
  <si>
    <t>68/HĐTĐ ngày 30/6/2014</t>
  </si>
  <si>
    <t>84/HĐTĐ ngày 14/8/2014</t>
  </si>
  <si>
    <t>71/HĐTĐ ngày 14/7/2014</t>
  </si>
  <si>
    <t>113/HĐTĐ ngày 03/9/2014</t>
  </si>
  <si>
    <t>83/HĐTĐ ngày 13/8/2014</t>
  </si>
  <si>
    <t>65/HĐTĐ ngày 18/6/2014</t>
  </si>
  <si>
    <t>66/HĐTĐ ngày 18/6/2014</t>
  </si>
  <si>
    <t>79/HĐTĐ ngày 08/8/2014</t>
  </si>
  <si>
    <t>82/HĐ-TĐ ngày 13/8/2014</t>
  </si>
  <si>
    <t>74/HĐ-TĐ ngày 15/7/2014</t>
  </si>
  <si>
    <t>147/HĐ-TĐ ngày 17/10/2014</t>
  </si>
  <si>
    <t>75/HĐ-TĐ ngày 17/7/2014</t>
  </si>
  <si>
    <t>Đến ngày 19/02/2033</t>
  </si>
  <si>
    <t>Đến ngày 30/11/2031</t>
  </si>
  <si>
    <t>Đến ngày 15/10/2023</t>
  </si>
  <si>
    <t>Đến ngày 22/4/2019</t>
  </si>
  <si>
    <t>Đến ngày 05/6/2033</t>
  </si>
  <si>
    <t>Đến ngày 26/11/2042</t>
  </si>
  <si>
    <t>Đến ngày 01/1/2024</t>
  </si>
  <si>
    <t>Đến ngày 14/01/2044</t>
  </si>
  <si>
    <t>Đến ngày 18/3/2064</t>
  </si>
  <si>
    <t>Đến ngày 18/3/2027</t>
  </si>
  <si>
    <t>Đến ngày 01/1/2046</t>
  </si>
  <si>
    <t>Đến ngày 08/7/2059</t>
  </si>
  <si>
    <t>Đến 27/3/2064</t>
  </si>
  <si>
    <t>Đến ngày 22/12/2016</t>
  </si>
  <si>
    <t>Đến ngày 18/3/2044</t>
  </si>
  <si>
    <t>Đến ngày 10/1/2017</t>
  </si>
  <si>
    <t>Đến ngày 14/4/2064</t>
  </si>
  <si>
    <t>Đến ngày 16/8/2016</t>
  </si>
  <si>
    <t>Đến ngày 14/7/2058</t>
  </si>
  <si>
    <t>Đến ngày 21/4/2064</t>
  </si>
  <si>
    <t>Đến ngày 31/12/2046</t>
  </si>
  <si>
    <t>Đến ngày 07/9/2014</t>
  </si>
  <si>
    <t>Đến ngày 14/5/2014</t>
  </si>
  <si>
    <t>Đến ngày 07/5/2014</t>
  </si>
  <si>
    <t>Đến ngày 10/5/2014</t>
  </si>
  <si>
    <t>Đến ngày 23/5/2014</t>
  </si>
  <si>
    <t>Đến ngày 1/01/2030</t>
  </si>
  <si>
    <t>Đến ngày 28/5/2043</t>
  </si>
  <si>
    <t>Đến ngày 29/5/2043</t>
  </si>
  <si>
    <t>Đến ngày 15/6/2014</t>
  </si>
  <si>
    <t>Đến ngày 23/6/2014</t>
  </si>
  <si>
    <t>Đến ngày 1/12/2014</t>
  </si>
  <si>
    <t>Đến ngày 9/12/2017</t>
  </si>
  <si>
    <t>Đến ngày 04/7/2014</t>
  </si>
  <si>
    <t>Đến ngày 27/3/2042</t>
  </si>
  <si>
    <t>Đến ngày 17/7/2014</t>
  </si>
  <si>
    <t>Yêu cầu bổ sung hồ sơ</t>
  </si>
  <si>
    <t>Đề nghị bổ sung hồ sơ</t>
  </si>
  <si>
    <t>BN 786234</t>
  </si>
  <si>
    <t>Công ty truyền tải điện 2 – Tổng công ty truyền tải điện quốc gia</t>
  </si>
  <si>
    <t>Ngân hàng NN và PTNT</t>
  </si>
  <si>
    <t xml:space="preserve">Điều chỉnh diện tích đội truyền tải điện Ba Đồn </t>
  </si>
  <si>
    <t xml:space="preserve">Điều chỉnh diện tích Nhà điều hành SX điện QB </t>
  </si>
  <si>
    <t xml:space="preserve">Điều chỉnh diện tích Trạm biến áp 220Kv Đồng Hới </t>
  </si>
  <si>
    <t xml:space="preserve">XD trạm bảo vệ rừng </t>
  </si>
  <si>
    <t xml:space="preserve">XD Nhà đội Tương Lai </t>
  </si>
  <si>
    <t>XD Nhà đội tại TK Truyền Thống</t>
  </si>
  <si>
    <t>XD Nhà đội tại TK Dũng Cảm</t>
  </si>
  <si>
    <t xml:space="preserve">XD Nhà trẻ đội Dũng Cảm </t>
  </si>
  <si>
    <t xml:space="preserve">XD Nhà trẻ đội Đoàn Kết </t>
  </si>
  <si>
    <t>XD Nhà đội tại TK Xung Kích</t>
  </si>
  <si>
    <t>XD Nhà đội tại TK Tiền Phong</t>
  </si>
  <si>
    <t xml:space="preserve">XD Nhà trẻ đội Tiền Phong </t>
  </si>
  <si>
    <t>tại phường Quảng Thọ, thị xã Ba Đồn</t>
  </si>
  <si>
    <t>tại phường Nam Lý, Đồng Hới</t>
  </si>
  <si>
    <t>tại phường Bắc Nghĩa, Đồng Hới</t>
  </si>
  <si>
    <t>tại xã Quảng Châu, huyện Quảng Trạch</t>
  </si>
  <si>
    <t>tại TK Xung Kích, thị trấn NTVT</t>
  </si>
  <si>
    <t>1998/QĐ-UBND ngày 25/7/2014</t>
  </si>
  <si>
    <t>1997/QĐ-UBND ngày 25/7/2014</t>
  </si>
  <si>
    <t>2002/QĐ-UBND ngày 25/7/2014</t>
  </si>
  <si>
    <t>1816/QĐ-UBND ngày 11/7/2014</t>
  </si>
  <si>
    <t>1833/QĐ-UBND ngày 11/7/2014</t>
  </si>
  <si>
    <t>2005/QĐ-UBND ngày 28/7/2014</t>
  </si>
  <si>
    <t>1947/QĐ-UBND ngày 22/7/2014</t>
  </si>
  <si>
    <t>1945/QĐ-UBND ngày 22/7/2014</t>
  </si>
  <si>
    <t>1940/QĐ-UBND ngày 22/7/2014</t>
  </si>
  <si>
    <t>1952/QĐ-UBND ngày 22/7/2014</t>
  </si>
  <si>
    <t>1954/QĐ-UBND ngày 22/7/2014</t>
  </si>
  <si>
    <t>1944/QĐ-UBND ngày 22/7/2014</t>
  </si>
  <si>
    <t>1941/QĐ-UBND ngày 22/7/2014</t>
  </si>
  <si>
    <t>1955/QĐ-UBND ngày 22/7/2014</t>
  </si>
  <si>
    <t>87/HĐTĐ ngày 18/8/2014</t>
  </si>
  <si>
    <t>86/HĐTĐ ngày 18/8/2014</t>
  </si>
  <si>
    <t>88/HĐTĐ ngày 18/8/2014</t>
  </si>
  <si>
    <t>146/HĐTĐ ngày 17/10/2014</t>
  </si>
  <si>
    <t>145/HĐTĐ ngày 17/10/2014</t>
  </si>
  <si>
    <t>89/HĐTĐ ngày 20/8/2014</t>
  </si>
  <si>
    <t>91/HĐTĐ ngày 20/8/2014</t>
  </si>
  <si>
    <t>93/HĐTĐ ngày 20/8/2014</t>
  </si>
  <si>
    <t>105/HĐTĐ ngày 20/8/2014</t>
  </si>
  <si>
    <t>97/HĐTĐ ngày 20/8/2014</t>
  </si>
  <si>
    <t>92/HĐTĐ ngày 20/8/2014</t>
  </si>
  <si>
    <t>100/HĐTĐ ngày 20/8/2014</t>
  </si>
  <si>
    <t>95/HĐTĐ ngày 20/8/2014</t>
  </si>
  <si>
    <t>109/HĐTĐ ngày 20/8/2014</t>
  </si>
  <si>
    <t>Đến ngày 09/12/2043</t>
  </si>
  <si>
    <t>Đến ngày 5/3/2032</t>
  </si>
  <si>
    <t>Đến 15/10/2043</t>
  </si>
  <si>
    <t>Công ty TNHH Trung Hiếu</t>
  </si>
  <si>
    <t>Công ty TNHH XDTH Quảng Ninh</t>
  </si>
  <si>
    <t>DNTN cơ khí tổng hợp Hoàng Lam</t>
  </si>
  <si>
    <t>Công ty TNHH Việt Quản</t>
  </si>
  <si>
    <t>Công ty TNHH TMDV Bảo My</t>
  </si>
  <si>
    <t>Công ty TNHH XD&amp;TM Phú Hiệp</t>
  </si>
  <si>
    <t>DNTN Thể Hoa</t>
  </si>
  <si>
    <t>DNTN Hiếu Đạt</t>
  </si>
  <si>
    <t>Công ty TNHH Quảng cáo và SX cửa nhựa UPVC Tâm Việt</t>
  </si>
  <si>
    <t>DNTN Thiệp Hương</t>
  </si>
  <si>
    <t>Công ty TNHH SX&amp;TM Hải Đăng</t>
  </si>
  <si>
    <t>Công ty TNHH Định Hường</t>
  </si>
  <si>
    <t>Công ty TNHH Nhân Phú</t>
  </si>
  <si>
    <t>Công ty TNHH Bảo Huyền</t>
  </si>
  <si>
    <t>Công ty TNHH MTV SXVL Quảng Bình</t>
  </si>
  <si>
    <t>Công ty TNHH MTV SXVL Q. Bình</t>
  </si>
  <si>
    <t>Công ty TNHH SXDV Toàn Gia Phát</t>
  </si>
  <si>
    <t>Công ty TNHH SXTM Khánh Linh</t>
  </si>
  <si>
    <t>DNTN số 1 Điện Biên</t>
  </si>
  <si>
    <t>Công ty TNHH TM&amp;DV Thắng Quyết Thắng</t>
  </si>
  <si>
    <t>Công ty TNHH tư vấn và XD hỗ trợ PTNT</t>
  </si>
  <si>
    <t>Công ty TNHH Thành Nam</t>
  </si>
  <si>
    <t>Công ty Thạch Ngọc</t>
  </si>
  <si>
    <t>Công ty TNHH Gia Thịnh</t>
  </si>
  <si>
    <t>Công ty TNHH MTV xi măng Sông Gianh</t>
  </si>
  <si>
    <t>DNTN Sơn Hà</t>
  </si>
  <si>
    <t>Công ty TNHH XD Trường Thành</t>
  </si>
  <si>
    <t>Quỹ tín dụng nhân dân xã An Thủy</t>
  </si>
  <si>
    <t>Công ty CP chăn nuôi CP Việt Nam</t>
  </si>
  <si>
    <t xml:space="preserve">XD Nhà đội Đoàn Kết tại TK 8, </t>
  </si>
  <si>
    <t xml:space="preserve">XD Nhà đội Thống Nhất </t>
  </si>
  <si>
    <t xml:space="preserve">XD Nhà đội Độc Lập tại TK 10, </t>
  </si>
  <si>
    <t xml:space="preserve">XD Nhà trẻ đội Hữu Nghị </t>
  </si>
  <si>
    <t xml:space="preserve">XD Nhà đội TK Sao Vàng </t>
  </si>
  <si>
    <t xml:space="preserve">XD Nhà đội TK Hữu Nghị </t>
  </si>
  <si>
    <t xml:space="preserve">XD Nhà trẻ TK Xung Kích </t>
  </si>
  <si>
    <t xml:space="preserve">XD Nhà trẻ đội Truyền Thống </t>
  </si>
  <si>
    <t xml:space="preserve">XD Nhà đội Quyết Thắng tại TK 7, </t>
  </si>
  <si>
    <t xml:space="preserve">XD Nhà trẻ đội Quyết Thắng tại TK 7 </t>
  </si>
  <si>
    <t xml:space="preserve">XD Nhà đội Thắng Lợi tại TK 1 </t>
  </si>
  <si>
    <t xml:space="preserve">XD Nhà đội Quyết Tiến tại TK 1 </t>
  </si>
  <si>
    <t xml:space="preserve">XD Nhà trẻ đội Quyết Tiến tại TK 1 </t>
  </si>
  <si>
    <t xml:space="preserve">Khai thác cát lòng sông </t>
  </si>
  <si>
    <t xml:space="preserve">Neo đậu Nhà hàng nổi Hải Đăng </t>
  </si>
  <si>
    <t xml:space="preserve">XD cửa hàng xăng dầu và khu TMTH </t>
  </si>
  <si>
    <t xml:space="preserve">XD cơ sở SX gia công cơ khí tổng hợp </t>
  </si>
  <si>
    <t xml:space="preserve">XD xưởng cơ khí tổng hợp cao cấp Việt Quản </t>
  </si>
  <si>
    <t xml:space="preserve">XD cơ sở SX mộc mỹ nghệ </t>
  </si>
  <si>
    <t xml:space="preserve">XD cơ sở SX mộc mỹ nghệ Phú Hiệp </t>
  </si>
  <si>
    <t xml:space="preserve">XD cơ sở SX mộc dân dụng tổng hợp Thể Hoa </t>
  </si>
  <si>
    <t xml:space="preserve">XD cơ sở SX mộc Hiếu Đạt </t>
  </si>
  <si>
    <t xml:space="preserve">XD Nhà máy SX cửa nhựa </t>
  </si>
  <si>
    <t xml:space="preserve">XD cơ sở SXKD mộc Thiệp Hương </t>
  </si>
  <si>
    <t xml:space="preserve">XD cơ sở SXKD mộc Hải Đăng </t>
  </si>
  <si>
    <t xml:space="preserve">XD cơ sở SXKD đá ốp lát </t>
  </si>
  <si>
    <t xml:space="preserve">XD cơ sở gia công cơ khí </t>
  </si>
  <si>
    <t xml:space="preserve">XD cơ sở buôn bán và sữa chữa ô tô Tiến Đạt </t>
  </si>
  <si>
    <t>Khai thác cát lòng sông</t>
  </si>
  <si>
    <t xml:space="preserve">XD Trụ sở làm việc CN sản xuất xi măng </t>
  </si>
  <si>
    <t xml:space="preserve">XD Nhà máy gạch Block </t>
  </si>
  <si>
    <t xml:space="preserve">XD Nhà máy xi măng </t>
  </si>
  <si>
    <t xml:space="preserve">Trồng cây lâu năm </t>
  </si>
  <si>
    <t xml:space="preserve">XD xưởng sữa chữa Tự Lực </t>
  </si>
  <si>
    <t xml:space="preserve">XD Nhà đội Chiến Thắng, </t>
  </si>
  <si>
    <t xml:space="preserve">XD Nhà trẻ đội Chiến Thắng, </t>
  </si>
  <si>
    <t xml:space="preserve">XD cơ sở SX kinh doanh mộc nội thất Chí Hiếu </t>
  </si>
  <si>
    <t xml:space="preserve">Trồng cây lâu năm tại Đội Xây dựng, </t>
  </si>
  <si>
    <t xml:space="preserve">XD tổ hợp khách sạn </t>
  </si>
  <si>
    <t>Khai thác cát lòng sông (lần 2)</t>
  </si>
  <si>
    <t>Khai thác cát lũng sụng tại (lần 2)</t>
  </si>
  <si>
    <t xml:space="preserve">Khai thác đá làm vật liệu xây dựng thông thường </t>
  </si>
  <si>
    <t xml:space="preserve">Xây dựng Ga ra kiểm định ô tô khu vực Bắc Quảng Bình </t>
  </si>
  <si>
    <t xml:space="preserve">Điều chỉnh quyết định cho thuê đất xây dựng cảng lèn Bảng </t>
  </si>
  <si>
    <t xml:space="preserve">XD nhà máy gạch khụng nung </t>
  </si>
  <si>
    <t xml:space="preserve">Xin thuê đất xây dựng bói tập kết nguyên vật liệu </t>
  </si>
  <si>
    <t>Thuê đất sau khi nhận chuyển nhượng từ Công ty TNHH XDTH Thủy Long</t>
  </si>
  <si>
    <t xml:space="preserve">Xin thuê đất xây dựng Ga ra ô tô </t>
  </si>
  <si>
    <t>tại thị trấn Kiến Giang</t>
  </si>
  <si>
    <t>tại cụm TTCN phường Phú Hải</t>
  </si>
  <si>
    <t>tại cụm TTCN Phú Hải</t>
  </si>
  <si>
    <t>tại Hà Bùng, Nam Trạch</t>
  </si>
  <si>
    <t>tại TK Sao Vàng, TT NTVT</t>
  </si>
  <si>
    <t>tại TK Thắng Lợi, TT NTVT</t>
  </si>
  <si>
    <t>tại TK Tiền Phong, TT NTVT</t>
  </si>
  <si>
    <t>tại Đội Tiền Phong, TT NTVT</t>
  </si>
  <si>
    <t>tại Đội Xây dựng, TT NTVT</t>
  </si>
  <si>
    <t>TT NTVT</t>
  </si>
  <si>
    <t>xã Nam Trạch</t>
  </si>
  <si>
    <t>tại xã Trường Thủy</t>
  </si>
  <si>
    <t>tại xã Quảng Xuân, huyện Quảng Trạch</t>
  </si>
  <si>
    <t>tại xã Hương Hóa</t>
  </si>
  <si>
    <t>tại xã Tiến Húa, huyện Tuyên Hóa</t>
  </si>
  <si>
    <t>tại xã Cảnh Hóa, huyện Quảng Trạch</t>
  </si>
  <si>
    <t>tại xã An Thủy, huyện Lệ Thủy</t>
  </si>
  <si>
    <t>tại TK Dũng Cảm, TT NTVT</t>
  </si>
  <si>
    <t>1937/QĐ-UBND ngày 22/7/2014</t>
  </si>
  <si>
    <t>1938/QĐ-UBND ngày 22/7/2014</t>
  </si>
  <si>
    <t>1942/QĐ-UBND ngày 22/7/2014</t>
  </si>
  <si>
    <t>1949/QĐ-UBND ngày 22/7/2014</t>
  </si>
  <si>
    <t>1943/QĐ-UBND ngày 22/7/2014</t>
  </si>
  <si>
    <t>1953/QĐ-UBND ngày 22/7/2014</t>
  </si>
  <si>
    <t>1950/QĐ-UBND ngày 22/7/2014</t>
  </si>
  <si>
    <t>1935/QĐ-UBND ngày 22/7/2014</t>
  </si>
  <si>
    <t>1939/QĐ-UBND ngày 22/7/2014</t>
  </si>
  <si>
    <t>1934/QĐ-UBND ngày 22/7/2014</t>
  </si>
  <si>
    <t>1946/QĐ-UBND ngày 22/7/2014</t>
  </si>
  <si>
    <t>1948/QĐ-UBND ngày 22/7/2014</t>
  </si>
  <si>
    <t>1951/QĐ-UBND ngày 22/7/2014</t>
  </si>
  <si>
    <t>1936/QĐ-UBND ngày 22/7/2014</t>
  </si>
  <si>
    <t>1863/QĐ-UBND ngày 16/7/2014</t>
  </si>
  <si>
    <t>2255/QĐ-UBND ngày 19/8/2014</t>
  </si>
  <si>
    <t>2175/QĐ-UBND ngày 12/8/2014</t>
  </si>
  <si>
    <t>2251/QĐ-UBND ngày 19/8/2014</t>
  </si>
  <si>
    <t>2254/QĐ-UBND ngày 19/8/2014</t>
  </si>
  <si>
    <t>2249/QĐ-UBND ngày 19/8/2014</t>
  </si>
  <si>
    <t>2261/QĐ-UBND ngày 19/8/2014</t>
  </si>
  <si>
    <t>2259/QĐ-UBND ngày 19/8/2014</t>
  </si>
  <si>
    <t>2258/QĐ-UBND ngày 19/8/2014</t>
  </si>
  <si>
    <t>2260/QĐ-UBND ngày 19/8/2014</t>
  </si>
  <si>
    <t>2256/QĐ-UBND ngày 19/8/2014</t>
  </si>
  <si>
    <t>2343/QĐ-UBND ngày 25/8/2014</t>
  </si>
  <si>
    <t>2257/QĐ-UBND ngày 19/8/2014</t>
  </si>
  <si>
    <t>2247/QĐ-UBND ngày 19/8/2014</t>
  </si>
  <si>
    <t>2250/QĐ-UBND ngày 19/8/2014</t>
  </si>
  <si>
    <t>2019/QĐ-UBND ngày 29/7/2014</t>
  </si>
  <si>
    <t>2265/QĐ-UBND ngày 20/8/2014</t>
  </si>
  <si>
    <t>2263/QĐ-UBND ngày 20/8/2014</t>
  </si>
  <si>
    <t>2266/QĐ-UBND ngày 20/8/2014</t>
  </si>
  <si>
    <t>2264/QĐ-UBND ngày 20/8/2014</t>
  </si>
  <si>
    <t>2092/QĐ-UBND ngày 04/8/2014</t>
  </si>
  <si>
    <t>2280/QĐ-UBND ngày 20/8/2014</t>
  </si>
  <si>
    <t>2279/QĐ-UBND ngày 20/8/2014</t>
  </si>
  <si>
    <t>2278/QĐ-UBND ngày 20/8/2014</t>
  </si>
  <si>
    <t>2277/QĐ-UBND ngày 20/8/2014</t>
  </si>
  <si>
    <t>2276/QĐ-UBND ngày 20/8/2014</t>
  </si>
  <si>
    <t>2275/QĐ-UBND ngày 20/8/2014</t>
  </si>
  <si>
    <t>2272/QĐ-UBND ngày 20/8/2014</t>
  </si>
  <si>
    <t>2274/QĐ-UBND ngày 20/8/2014</t>
  </si>
  <si>
    <t>2281/QĐ-UBND ngày 20/8/2014</t>
  </si>
  <si>
    <t>2271/QĐ-UBND ngày 20/8/2014</t>
  </si>
  <si>
    <t>2248/QĐ-UBND ngày 19/8/2014</t>
  </si>
  <si>
    <t>3399/QĐ-UBND ngày 25/11/2014</t>
  </si>
  <si>
    <t>2268/QĐ-UBND ngày 20/8/2014</t>
  </si>
  <si>
    <t>2267/QĐ-UBND ngày 28/8/2014</t>
  </si>
  <si>
    <t>2424/QĐ-UBND ngày 04/9/2014</t>
  </si>
  <si>
    <t>2741/QĐ-UBND ngày 03/10/2014</t>
  </si>
  <si>
    <t>2772/QĐ-UBND ngày 06/10/2014</t>
  </si>
  <si>
    <t>2622/QĐ-UBND ngày 25/9/2014</t>
  </si>
  <si>
    <t>832/QĐ-UBND ngày 31/3/2015</t>
  </si>
  <si>
    <t>2951/QĐ-UBND ngày 21/10/2014</t>
  </si>
  <si>
    <t>2945/QĐ-UBND ngày 21/10/2014</t>
  </si>
  <si>
    <t>2949/QĐ-UBND ngày 21/10/2014</t>
  </si>
  <si>
    <t>2874/QĐ-UBND ngày 13/10/2014</t>
  </si>
  <si>
    <t>1571/QĐ-UBND ngày 12/6/2015</t>
  </si>
  <si>
    <t>2948/QĐ-UBND ngày 21/10/2014</t>
  </si>
  <si>
    <t>94/HĐTĐ ngày 20/8/2014</t>
  </si>
  <si>
    <t>111/HĐTĐ ngày 20/8/2014</t>
  </si>
  <si>
    <t>99/HĐTĐ ngày 20/8/2014</t>
  </si>
  <si>
    <t>107/HĐTĐ ngày 20/8/2014</t>
  </si>
  <si>
    <t>101/HĐTĐ ngày 20/8/2014</t>
  </si>
  <si>
    <t>102/HĐTĐ ngày 20/8/2014</t>
  </si>
  <si>
    <t>106/HĐTĐ ngày 20/8/2014</t>
  </si>
  <si>
    <t>108/HĐTĐ ngày 20/8/2014</t>
  </si>
  <si>
    <t>103/HĐTĐ ngày 20/8/2014</t>
  </si>
  <si>
    <t>104/HĐTĐ ngày 20/8/2014</t>
  </si>
  <si>
    <t>90/HĐTĐ ngày 20/8/2014</t>
  </si>
  <si>
    <t>98/HĐTĐ ngày 20/8/2014</t>
  </si>
  <si>
    <t>96/HĐTĐ ngày 20/8/2014</t>
  </si>
  <si>
    <t>110/HĐTĐ ngày 20/8/2014</t>
  </si>
  <si>
    <t>78/HĐTĐ ngày 08/8/2014</t>
  </si>
  <si>
    <t>37/HĐTĐ ngày 06/7/2015</t>
  </si>
  <si>
    <t>112/HĐTĐ ngày 25/8/2014</t>
  </si>
  <si>
    <t>119/HĐTĐ ngày 15/9/2014</t>
  </si>
  <si>
    <t>126/HĐTĐ ngày 15/9/2014</t>
  </si>
  <si>
    <t>129/HĐTĐ ngày 15/9/2014</t>
  </si>
  <si>
    <t>121/HĐTĐ ngày 15/9/2014</t>
  </si>
  <si>
    <t>120/HĐTĐ ngày 15/9/2014</t>
  </si>
  <si>
    <t>122/HĐTĐ ngày 15/9/2014</t>
  </si>
  <si>
    <t>131/HĐTĐ ngày 25/9/2014</t>
  </si>
  <si>
    <t>124/HĐTĐ ngày 25/9/2014</t>
  </si>
  <si>
    <t>130/HĐTĐ ngày 18/9/2014</t>
  </si>
  <si>
    <t>123/HĐTĐ ngày 15/9/2014</t>
  </si>
  <si>
    <t>125/HĐTĐ ngày 15/9/2014</t>
  </si>
  <si>
    <t>127/HĐTĐ ngày 15/9/2014</t>
  </si>
  <si>
    <t>85/HĐTĐ ngày 15/8/2014</t>
  </si>
  <si>
    <t>118/HĐTĐ ngày 05/9/2014</t>
  </si>
  <si>
    <t>117/HĐTĐ ngày 05/9/2014</t>
  </si>
  <si>
    <t>115/HĐTĐ ngày 05/9/2014</t>
  </si>
  <si>
    <t>116/HĐTĐ ngày 05/9/2014</t>
  </si>
  <si>
    <t>80/HĐTĐ ngày 08/8/2014</t>
  </si>
  <si>
    <t>140/HĐTĐ ngày 15/10/2014</t>
  </si>
  <si>
    <t>141/HĐTĐ ngày 15/10/2014</t>
  </si>
  <si>
    <t>139/HĐTĐ ngày 15/10/2014</t>
  </si>
  <si>
    <t>136/HĐTĐ ngày 15/10/2014</t>
  </si>
  <si>
    <t>137/HĐTĐ ngày 15/10/2014</t>
  </si>
  <si>
    <t>142/HĐTĐ ngày 15/10/2014</t>
  </si>
  <si>
    <t>135/HĐTĐ ngày 15/10/2014</t>
  </si>
  <si>
    <t>144/HĐTĐ ngày 15/10/2014</t>
  </si>
  <si>
    <t>138/HĐTĐ ngày 15/10/2014</t>
  </si>
  <si>
    <t>143/HĐTĐ ngày 15/10/2014</t>
  </si>
  <si>
    <t>128/HĐTĐ ngày 15/9/2014</t>
  </si>
  <si>
    <t>168/HĐTĐ ngày 30/12/2014</t>
  </si>
  <si>
    <t>154/HĐTĐ ngày 27/8/2014</t>
  </si>
  <si>
    <t>114/HĐTĐ ngày 03/9/2014</t>
  </si>
  <si>
    <t>132/HĐTĐ ngày 06/10/2014</t>
  </si>
  <si>
    <t>148/HĐTĐ ngày 29/10/2014</t>
  </si>
  <si>
    <t>161/HĐTĐ ngày 16/12/2014</t>
  </si>
  <si>
    <t>133/HĐTĐ ngày 13/10/2014</t>
  </si>
  <si>
    <t>34/HĐTĐ ngày 30/6/2014</t>
  </si>
  <si>
    <t>158/HĐTĐ ngày 11/12/2014</t>
  </si>
  <si>
    <t>159/HĐTĐ ngày 11/12/2014</t>
  </si>
  <si>
    <t>152/HĐTĐ ngày 20/11/2014</t>
  </si>
  <si>
    <t>56/HĐTĐ ngày 24/8/2015</t>
  </si>
  <si>
    <t>157/HĐTĐ ngày 11/12/2014</t>
  </si>
  <si>
    <t>Đến 23/7/2014</t>
  </si>
  <si>
    <t>Đến 19/8/2019</t>
  </si>
  <si>
    <t>Đến ngày 12/8/2064</t>
  </si>
  <si>
    <t>Đến 01/8/2064</t>
  </si>
  <si>
    <t>Đến 03/8/2014</t>
  </si>
  <si>
    <t>Đến 15/10/2023</t>
  </si>
  <si>
    <t>Đến 30/7/2014</t>
  </si>
  <si>
    <t>Đến ngày 25/11/2064</t>
  </si>
  <si>
    <t>Đến ngày 31/8/2014</t>
  </si>
  <si>
    <t>Đến ngày 29/7/2014</t>
  </si>
  <si>
    <t>Đến ngày 23/8/2014</t>
  </si>
  <si>
    <t>Đến ngày 03/10/2064</t>
  </si>
  <si>
    <t>Đến ngày 31/7/2033</t>
  </si>
  <si>
    <t xml:space="preserve">Đến ngày 28/10/2051 </t>
  </si>
  <si>
    <t>Đến 13/10/2064</t>
  </si>
  <si>
    <t>Đến 28/10/2058</t>
  </si>
  <si>
    <t>Đến ngày 19/12/2014 đơn vị bổ sung trích đo</t>
  </si>
  <si>
    <t>Đang có ý kiến của cử tri</t>
  </si>
  <si>
    <t>BN 786518</t>
  </si>
  <si>
    <t>Công ty CP SXVLXD Cosevco1</t>
  </si>
  <si>
    <t>Quỹ tín dụng nhân dân xã An Ninh</t>
  </si>
  <si>
    <t>Công ty CP Fococev Quảng Bình</t>
  </si>
  <si>
    <t>Công ty TNHH TM Toàn Phát</t>
  </si>
  <si>
    <t>Công ty TNHH XDTM TH Nam Sơn</t>
  </si>
  <si>
    <t>Công ty TNHH Du lịch Phương Nam</t>
  </si>
  <si>
    <t>Công ty TNHH Anh Quyết</t>
  </si>
  <si>
    <t>Công ty TNHH TMTH xăng dầu Việt Trung</t>
  </si>
  <si>
    <t>CN Quỹ tín dụng nhân dân TW Quảng Bình</t>
  </si>
  <si>
    <t>Công ty TNHH MTV Lệ Ninh Quảng Bình</t>
  </si>
  <si>
    <t>Ngân hàng NN&amp;PTNT Quảng Trạch</t>
  </si>
  <si>
    <t>DNTN Hoài Thương</t>
  </si>
  <si>
    <t>Công ty TNHH S&amp;D Quảng Bình</t>
  </si>
  <si>
    <t>Công ty TNHH GB Việt Nam</t>
  </si>
  <si>
    <t>Liên Hiệp HTX TM TPHCM (Saigon co.op)</t>
  </si>
  <si>
    <t>Công ty TNHH MTV Tasco QB</t>
  </si>
  <si>
    <t>Công ty TNHH Minh Trí</t>
  </si>
  <si>
    <t>Công ty TNHH MTV Lệ Ninh - QB</t>
  </si>
  <si>
    <t>Ngân hàng HTXVN-CN Quảng Bình</t>
  </si>
  <si>
    <t xml:space="preserve">Xây dựng Đại lý TOYOTA sau khi nhận góp vốn từ Công ty Sơn Thắng </t>
  </si>
  <si>
    <t xml:space="preserve">Kho vật liệu nổ cụng nghiệp </t>
  </si>
  <si>
    <t xml:space="preserve">Xây dựng Nhà máy SX tinh bột sắn xuất khẩu Sông Dinh sau khi chuyển nhượng tài sản </t>
  </si>
  <si>
    <t xml:space="preserve">XD Bãi tập kết cát </t>
  </si>
  <si>
    <t xml:space="preserve">Thuê đất sau khi tách thửa </t>
  </si>
  <si>
    <t xml:space="preserve">XD khách sạn sau khi nhận chuyển nhượng tai sản </t>
  </si>
  <si>
    <t xml:space="preserve">Khai thác cát </t>
  </si>
  <si>
    <t xml:space="preserve">Xây dựng phũng giao dịch </t>
  </si>
  <si>
    <t>XD Phòng giao dịch chợ Ba Đồn</t>
  </si>
  <si>
    <t>XD Phũng giao dịch Hóa Ninh</t>
  </si>
  <si>
    <t xml:space="preserve">Thuê đất sau khi nhận chuyển nhượng của DNTN Ngành Phê </t>
  </si>
  <si>
    <t xml:space="preserve">XD Nhà máy may công nghiệp </t>
  </si>
  <si>
    <t xml:space="preserve">XD Nhà hàng </t>
  </si>
  <si>
    <t xml:space="preserve">XD Trung tâm siêu thị QB </t>
  </si>
  <si>
    <t xml:space="preserve">Thuê đất </t>
  </si>
  <si>
    <t xml:space="preserve">XD Khu điều hành trạm thu phí </t>
  </si>
  <si>
    <t xml:space="preserve">Trồng cao su tại </t>
  </si>
  <si>
    <t xml:space="preserve">XD Trụ sở đội 4 </t>
  </si>
  <si>
    <t xml:space="preserve">Xây dựng Trụ sở </t>
  </si>
  <si>
    <t>tại xã Tiến Hóa, Tuyên Hóa</t>
  </si>
  <si>
    <t>tại xã An Ninh,  Quảng Ninh</t>
  </si>
  <si>
    <t>tại TT Việt Trung</t>
  </si>
  <si>
    <t>tại xã Tiến Húa</t>
  </si>
  <si>
    <t>tại phường Quảng Long</t>
  </si>
  <si>
    <t>tại xã Trung Trạch</t>
  </si>
  <si>
    <t>tại xã Gia Ninh, huyện Quảng Ninh</t>
  </si>
  <si>
    <t>tại xã Hoàn Trạch</t>
  </si>
  <si>
    <t>tại xã Ngân Thủy</t>
  </si>
  <si>
    <t>tại phường Ba Đồn</t>
  </si>
  <si>
    <t>xã Quảng Hóa</t>
  </si>
  <si>
    <t>tại Khu làng nghề thị trấn Quán Hàu</t>
  </si>
  <si>
    <t>tại phường Đồng Phú và phường Đức Ninh Đông</t>
  </si>
  <si>
    <t>tại xã Hồng Hóa, huyện Minh Hóa</t>
  </si>
  <si>
    <t>xã Thượng Trạch</t>
  </si>
  <si>
    <t>tại thị trấn NTLN</t>
  </si>
  <si>
    <t>tại xã Ngân Thủy, Kim Thủy, Lâm Thủy</t>
  </si>
  <si>
    <t>2920/QĐ-UBND ngày 16/10/2014</t>
  </si>
  <si>
    <t>2769/QĐ-UBND ngày 06/10/2014</t>
  </si>
  <si>
    <t>2875/QĐ-UBND ngày 13/10/2014</t>
  </si>
  <si>
    <t>3020/QĐ-UBND ngày 27/10/2014</t>
  </si>
  <si>
    <t>2978/QĐ-UBND ngày 24/10/2014</t>
  </si>
  <si>
    <t>2977/QĐ-UBND ngày 24/10/2014</t>
  </si>
  <si>
    <t>3342/QĐ-UBND ngày 20/11/2014</t>
  </si>
  <si>
    <t>3617/QĐ-UBND ngày 12/12/2014</t>
  </si>
  <si>
    <t>3687/QĐ-UBND ngày 12/12/2014</t>
  </si>
  <si>
    <t>3619/QĐ-UBND ngày 12/12/2014</t>
  </si>
  <si>
    <t>3748/QĐ-UBND ngày 24/12/2014</t>
  </si>
  <si>
    <t>3697/QĐ-UBND ngày 19/12/2014</t>
  </si>
  <si>
    <t>1623/QĐ-UBND ngày 17/6/2014</t>
  </si>
  <si>
    <t>933/QĐ-UBND ngày 09/4/2015</t>
  </si>
  <si>
    <t>3955/QĐ-UBND ngày 31/12/2014</t>
  </si>
  <si>
    <t>995/QĐ-UBND ngày 15/4/2015</t>
  </si>
  <si>
    <t>209, 210/QĐ-UBND ngày 26/01/2014</t>
  </si>
  <si>
    <t>206/QĐ-UBND ngày 26/01/2014</t>
  </si>
  <si>
    <t>207/QĐ-UBND ngày 26/01/2014</t>
  </si>
  <si>
    <t>609/QĐ-UBND ngày 12/3/2015</t>
  </si>
  <si>
    <t>205/QĐ-UBND ngày 26/01/2015</t>
  </si>
  <si>
    <t>163/HĐTĐ ngày 17/12/2014</t>
  </si>
  <si>
    <t>151/HĐTĐ ngày 20/11/2014</t>
  </si>
  <si>
    <t>150/HĐTĐ ngày 14/11/2014</t>
  </si>
  <si>
    <t>164/HĐTĐ ngày 22/12/2014</t>
  </si>
  <si>
    <t>165/HĐTĐ ngày 22/12/2014</t>
  </si>
  <si>
    <t>162/HĐTĐ ngày 17/12/2014</t>
  </si>
  <si>
    <t>03/HĐTĐ ngày 30/01/2015</t>
  </si>
  <si>
    <t>04/HĐTĐ ngày 30/01/2014</t>
  </si>
  <si>
    <t>02/HĐTĐ ngày 28/01/2014</t>
  </si>
  <si>
    <t>16/HĐTĐ ngày 13/4/2015</t>
  </si>
  <si>
    <t>01/HĐTĐ ngày 20/01/2015</t>
  </si>
  <si>
    <t>59/HĐTĐ ngày 27/8/2015</t>
  </si>
  <si>
    <t>169/HĐTĐ ngày 30/12/2014</t>
  </si>
  <si>
    <t>19/HĐTĐ ngày 23/4/2015</t>
  </si>
  <si>
    <t>10/HĐTĐ ngày 27/3/2015</t>
  </si>
  <si>
    <t>06, 07/HĐTĐ ngày 25/3/2015</t>
  </si>
  <si>
    <t>08/HĐTĐ ngày 25/3/2015</t>
  </si>
  <si>
    <t>09/HĐTĐ ngày 25/3/2015</t>
  </si>
  <si>
    <t>41/HĐTĐ ngày 22/7/2015</t>
  </si>
  <si>
    <t>27/HĐTĐ ngày 01/6/2015</t>
  </si>
  <si>
    <t>Đến 02/3/2061</t>
  </si>
  <si>
    <t>Đến 28/4/2036</t>
  </si>
  <si>
    <t>Đến 20/3/2054</t>
  </si>
  <si>
    <t>Đến 26/11/2025</t>
  </si>
  <si>
    <t>Đến 03/9/2032</t>
  </si>
  <si>
    <t>Đến 06/10/2021</t>
  </si>
  <si>
    <t>Đến 18/12/2054</t>
  </si>
  <si>
    <t>Đến ngày 12/12/2064</t>
  </si>
  <si>
    <t>Đến 19/10/2062</t>
  </si>
  <si>
    <t>50 năm</t>
  </si>
  <si>
    <t>Đến 09/3/2059</t>
  </si>
  <si>
    <t>Đến ngày 31/10/2037</t>
  </si>
  <si>
    <t>Đến tháng 02/2065</t>
  </si>
  <si>
    <t>BN 786534; 786535; 786536</t>
  </si>
  <si>
    <t>BN 786563</t>
  </si>
  <si>
    <t>BN 786925</t>
  </si>
  <si>
    <r>
      <t>Giao quản lý thêm 12.854.118 m</t>
    </r>
    <r>
      <rPr>
        <vertAlign val="superscript"/>
        <sz val="11"/>
        <color theme="1"/>
        <rFont val="Times New Roman"/>
        <family val="1"/>
      </rPr>
      <t>2</t>
    </r>
    <r>
      <rPr>
        <sz val="11"/>
        <color theme="1"/>
        <rFont val="Times New Roman"/>
        <family val="1"/>
      </rPr>
      <t xml:space="preserve"> theo QĐ 626 ngày 13/3/2015</t>
    </r>
  </si>
  <si>
    <t>BN 786756</t>
  </si>
  <si>
    <t>134a</t>
  </si>
  <si>
    <t>134b</t>
  </si>
  <si>
    <t>Tổng số công trình 164</t>
  </si>
  <si>
    <t>Công ty CP dược phẩm QB</t>
  </si>
  <si>
    <t>Quỹ tín dụng nhân dân Vạn Ninh</t>
  </si>
  <si>
    <t>Công ty TNHH XDTH Lương Ninh</t>
  </si>
  <si>
    <t>Công ty TNHH Trường Phú</t>
  </si>
  <si>
    <t>DNTN XDTH Thái Hoàng</t>
  </si>
  <si>
    <t>Công ty Cổ phần Tasco Thành Công</t>
  </si>
  <si>
    <t>Công ty TNHH S&amp;D Quảng Bình (Đợt 2)</t>
  </si>
  <si>
    <t>Công ty TNHH XNK Hà Nam</t>
  </si>
  <si>
    <t>Ngân hàng NN và PTNT - CN Quảng Trạch</t>
  </si>
  <si>
    <t>Công ty Điện lực Quảng Bình</t>
  </si>
  <si>
    <t>Công ty TNHH Phú Ninh</t>
  </si>
  <si>
    <t>Công ty CP SXVLXD Nguyên Anh</t>
  </si>
  <si>
    <t>DNTN thương mại Ninh Hải</t>
  </si>
  <si>
    <t>Công ty TNHH Tân Châu</t>
  </si>
  <si>
    <t>Công ty CP lương thực Bình Trị Thiên</t>
  </si>
  <si>
    <t>Công ty TNHH Linfox Transport Quảng Bình</t>
  </si>
  <si>
    <t>Công ty TNHH vận tải Hiền Ninh</t>
  </si>
  <si>
    <t>Công ty CP Cosevco 1.5</t>
  </si>
  <si>
    <t>Công ty CP công nghiệp Đồng Tâm Quảng Bình</t>
  </si>
  <si>
    <t>Công ty TNHH XD và TM Hoàng Mai</t>
  </si>
  <si>
    <t>Công ty TNHH xây dựng Ngô Anh Tuấn</t>
  </si>
  <si>
    <t>Công ty TNHH Vĩnh Cường</t>
  </si>
  <si>
    <t>Công ty TNHH Hưng Vượng</t>
  </si>
  <si>
    <t>Chi nhánh điện cao thế Quảng Bình</t>
  </si>
  <si>
    <t>BQL Dự án điện nông thôn miền Trung thuộc Tổng Công ty Điện lực miền Trung</t>
  </si>
  <si>
    <t>Công ty TNHH TM Lý Lời</t>
  </si>
  <si>
    <t>Quỹ tín dụng nhân dân Xuân Ninh</t>
  </si>
  <si>
    <t>Công ty TNHH Hà Vy</t>
  </si>
  <si>
    <t>Công ty TNHH LCN Bắc Quảng Bình</t>
  </si>
  <si>
    <t>Công ty CP SXVL&amp;XD Cosevco1</t>
  </si>
  <si>
    <t>Công ty TNHH XD-TM Hoàng Minh</t>
  </si>
  <si>
    <t>Tập đoàn Dệt may Việt Nam</t>
  </si>
  <si>
    <t>Công ty TNHH SXTM &amp; DVKT Thuận Hưng</t>
  </si>
  <si>
    <t>Công ty TNHH MTV Lệ Ninh</t>
  </si>
  <si>
    <t>Công ty TNHH TM Lê Dũng Linh</t>
  </si>
  <si>
    <t>Công ty TNHH Bắc Nghĩa</t>
  </si>
  <si>
    <t>Doanh nghiệp tư nhân Sinh Vân</t>
  </si>
  <si>
    <t>Công ty xăng dầu Quảng Binh</t>
  </si>
  <si>
    <t>Công ty TNHH TM và gạch ngói Tuynel cầu 4</t>
  </si>
  <si>
    <t>Công ty TNHH Quang Khởi</t>
  </si>
  <si>
    <t>Công ty TNHH Nam Việt Quảng Bình</t>
  </si>
  <si>
    <t>Công ty TNHH may Khôi Kiều</t>
  </si>
  <si>
    <t>Công ty CP Xi măng VICEM Hải Vân</t>
  </si>
  <si>
    <t>Công ty TNHH TM vận tải Tân Châu Phát</t>
  </si>
  <si>
    <t>Doanh nghiệp tư nhân Trường Thọ Quảng Bình</t>
  </si>
  <si>
    <t>Công ty CP Cổ phần Việt group</t>
  </si>
  <si>
    <t>Công ty TNHH sản xuất dịch vụ Toàn Gia Phát</t>
  </si>
  <si>
    <t>Công ty TNHH Phát triển dự án Việt Nam</t>
  </si>
  <si>
    <t>Doanh nghiệp tư nhân Xăng dầu xã Cao Quảng</t>
  </si>
  <si>
    <t>Công ty TNHH XNK Công nghiệp Trường Thành</t>
  </si>
  <si>
    <t>Công ty TNHH Vận tải và Thương mại Hoà Phát</t>
  </si>
  <si>
    <t>Nhà khách Duy Tân QB</t>
  </si>
  <si>
    <t>Công ty TNHH Huy Hoàng</t>
  </si>
  <si>
    <t>HTX Ngói Cầu 4</t>
  </si>
  <si>
    <t>Trồng rừng sản xuất tại TK184B</t>
  </si>
  <si>
    <t>Trồng rừng sản xuất tại TK 150 và 151</t>
  </si>
  <si>
    <t>Xây dựng cửa hàng thuốc</t>
  </si>
  <si>
    <t xml:space="preserve">Xây dựng Trụ sở phòng giao dịch </t>
  </si>
  <si>
    <t>Thuê mặt nước khai thác cát</t>
  </si>
  <si>
    <t>Xây dựng Nhà máy may công nghiệp tại khu làng nghề Quán Hàu</t>
  </si>
  <si>
    <t xml:space="preserve">Xây dựng Trụ sở làm việc Điện lực Quảng Ninh </t>
  </si>
  <si>
    <t>Xây dựng Nhà máy sản xuất đồ uống không cồn, nước khoáng</t>
  </si>
  <si>
    <t>Xây dựng khu nghỉ dưỡng Phú Ninh</t>
  </si>
  <si>
    <t xml:space="preserve">Xây dựng bãi tập kết cát </t>
  </si>
  <si>
    <t>Xây dựng Nhà máy sản xuất bê tông tươi thương phẩm</t>
  </si>
  <si>
    <t>Thuê đất khai thác cát trên sông</t>
  </si>
  <si>
    <t xml:space="preserve">Xây dựng khu nuôi tôm trên cát </t>
  </si>
  <si>
    <t>Xây dựng Trung tâm kinh doanh VLXD</t>
  </si>
  <si>
    <t>XD lò nung vôi không khói phục vụ SXNN tại cụm CN Thuận Đức</t>
  </si>
  <si>
    <t xml:space="preserve">XD cửa hàng lương thực </t>
  </si>
  <si>
    <t>XD Trạm trung chuyển hàng hóa Quốc tế tại KKT Cha Lo</t>
  </si>
  <si>
    <t>Thuê mặt nước khai thác cát làm VLXD thông thường</t>
  </si>
  <si>
    <t xml:space="preserve">Khai thác sét gạch ngói </t>
  </si>
  <si>
    <t>XD kho dự trữ nguyên liệu và NĐH nhà máy gạch tuynen tại KCN Tây Bắc Đồng Hới</t>
  </si>
  <si>
    <t>Khai thác cát làm vật liệu san lấp</t>
  </si>
  <si>
    <t>Khai thác đá, làm bãi chế biến</t>
  </si>
  <si>
    <t xml:space="preserve">XD khách sạn </t>
  </si>
  <si>
    <t>Khai thác cát sông suối</t>
  </si>
  <si>
    <t>Xây dựng Cơ sở sản xuất hàng mỹ nghệ, may mặc</t>
  </si>
  <si>
    <t>Khai thác sét gạch ngói</t>
  </si>
  <si>
    <t>Xây dựng cảng thủy nội địa</t>
  </si>
  <si>
    <t>Xây dựng khu vực lắp đặt tụ bù Trạm biến áp 110kv</t>
  </si>
  <si>
    <t xml:space="preserve">XD và vận hành đường dây Trung áp và Trạm biến áp phân phối công trình cấp điện </t>
  </si>
  <si>
    <t xml:space="preserve">XD Trạm biến áp </t>
  </si>
  <si>
    <t>XD Văn phòng và điểm bán hàng</t>
  </si>
  <si>
    <t>Thuê đất mặt nước khai thác cát làm VLXD</t>
  </si>
  <si>
    <t xml:space="preserve">XD Văn phòng làm việc </t>
  </si>
  <si>
    <t>Xây dựng Cửa hàng xăng dầu và khu kinh doanh tổng hợp</t>
  </si>
  <si>
    <t xml:space="preserve">XD cơ sở SXKD và đất nông nghiệp khác </t>
  </si>
  <si>
    <t>Trồng rừng SX</t>
  </si>
  <si>
    <t xml:space="preserve">Khai thác đá vôi tại lèn Ong </t>
  </si>
  <si>
    <t>Xây dựng Nhà máy may QB</t>
  </si>
  <si>
    <t xml:space="preserve">Thuê đất làm bãi chế biến đá vôi làm vật liệu xây dựng thông thường </t>
  </si>
  <si>
    <t>Thuê đất xây dựng nhà máy sản xuất ván ép và gia công nội thất gỗ tại cụm Công nghiệp Thuận Đức</t>
  </si>
  <si>
    <t>Thuê đất trụ sở làm việc Chi nhánh lâm trường Minh Hóa</t>
  </si>
  <si>
    <t xml:space="preserve">Thuê đất trụ sở làm việc Chi nhánh lâm trường Minh Hóa </t>
  </si>
  <si>
    <t xml:space="preserve">Thuê đất xây dựng trụ sở làm việc (sau khi chuyển nhượng tài sản) </t>
  </si>
  <si>
    <t xml:space="preserve">Thuê đất trồng cây lâu năm </t>
  </si>
  <si>
    <t>Thuê đất trạm bảo vệ rừng Hóa Sơn</t>
  </si>
  <si>
    <t>Thuê đất trạm bảo vệ rừng Thượng Hóa</t>
  </si>
  <si>
    <t>Thuê đất khai thác mỏ đá làm vật liệu xây dựng thông thường</t>
  </si>
  <si>
    <t>Thuê đất có mặt nước khai thác cát làm VLXD thông thường</t>
  </si>
  <si>
    <t>Thẩm định nhu cầu sử dụng đất và thuê đất xây dựng khu cách ly, trạm trung chuyển trâu bò</t>
  </si>
  <si>
    <t>Thẩm định nhu cầu sử dụng đất và thuê đất xây dựng khu cách ly gia súc</t>
  </si>
  <si>
    <t>Thuê mặt nước xây dựng Nhà hàng nổi dạng bè Sinh Vân</t>
  </si>
  <si>
    <t xml:space="preserve">Thuê đất trụ sở làm việc </t>
  </si>
  <si>
    <t>Thuê đất xây dựng mở rộng cửa hàng xăng dầu Gia Ninh</t>
  </si>
  <si>
    <t>Thuê đất xây dựng mở rộng cửa hàng xăng dầu Quảng Hưng</t>
  </si>
  <si>
    <t>Thuê đất khai thác mỏ đá và làm bãi chế biến, tại lèn Con Rào Trù</t>
  </si>
  <si>
    <t>Thuê đất xây dựng nhà máy sản xuất gạch không nung, tại cụm công nghiệp Thuận Đức</t>
  </si>
  <si>
    <t>Thuê đất xây dựng cơ sở sản xuất, chế biến chất đốt từ trấu, mùn cưa...tại cụm công nghiệp Thuận Đức</t>
  </si>
  <si>
    <t>Thuê đất xây dựng nhà máy ván ép, cốt pha, tại khu công nghiệp Tây Bắc</t>
  </si>
  <si>
    <t>thuê đất xây dựng cơ sở sản xuất gia công may xuất khẩu, tại Cụm công nghiệp Thuận Đức</t>
  </si>
  <si>
    <t xml:space="preserve">Thuê đất xây dựng cửa hàng xăng dầu </t>
  </si>
  <si>
    <t>Thẩm định nhu cầu sử dụng đất và thuê đất xây dựng nhà máy sản xuất hàng nông sản Thành Châu tại khu công nghiệp Tây Bắc Đồng Hới</t>
  </si>
  <si>
    <t>Thuê đất xây dựng mặt bằng sản xuất gạch</t>
  </si>
  <si>
    <t>Thuê đất khai thác cát làm VLXD thông thường</t>
  </si>
  <si>
    <t>Thuê đất xây dựng Khách sạn (sau khi nhận chuyển nhượng tài sản)</t>
  </si>
  <si>
    <t>Thuê đất xây dựng nhà máy phân loại xử lý rác thải, sản xuất biogas và phân bón hữu cơ (phần bổ sung)</t>
  </si>
  <si>
    <t>Thuê đất mở rộng khuôn viên cây xăng dầu Cao Quảng</t>
  </si>
  <si>
    <t>Thẩm định nhu cầu sử dụng đất và thuê đất xây dựng Trụ sở làm việc</t>
  </si>
  <si>
    <t>Thuê đất tại khu công nghiệp Bắc Đồng Hới, xã Thuận Đức, thành phố Đồng Hới xây dựng Nhà chế biến gỗ công nghiệp Trường Thành</t>
  </si>
  <si>
    <t xml:space="preserve">Thuê đất khai thác, chế biến đá vôi làm VLXD thông thường </t>
  </si>
  <si>
    <t>Thuê đất tại xã Bảo Ninh, thành phố Đồng Hới</t>
  </si>
  <si>
    <t>Đề nghị gia hạn sử dụng đất</t>
  </si>
  <si>
    <t xml:space="preserve"> xã Quảng Lưu, huyện Quảng Trạch</t>
  </si>
  <si>
    <t xml:space="preserve"> xã Quảng Đông, huyện Quảng Trạch</t>
  </si>
  <si>
    <t xml:space="preserve"> thị trấn Kiến Giang, huyện Lệ Thủy</t>
  </si>
  <si>
    <t>xã Trường Xuân, huyện Quảng Ninh</t>
  </si>
  <si>
    <t>phường Quảng Phúc, thị xã Ba Đồn</t>
  </si>
  <si>
    <t>xã Tiến Hóa, huyện Tuyên Hóa</t>
  </si>
  <si>
    <t>phường Ba Đồn, thị xã Ba Đồn</t>
  </si>
  <si>
    <t>xã Quảng Hòa, thị xã Ba Đồn</t>
  </si>
  <si>
    <t>xã Thuận Đức, thành phố Đồng Hới</t>
  </si>
  <si>
    <t>xã Bảo Ninh, thành phố Đồng Hới</t>
  </si>
  <si>
    <t>xã Mai Hóa, huyện Tuyên Hóa</t>
  </si>
  <si>
    <t>xã Ngư Thủy Bắc, huyện Lệ Thủy</t>
  </si>
  <si>
    <t>xã Lộc Ninh, huyện Quảng Ninh</t>
  </si>
  <si>
    <t>thị trấn Hoàn Lão, huyện Bố Trạch</t>
  </si>
  <si>
    <t>xã Gia Ninh, huyện Quảng Ninh</t>
  </si>
  <si>
    <t>xã Châu Hóa, Tuyên Hóa</t>
  </si>
  <si>
    <t>phường Hải Thành, thành phố Đồng Hới</t>
  </si>
  <si>
    <t>xã Nam Trạch, huyện Bố Trạch</t>
  </si>
  <si>
    <t>phường Bắc Lý, thành phố Đồng Hới</t>
  </si>
  <si>
    <t>xã Hòa Trạch, huyện Bố Trạch</t>
  </si>
  <si>
    <t>xã Tiến Hóa, Tuyên Hóa</t>
  </si>
  <si>
    <t>xã Xuân Thủy, huyện Lệ Thủy</t>
  </si>
  <si>
    <t>tại các xã của huyện Tuyên Hóa, QT, BĐ, BT, QN, LT</t>
  </si>
  <si>
    <t>tại các xã thuộc huyện Tuyên Hóa, Quảng Trạch, TX Ba Đồn, BT, LT (REII)</t>
  </si>
  <si>
    <t>xã Tân Ninh, huyện Quảng Ninh</t>
  </si>
  <si>
    <t>thị trấn Quy Đạt, huyện Minh Hóa</t>
  </si>
  <si>
    <t>xã Đại Trạch, huyện Bố Trạch</t>
  </si>
  <si>
    <t>xã Hưng Trạch, huyện Bố Trạch</t>
  </si>
  <si>
    <t>xã Đồng Hóa, huyện Tuyên Hóa</t>
  </si>
  <si>
    <t>tại xã Võ Ninh, huyện Quảng Ninh</t>
  </si>
  <si>
    <t>KCN Cam Liên, xã Cam Thủy, huyện Lệ Thủy</t>
  </si>
  <si>
    <t>lèn Thanh Thủy, xã Tiến Hóa, huyện Tuyên Hóa</t>
  </si>
  <si>
    <t>xã Thuận Đức, tp Đồng Hới</t>
  </si>
  <si>
    <t>tiểu khu 4 thị trấn Hoàn Lão, Bố Trạch</t>
  </si>
  <si>
    <t>tiểu khu 1 thị trấn Quy Đạt, Minh Hóa</t>
  </si>
  <si>
    <t>xã Hóa Sơn, huyện Minh Hóa</t>
  </si>
  <si>
    <t>xã Thượng Hóa, huyện Minh Hóa</t>
  </si>
  <si>
    <t>Lèn Áng, xã Ngân Thủy, huyện Lệ Thủy</t>
  </si>
  <si>
    <t>Hà Bùng, xã Nam Trạch, huyện Bố Trạch</t>
  </si>
  <si>
    <t>xã Quảng Tùng, huyện Quảng Trạch</t>
  </si>
  <si>
    <t>phường Hải Đình, TP Đồng Hới</t>
  </si>
  <si>
    <t>xã Vạn Trạch, huyện Bố Trạch</t>
  </si>
  <si>
    <t>xã Quảng Hưng, huyện Quảng Trạch</t>
  </si>
  <si>
    <t>phường Bắc Lý, tp Đồng Hới</t>
  </si>
  <si>
    <t>xã Đức Ninh, tp Đồng Hới</t>
  </si>
  <si>
    <t>Đông Nam Lèn Áng, xã Ngân Thủy, huyện Lệ Thủy</t>
  </si>
  <si>
    <t>ngã ba Pheo, xã Trung Hóa, huyện Minh Hóa</t>
  </si>
  <si>
    <t>xã Thanh Thủy, huyện Lệ Thủy</t>
  </si>
  <si>
    <t>Xã Lý Trạch, huyện Bố Trạch</t>
  </si>
  <si>
    <t>Xã Cao Quảng, huyện Tuyên Hoá</t>
  </si>
  <si>
    <t>Xã Duy Ninh, huyện Quảng Ninh</t>
  </si>
  <si>
    <t>lèn Khe Ngang, xã Trường Xuân, huyện Quảng Ninh</t>
  </si>
  <si>
    <t>Lèn Dân chủ, xã Ngân Thuỷ, huyện Lệ Thuỷ</t>
  </si>
  <si>
    <t>17/12/2015</t>
  </si>
  <si>
    <t>23/9/2015 (05/9/2015)</t>
  </si>
  <si>
    <t>24/9/2015 (05/9/2015)</t>
  </si>
  <si>
    <t>9/10/2015 (25/9/2015)</t>
  </si>
  <si>
    <t>13/10/2015 (20/9/2015)</t>
  </si>
  <si>
    <t>14/10/2015 (10/10/2015)</t>
  </si>
  <si>
    <t>15/10/2015 (30/9/2015)</t>
  </si>
  <si>
    <t>20/10/2015 (05/10/2015)</t>
  </si>
  <si>
    <t>22/10/2015 (10/10/2015)</t>
  </si>
  <si>
    <t>05/11/2015  20/10/2015</t>
  </si>
  <si>
    <t>12/11/2015 05/11/2015</t>
  </si>
  <si>
    <t>18/11/2015 10/11/2015</t>
  </si>
  <si>
    <t>8/12/2015 25/11/2015</t>
  </si>
  <si>
    <t>15/12/2015 30/11/2015</t>
  </si>
  <si>
    <t>25/12/2015 15/12/2015</t>
  </si>
  <si>
    <t>30/12/2015 15/12/2015</t>
  </si>
  <si>
    <t>01/01/2016 20/12/2015</t>
  </si>
  <si>
    <t>06/01/2016 25/12/2016</t>
  </si>
  <si>
    <t>06/01/2016 30/12/2016</t>
  </si>
  <si>
    <t>12/01/2015 28/12/2015</t>
  </si>
  <si>
    <t>13/01/2016 05/01/2016</t>
  </si>
  <si>
    <t>20/01/2016 15/01/2016</t>
  </si>
  <si>
    <t>25/01/2016 15/01/2016</t>
  </si>
  <si>
    <t>26/01/2016 20/01/2016</t>
  </si>
  <si>
    <t>64/TTr-STNMT ngày 20/01/2015</t>
  </si>
  <si>
    <t>62/TTr-STNMT ngày 19/01/2015</t>
  </si>
  <si>
    <t>96/TTr-STNMT ngày 30/01/2015</t>
  </si>
  <si>
    <t>92/TTr-STNMT ngày 30/01/2015</t>
  </si>
  <si>
    <t>126/TTr-STNMT ngày 10/02/2015</t>
  </si>
  <si>
    <t>137/TTr-STNMT ngày 11/02/2015</t>
  </si>
  <si>
    <t>135/TTr-STNMT ngày 11/02/2015</t>
  </si>
  <si>
    <t>136/TTr-STNMT ngày 11/02/2015</t>
  </si>
  <si>
    <t>187/TTr-STNMT ngày 11/3/2015</t>
  </si>
  <si>
    <t>233/TTr-STNMT ngày 30/3/2015</t>
  </si>
  <si>
    <t>207/TTr-STNMT ngày 23/3/2015</t>
  </si>
  <si>
    <t>235/TTr-STNMT ngày 31/3/2015</t>
  </si>
  <si>
    <t>232/TTr-STNMT ngày 30/3/2015</t>
  </si>
  <si>
    <t>210/TTr-STNMT ngày 23/3/2015</t>
  </si>
  <si>
    <t>252/TTr-STNMT ngày 08/4/2015</t>
  </si>
  <si>
    <t>333/TTr-STNMT ngày 11/5/2015</t>
  </si>
  <si>
    <t>248/TTr-STNMT ngày 08/4/2015</t>
  </si>
  <si>
    <t>250/TTr-STNMT ngày 20/4/2015</t>
  </si>
  <si>
    <t>251/TTr-STNMT ngày 08/4/2015</t>
  </si>
  <si>
    <t>269/TTr-STNMT ngày 15/4/2015</t>
  </si>
  <si>
    <t>268/TTr-STNMT ngày 15/4/2015</t>
  </si>
  <si>
    <t>681/TTr-STNMT ngày 22/7/2015</t>
  </si>
  <si>
    <t>336/TTr-STNMT ngày 12/5/2015</t>
  </si>
  <si>
    <t>465/TTr-STNMT ngày 02/6/2015</t>
  </si>
  <si>
    <t>455/TTr-STNMT ngày 01/6/2015</t>
  </si>
  <si>
    <t>506/TTr-STNMT ngày 09/6/2015</t>
  </si>
  <si>
    <t>482/TTr-STNMT ngày 04/6/2015</t>
  </si>
  <si>
    <t>518/TTr-STNMT ngày 12/6/2015</t>
  </si>
  <si>
    <t>517/TTr-STNMT ngày 12/6/2015</t>
  </si>
  <si>
    <t>507/TTr-STNMT ngày 10/6/2015</t>
  </si>
  <si>
    <t>558/TTr-STNMT ngày 17/6/2015</t>
  </si>
  <si>
    <t>675/TTr-STNMT ngày 17/7/2015</t>
  </si>
  <si>
    <t>655/TTr-STNMT ngày 14/7/2015</t>
  </si>
  <si>
    <t>709/TTr-STNMT ngày 04/8/2015</t>
  </si>
  <si>
    <t>656/TTr-STNMT ngày 14/7/2015</t>
  </si>
  <si>
    <t>730/TTr-STNMT ngày 10/8/2015</t>
  </si>
  <si>
    <t>704/TTr-STNMT ngày 28/7/2015</t>
  </si>
  <si>
    <t>723/TTr-STNMT ngày 05/8/2015</t>
  </si>
  <si>
    <t>717/TTr-STNMT ngày 05/8/2015</t>
  </si>
  <si>
    <t>779/TTr-STNMT ngày 26/8/2015</t>
  </si>
  <si>
    <t>765/TTr-STNMT ngày 21/8/2015</t>
  </si>
  <si>
    <t>763/TTr-STNMT ngày 21/8/2015</t>
  </si>
  <si>
    <t>772/TTr-STNMT ngày 25/8/2015</t>
  </si>
  <si>
    <t>782/TTr-STNMT ngày 28/8/2015</t>
  </si>
  <si>
    <t>790/TTr-STNMT ngày 01/9/2015</t>
  </si>
  <si>
    <t>792/TTr-STNMT ngày 019/2015</t>
  </si>
  <si>
    <t>810/TTr-STNMT ngày 17/9/2015</t>
  </si>
  <si>
    <t>826/TTr-STNMT ngày 23/9/2015</t>
  </si>
  <si>
    <t>832/TTr-STNMT ngày 30/9/2015</t>
  </si>
  <si>
    <t>894/TTr-STNMT ngày 27/10/2015</t>
  </si>
  <si>
    <t>840/TTr-STNMT ngày 05/10/2015</t>
  </si>
  <si>
    <t>834/TTr-STNMT ngày 01/10/2015</t>
  </si>
  <si>
    <t>893/TTr-STNMT ngày 27/10/2015</t>
  </si>
  <si>
    <t>892/TTr-STNMT ngày 27/10/2015</t>
  </si>
  <si>
    <t>830/TTr-STNMT ngày 28/9/2015</t>
  </si>
  <si>
    <t>837/TTr-STNMT ngày 02/10/2015</t>
  </si>
  <si>
    <t>872/TTr-STNMT ngày 16/10/2015</t>
  </si>
  <si>
    <t>862/TTr-STNMT ngày 13/10/2015</t>
  </si>
  <si>
    <t>848/TTr-STNMT ngày 07/10/2015</t>
  </si>
  <si>
    <t>861/TTr-STNMT ngày 13/10/2015</t>
  </si>
  <si>
    <t>867/TTr-STNMT ngày 14/10/2015</t>
  </si>
  <si>
    <t>901/TTr-STNMT ngày 28/10/2015</t>
  </si>
  <si>
    <t>907/TTr-STNMT ngày 29/10/2015</t>
  </si>
  <si>
    <t>908/TTr-STNMT ngày 29/10/2015</t>
  </si>
  <si>
    <t>917/TTr-STNMT ngày 05/11/2015</t>
  </si>
  <si>
    <t>955/TTr-STNMT ngày 20/11/2015</t>
  </si>
  <si>
    <t>953/TTr-STNMT ngày 20/11/2015</t>
  </si>
  <si>
    <t>993/TTr-STNMT ngày 15/12/2015</t>
  </si>
  <si>
    <t>962/TTr-STNMT ngày 24/11/2015</t>
  </si>
  <si>
    <t>964/TTr-STNMT ngày 25/11/2015</t>
  </si>
  <si>
    <t>985/TTr-STNMT ngày 10/12/2015</t>
  </si>
  <si>
    <t>28/TTr-STNMT ngày 20/01/2016</t>
  </si>
  <si>
    <t>1000/TTr-STNMT ngày 18/12/2015</t>
  </si>
  <si>
    <t>1032/TTr-STNMT ngày 30/12/2015</t>
  </si>
  <si>
    <t>1025/TTr-STNMT ngày 28/12/2015</t>
  </si>
  <si>
    <t>1019/TTr-STNMT ngày 25/12/2015</t>
  </si>
  <si>
    <t>22/TTr-STNMT ngày 18/01/2016</t>
  </si>
  <si>
    <t>21/TTr-STNMT ngày 18/01/2016</t>
  </si>
  <si>
    <t>ODT</t>
  </si>
  <si>
    <t>ONT+BHK</t>
  </si>
  <si>
    <t>CLN+BHK</t>
  </si>
  <si>
    <t>CSK</t>
  </si>
  <si>
    <t>TSC</t>
  </si>
  <si>
    <t>DTM</t>
  </si>
  <si>
    <t>SKK</t>
  </si>
  <si>
    <t>SKX</t>
  </si>
  <si>
    <t>5 năm</t>
  </si>
  <si>
    <t>BB034591
BB034592
BB034593</t>
  </si>
  <si>
    <t>BN786811</t>
  </si>
  <si>
    <t>BN786845
BN786846</t>
  </si>
  <si>
    <t>BN786908
BN786909</t>
  </si>
  <si>
    <t>BN786570</t>
  </si>
  <si>
    <t>BN786947
BN786948</t>
  </si>
  <si>
    <t>BN786927</t>
  </si>
  <si>
    <t>BN786936</t>
  </si>
  <si>
    <t>BN789026</t>
  </si>
  <si>
    <t>BN786938</t>
  </si>
  <si>
    <t>BN786939</t>
  </si>
  <si>
    <t>BN786999</t>
  </si>
  <si>
    <t>BN786976</t>
  </si>
  <si>
    <t>BN789032</t>
  </si>
  <si>
    <t>BN786967
BN786968</t>
  </si>
  <si>
    <t>BN786971</t>
  </si>
  <si>
    <t>BN789043</t>
  </si>
  <si>
    <t>BN789050</t>
  </si>
  <si>
    <t>BN789052</t>
  </si>
  <si>
    <t>BN789066</t>
  </si>
  <si>
    <t>BN789073</t>
  </si>
  <si>
    <t>BN789087</t>
  </si>
  <si>
    <t>BN789414</t>
  </si>
  <si>
    <t>BN789416</t>
  </si>
  <si>
    <t>BN789415</t>
  </si>
  <si>
    <t>BN789402</t>
  </si>
  <si>
    <t>BN789427
BN789430
BN789432</t>
  </si>
  <si>
    <t>BN789436</t>
  </si>
  <si>
    <t>BN789437</t>
  </si>
  <si>
    <t>BN789445</t>
  </si>
  <si>
    <t>BN 789461</t>
  </si>
  <si>
    <t>BN789460</t>
  </si>
  <si>
    <t>BN789483</t>
  </si>
  <si>
    <t>BN789465
BN789466</t>
  </si>
  <si>
    <t>BN 789508</t>
  </si>
  <si>
    <t>BN 789509</t>
  </si>
  <si>
    <t>BN 789526</t>
  </si>
  <si>
    <t>BN 789521</t>
  </si>
  <si>
    <t>229/QĐ-UBND ngày 28/01/2015</t>
  </si>
  <si>
    <t>251/QĐ-UBND ngày 29/01/2015</t>
  </si>
  <si>
    <t>379/QĐ-UBND ngày 09/02/2015</t>
  </si>
  <si>
    <t>380/QĐ-UBND ngày 09/02/2015</t>
  </si>
  <si>
    <t>498/QĐ-UBND ngày 26/02/2015</t>
  </si>
  <si>
    <t>701/QĐ-UBND ngày 18/3/2015</t>
  </si>
  <si>
    <t>406/QĐ-UBND
ngày 11/02/2015</t>
  </si>
  <si>
    <t>407/QĐ-UBND
ngày 11/02/2015</t>
  </si>
  <si>
    <t>702/QĐ-UBND
ngày 18/3/2015</t>
  </si>
  <si>
    <t>1009/QĐ-UBND
ngày 16/4/2015</t>
  </si>
  <si>
    <t>1160/QĐ-UBND
ngày 05/5/2015</t>
  </si>
  <si>
    <t>973/QĐ-UBND
ngày 14/4/2015</t>
  </si>
  <si>
    <t>961/QĐ-UBND
ngày 13/4/2015</t>
  </si>
  <si>
    <t>854/QĐ-UBND
ngày 02/4/2015</t>
  </si>
  <si>
    <t>1036/QĐ-UBND
ngày 20/4/2015</t>
  </si>
  <si>
    <t>1338/QĐ-UBND
ngày 25/5/2015</t>
  </si>
  <si>
    <t>1039/QĐ-UBND
ngày 20/4/2015</t>
  </si>
  <si>
    <t>1038/QĐ-UBND
ngày 20/4/2015</t>
  </si>
  <si>
    <t>1040/QĐ-UBND
ngày 20/4/2015</t>
  </si>
  <si>
    <t>996/QĐ-UBND
ngày 15/4/2015</t>
  </si>
  <si>
    <t>1118/QĐ-UBND
ngày 25/4/2015</t>
  </si>
  <si>
    <t>1218/QĐ-UBND
ngày 12/5/2015</t>
  </si>
  <si>
    <t>2169/QĐ-UBND
ngày 07/8/2015</t>
  </si>
  <si>
    <t>1340/QĐ-UBND
ngày 25/5/2015</t>
  </si>
  <si>
    <t>1753/QĐ-UBND
ngày 26/6/2015</t>
  </si>
  <si>
    <t>2111/QĐ-UBND
ngày 31/7/2015</t>
  </si>
  <si>
    <t>1529/QĐ-UBND
ngày 10/6/2015</t>
  </si>
  <si>
    <t>1782/QĐ-UBND
ngày 29/6/2015</t>
  </si>
  <si>
    <t>1721/QĐ-UBND
ngày 25/6/2015</t>
  </si>
  <si>
    <t>1779/QĐ-UBND
ngày 29/6/2015</t>
  </si>
  <si>
    <t>1670/QĐ-UBND
ngày 19/6/2015</t>
  </si>
  <si>
    <t>2494/QĐ-UBND
ngày 08/9/2015</t>
  </si>
  <si>
    <t>2075/QĐ-UBND
ngày 28/7/2015</t>
  </si>
  <si>
    <t>2002/QĐ-UBND
ngày 22/7/2015</t>
  </si>
  <si>
    <t>2275/QĐ-UBND
ngày 18/8/2015</t>
  </si>
  <si>
    <t>2168/QĐ-UBND
ngày 06/8/2015</t>
  </si>
  <si>
    <t>2252/QĐ-UBND
ngày 13/8/2015</t>
  </si>
  <si>
    <t>2250/QĐ-UBND
ngày 13/8/2015</t>
  </si>
  <si>
    <t>2422/QĐ-UBND
ngày 01/9/2015</t>
  </si>
  <si>
    <t>2424/QĐ-UBND
ngày 01/9/2015</t>
  </si>
  <si>
    <t>2449/QĐ-UBND
ngày 04/9/2015</t>
  </si>
  <si>
    <t>2577/QĐ-UBND
ngày 18/9/2015</t>
  </si>
  <si>
    <t>2479/QĐ-UBND
ngày 07/9/2015</t>
  </si>
  <si>
    <t>2661/QĐ-UBND
ngày 25/9/2015</t>
  </si>
  <si>
    <t>2476/QĐ-UBND
ngày 07/9/2015</t>
  </si>
  <si>
    <t>2675/QĐ-UBND
ngày 29/9/2015</t>
  </si>
  <si>
    <t>2739/QĐ-UBND
ngày 06/10/2015</t>
  </si>
  <si>
    <t>2740/QĐ-UBND
ngày 06/10/2015</t>
  </si>
  <si>
    <t>3222/QĐ-UBND
ngày 11/11/2015</t>
  </si>
  <si>
    <t>2761/QĐ-UBND
ngày 09/10/2015</t>
  </si>
  <si>
    <t>2934/QĐ-UBND
ngày 19/10/2015</t>
  </si>
  <si>
    <t>3203/QĐ-UBND
ngày 10/11/2015</t>
  </si>
  <si>
    <t>2738/QĐ-UBND
ngày 06/10/2015</t>
  </si>
  <si>
    <t>2927/QĐ-UBND
ngày 19/10/2015</t>
  </si>
  <si>
    <t>3136/QĐ-UBND
ngày 02/11/2015</t>
  </si>
  <si>
    <t>3634/QĐ-UBND ngày 17/12/2015</t>
  </si>
  <si>
    <t>2929/QĐ-UBND
ngày 19/10/2015</t>
  </si>
  <si>
    <t>3060/QĐ-UBND
ngày 29/10/2015</t>
  </si>
  <si>
    <t>3255/QĐ-UBND
ngày 16/11/2015</t>
  </si>
  <si>
    <t>3253/QĐ-UBND
ngày 16/11/2015</t>
  </si>
  <si>
    <t>3254/QĐ-UBND
ngày 16/11/2015</t>
  </si>
  <si>
    <t>3355/QĐ-UBND
ngày 23/11/2015</t>
  </si>
  <si>
    <t>3633/QĐ-UBND
ngày 17/12/2015</t>
  </si>
  <si>
    <t>3421/QĐ-UBND
ngày 30/11/2015</t>
  </si>
  <si>
    <t>3632/QĐ-UBND
ngày 17/12/2015</t>
  </si>
  <si>
    <t>3803/QĐ-UBND
ngày 28/12/2015</t>
  </si>
  <si>
    <t>3706/QĐ-UBND ngày 22/12/2015</t>
  </si>
  <si>
    <t>315/QĐ-UBND ngày 03/02/2016</t>
  </si>
  <si>
    <t>3832/QĐ-UBND ngày 29/12/2015</t>
  </si>
  <si>
    <t>22/QĐ-UBND ngày 07/01/2016</t>
  </si>
  <si>
    <t>16/QĐ-UBND ngày 06/01/2016</t>
  </si>
  <si>
    <t>3843/QĐ-UBND ngày 30/12/2015</t>
  </si>
  <si>
    <t>369/QĐ-UBND ngày 15/02/2016</t>
  </si>
  <si>
    <t>17/HĐTĐ ngày 17/4/2015</t>
  </si>
  <si>
    <t>18/HĐTĐ ngày 17/4/2015</t>
  </si>
  <si>
    <t>12/HĐTĐ ngày 06/4/2015</t>
  </si>
  <si>
    <t>13/HĐTĐ ngày 07/4/2015</t>
  </si>
  <si>
    <t>11/HĐTĐ ngày 06/4/2015</t>
  </si>
  <si>
    <t>39/HĐTĐ ngày 08/7/2015</t>
  </si>
  <si>
    <t>14/HĐTĐ ngày 07/4/2015</t>
  </si>
  <si>
    <t>15/HĐTĐ ngày 07/4/2015</t>
  </si>
  <si>
    <t>21/HĐTĐ ngày 06/5/2015</t>
  </si>
  <si>
    <t>25/HĐTĐ ngày 21/5/2015</t>
  </si>
  <si>
    <t>23/HĐTĐ ngày 15/5/2015</t>
  </si>
  <si>
    <t>43/HĐTĐ ngày 30/7/2015</t>
  </si>
  <si>
    <t>29/HĐTĐ ngày 08/6/2015</t>
  </si>
  <si>
    <t>28/HĐTĐ ngày 04/6/2015</t>
  </si>
  <si>
    <t>38/HĐTĐ ngày 06/7/2015</t>
  </si>
  <si>
    <t>33/HĐTĐ ngày 26/6/2015</t>
  </si>
  <si>
    <t>44/HĐTĐ ngày 05/8/2015</t>
  </si>
  <si>
    <t>22/HĐTĐ ngày 07/5/2015</t>
  </si>
  <si>
    <t>45/HĐTĐ ngày 05/8/2015</t>
  </si>
  <si>
    <t>24/HĐTĐ ngày 21/5/2015</t>
  </si>
  <si>
    <t>26/HĐTĐ ngày 21/5/2015</t>
  </si>
  <si>
    <t>35/HĐTĐ ngày 20/6/2015</t>
  </si>
  <si>
    <t>42/HĐTĐ ngày 30/7/2015</t>
  </si>
  <si>
    <t>30/HĐTĐ ngày 12/6/2015</t>
  </si>
  <si>
    <t>40/HĐTĐ ngày 15/7/2015</t>
  </si>
  <si>
    <t>A An</t>
  </si>
  <si>
    <t>An</t>
  </si>
  <si>
    <t>Quân</t>
  </si>
  <si>
    <t>Thảo</t>
  </si>
  <si>
    <t>Hiển</t>
  </si>
  <si>
    <t>Ghi chú</t>
  </si>
  <si>
    <t>trả hồ sơ</t>
  </si>
  <si>
    <t>Chờ bổ sung hồ sơ</t>
  </si>
  <si>
    <t>Tổng số công trình 88</t>
  </si>
  <si>
    <t>Công ty Cổ phần Du lịch Sài Gòn - Quảng Bình</t>
  </si>
  <si>
    <t>Công ty CP PVC - IMICO Quảng Bình</t>
  </si>
  <si>
    <t>Công ty TNHH XDTH Xuân Thắng</t>
  </si>
  <si>
    <t>Công ty CP XD An Phát</t>
  </si>
  <si>
    <t>Công ty TNHH Thanh Phương</t>
  </si>
  <si>
    <t>Công ty CP sản xuất bao bì TM tổng hợp Thiên Phú</t>
  </si>
  <si>
    <t>Công ty TNHH khai thác VL và XD Hồng Lĩnh</t>
  </si>
  <si>
    <t>Công ty TNHH Liễu Lựu</t>
  </si>
  <si>
    <t>Công ty CP SXVLXD CosevcoI</t>
  </si>
  <si>
    <t>Công ty CP VLXD 1.5</t>
  </si>
  <si>
    <t>Công ty TNHH Tam Phát</t>
  </si>
  <si>
    <t>Công ty CP XNK Quảng Bình</t>
  </si>
  <si>
    <t>Công ty Cổ phần Hóa chất và cao su Cosevco</t>
  </si>
  <si>
    <t>Công ty CP cosevco 1.5</t>
  </si>
  <si>
    <t>Công ty Cổ phần TOYOTA Quảng Bình</t>
  </si>
  <si>
    <t>Thiếu giấy CNQSDĐ, Bổ sung Tờ trình xin trả lại đất, tờ trình xin thuê đất Chuyển nhượng tài sản</t>
  </si>
  <si>
    <t xml:space="preserve"> BHK</t>
  </si>
  <si>
    <t>CLN</t>
  </si>
  <si>
    <t xml:space="preserve"> RSX</t>
  </si>
  <si>
    <t>RPH</t>
  </si>
  <si>
    <t xml:space="preserve">
RSX</t>
  </si>
  <si>
    <t xml:space="preserve"> NTS</t>
  </si>
  <si>
    <t xml:space="preserve"> CLN</t>
  </si>
  <si>
    <t xml:space="preserve">
RPH</t>
  </si>
  <si>
    <t xml:space="preserve"> DGD</t>
  </si>
  <si>
    <t>Công ty TNHH TM&amp;DV 
Song Thành</t>
  </si>
  <si>
    <t>310/QĐ-UBND ngày 02/02/2016</t>
  </si>
  <si>
    <t>801/TTr-STNMT ngày 9/9/2015</t>
  </si>
  <si>
    <t>252/TTr-STNMT ngày 8/4/2015</t>
  </si>
  <si>
    <t>1036/QĐ-UBND ngày 20/4/2015</t>
  </si>
  <si>
    <t>BN789091</t>
  </si>
  <si>
    <t>BN789484</t>
  </si>
  <si>
    <t>946/TTr-STNMT ngày 25/11/2015</t>
  </si>
  <si>
    <t>17/9/2039</t>
  </si>
  <si>
    <t>BN789465 BN789466</t>
  </si>
  <si>
    <t>3803/QĐ-UBND ngày 28/12/2015</t>
  </si>
  <si>
    <t xml:space="preserve">136/TTr-TNMT ngày 11/02/2015 </t>
  </si>
  <si>
    <t>70/QĐ-UBND ngày 14/11/2015</t>
  </si>
  <si>
    <t>51/VT</t>
  </si>
  <si>
    <t>04/VT</t>
  </si>
  <si>
    <t>2075/QĐ-UBND ngày 28/07/2015</t>
  </si>
  <si>
    <t>21/VT</t>
  </si>
  <si>
    <t>14/VT</t>
  </si>
  <si>
    <t>Đến ngày 15/4/2015</t>
  </si>
  <si>
    <t>BN789092</t>
  </si>
  <si>
    <t>723/TTr-TNMT ngày 05/8/2015</t>
  </si>
  <si>
    <t>2252/QĐ-UBND ngày 13/8/2015</t>
  </si>
  <si>
    <t>03/VT</t>
  </si>
  <si>
    <t>18/VT</t>
  </si>
  <si>
    <t>31/VT</t>
  </si>
  <si>
    <t>71/VT</t>
  </si>
  <si>
    <t>1041/TTr-STNMT ngày 31/12/2015</t>
  </si>
  <si>
    <t>31/12/2065</t>
  </si>
  <si>
    <t>BN789530</t>
  </si>
  <si>
    <t>đến tháng 8 năm 2043</t>
  </si>
  <si>
    <t xml:space="preserve">2424/QĐ-UBND ngày 01/09/2015
</t>
  </si>
  <si>
    <t>tại xã Mai Hóa, huyện Tuyên Hóa</t>
  </si>
  <si>
    <t>Đến ngày 30/6/2021</t>
  </si>
  <si>
    <t>358/TTr-STNMT ngày 15/5/2015</t>
  </si>
  <si>
    <t>961/QĐ-UBND ngày 13/4/2015</t>
  </si>
  <si>
    <t>Đến ngày 10/02/2029</t>
  </si>
  <si>
    <t>Đến ngày 21/112022</t>
  </si>
  <si>
    <t>117/QĐ-UBND ngày 18/1/2016</t>
  </si>
  <si>
    <t>BN789063</t>
  </si>
  <si>
    <t>2478/QĐ-UBND ngày 7/92015</t>
  </si>
  <si>
    <t>t</t>
  </si>
  <si>
    <t>20/7/2015</t>
  </si>
  <si>
    <t>14/8/2015</t>
  </si>
  <si>
    <t>lâu dài</t>
  </si>
  <si>
    <t>BN789.35</t>
  </si>
  <si>
    <t>13/11/2015</t>
  </si>
  <si>
    <t>30/11/2015</t>
  </si>
  <si>
    <t>843/TTr-STNMT ngày 21/9/2015</t>
  </si>
  <si>
    <t>27/10/2015</t>
  </si>
  <si>
    <t>17/11/2015</t>
  </si>
  <si>
    <t>21/10/2015</t>
  </si>
  <si>
    <t>13/10/2015</t>
  </si>
  <si>
    <t>28/10/2015</t>
  </si>
  <si>
    <t>23/9/2105</t>
  </si>
  <si>
    <t>20/10/2015</t>
  </si>
  <si>
    <t>29/9/2015</t>
  </si>
  <si>
    <t>26/10/2015</t>
  </si>
  <si>
    <t>23/9/2015</t>
  </si>
  <si>
    <t>29/9/2016</t>
  </si>
  <si>
    <t>26/10/2016</t>
  </si>
  <si>
    <t>15/10/2015</t>
  </si>
  <si>
    <t>19/10/2015</t>
  </si>
  <si>
    <t>31/12/2015</t>
  </si>
  <si>
    <t>30/12/2015</t>
  </si>
  <si>
    <t>27/1/2016</t>
  </si>
  <si>
    <t>16/1/2015</t>
  </si>
  <si>
    <t>25/11/2015</t>
  </si>
  <si>
    <t>22/12/2015</t>
  </si>
  <si>
    <t>22/7/2015</t>
  </si>
  <si>
    <t>18/8/2015</t>
  </si>
  <si>
    <t>28/12/2015</t>
  </si>
  <si>
    <t>25/01/2016</t>
  </si>
  <si>
    <t>27/TTr-STNMT ngày 20/1/2016</t>
  </si>
  <si>
    <t>15/01/2066</t>
  </si>
  <si>
    <t>1031/TTr-STNMT ngày 30/12/2015</t>
  </si>
  <si>
    <t>25/QĐ-UBND ngày 07/01/2015</t>
  </si>
  <si>
    <t>26/5/2053</t>
  </si>
  <si>
    <t>Nguyễn Thế Vinh</t>
  </si>
  <si>
    <t>14/4/2015</t>
  </si>
  <si>
    <t>nguyễn Hữu Hiển</t>
  </si>
  <si>
    <t>Nguyễn Hữu Hiển</t>
  </si>
  <si>
    <t>15/4/2015</t>
  </si>
  <si>
    <t>13/5/2015</t>
  </si>
  <si>
    <t>24/5/2015</t>
  </si>
  <si>
    <t>27/5/2015</t>
  </si>
  <si>
    <t>23/6/2015</t>
  </si>
  <si>
    <t>13/2/2009</t>
  </si>
  <si>
    <t>15/6/2015</t>
  </si>
  <si>
    <t>Lương Phương Thảo</t>
  </si>
  <si>
    <t>15/9/2015</t>
  </si>
  <si>
    <t>16/9/2015</t>
  </si>
  <si>
    <t>27/11/2015</t>
  </si>
  <si>
    <t>19/11/2015</t>
  </si>
  <si>
    <t>21/12/2015</t>
  </si>
  <si>
    <t>Trần Xuân Thành</t>
  </si>
  <si>
    <t>23/12/2015</t>
  </si>
  <si>
    <t>20/1/2016</t>
  </si>
  <si>
    <t>17/2/2016</t>
  </si>
  <si>
    <t>3/11/20125</t>
  </si>
  <si>
    <t>14/9/2015</t>
  </si>
  <si>
    <t>23/11/2015</t>
  </si>
  <si>
    <t>29/12/2015</t>
  </si>
  <si>
    <t>Trần Đình An</t>
  </si>
  <si>
    <t>16/10/2015</t>
  </si>
  <si>
    <t>29/10/2015</t>
  </si>
  <si>
    <t>22/10/2015</t>
  </si>
  <si>
    <t>BN789435</t>
  </si>
  <si>
    <t>15/12/2015</t>
  </si>
  <si>
    <t>BN789450 BN789452 BN789451</t>
  </si>
  <si>
    <t>BN789524</t>
  </si>
  <si>
    <t>15/1/2015</t>
  </si>
  <si>
    <t>29/1/2016</t>
  </si>
  <si>
    <t>Lương phương Thảo</t>
  </si>
  <si>
    <t>Trung tâm PTQĐ huyện Bố Trạch</t>
  </si>
  <si>
    <t>Thẩm định phê duyệt kinh phí BT,HT do GPMB XD CT: HTKT khu phân lô đất ở</t>
  </si>
  <si>
    <t>31/8/20015</t>
  </si>
  <si>
    <t>21/9/2015</t>
  </si>
  <si>
    <t>824/TTr-STNMT ngày 23/9/2015</t>
  </si>
  <si>
    <t>2928/QĐ-UBND ngày 19/10/2015</t>
  </si>
  <si>
    <t>16/11/2015</t>
  </si>
  <si>
    <t>13/6/2015</t>
  </si>
  <si>
    <t>16/6/2015</t>
  </si>
  <si>
    <t>24/2/2015</t>
  </si>
  <si>
    <t>17/3/2015</t>
  </si>
  <si>
    <t>Nguyễn Văn Lợi</t>
  </si>
  <si>
    <t>BN789485</t>
  </si>
  <si>
    <t>14/12/2015</t>
  </si>
  <si>
    <t>BN789053</t>
  </si>
  <si>
    <t>21/8/2015</t>
  </si>
  <si>
    <t>Lê Hồng Quân</t>
  </si>
  <si>
    <t>21/7/2015</t>
  </si>
  <si>
    <t>17/8/2015</t>
  </si>
  <si>
    <t>13/8/2015</t>
  </si>
  <si>
    <t>BCS</t>
  </si>
  <si>
    <t>BN789077</t>
  </si>
  <si>
    <t>22/9/2015</t>
  </si>
  <si>
    <t>28/9/2015</t>
  </si>
  <si>
    <t>31/8/2015</t>
  </si>
  <si>
    <t>13/1/2016</t>
  </si>
  <si>
    <t>15/QĐ-UBND ngày 6/1/2016</t>
  </si>
  <si>
    <t>26/1/2015</t>
  </si>
  <si>
    <t>18/1/2016</t>
  </si>
  <si>
    <t>18/3/2015</t>
  </si>
  <si>
    <t>26/1/2016</t>
  </si>
  <si>
    <t>24/11/2015</t>
  </si>
  <si>
    <t>18/6/2015</t>
  </si>
  <si>
    <t>15/7/2015</t>
  </si>
  <si>
    <t>26/7/2015</t>
  </si>
  <si>
    <t>26/6/2015</t>
  </si>
  <si>
    <t>23/7/2015</t>
  </si>
  <si>
    <t>Trần Huy Hùng</t>
  </si>
  <si>
    <t>17/7/2015</t>
  </si>
  <si>
    <t>2245/QĐ-UBND ngày 13/8/2015</t>
  </si>
  <si>
    <t>19/6/2015</t>
  </si>
  <si>
    <t>16/7/2015</t>
  </si>
  <si>
    <t>2492/QĐ-UBND ngày 08/9/2015</t>
  </si>
  <si>
    <t>24/9/2015</t>
  </si>
  <si>
    <t>Nguyễ Hữu Hiển</t>
  </si>
  <si>
    <t>29/6/2015</t>
  </si>
  <si>
    <t>30/10/2015</t>
  </si>
  <si>
    <t>13/4/2015</t>
  </si>
  <si>
    <t>21/5/2015</t>
  </si>
  <si>
    <t>30/1/2015</t>
  </si>
  <si>
    <t>26/2/2015</t>
  </si>
  <si>
    <t>27/3/2015</t>
  </si>
  <si>
    <t>14/7/2015</t>
  </si>
  <si>
    <t>23/3/2015</t>
  </si>
  <si>
    <t>26/5/2015</t>
  </si>
  <si>
    <t>20/6/2015</t>
  </si>
  <si>
    <t>Số 66/HTTĐ ngày 31/8/2015</t>
  </si>
  <si>
    <t>BN789094</t>
  </si>
  <si>
    <t>Số 67/HĐTĐ ngày 31/8/2015</t>
  </si>
  <si>
    <t>Số 93/HĐTĐ ngày 10/11/2015</t>
  </si>
  <si>
    <t>27/8/2015</t>
  </si>
  <si>
    <t>Số 99/HĐTĐ ngày 24/11/2015</t>
  </si>
  <si>
    <t>2384/QĐ-UBND ngày 27/8/2015</t>
  </si>
  <si>
    <t>BN789028 BN789029
BN789030</t>
  </si>
  <si>
    <t>DGT</t>
  </si>
  <si>
    <t>SON</t>
  </si>
  <si>
    <t>BN789453</t>
  </si>
  <si>
    <t>BN78906</t>
  </si>
  <si>
    <t>Số 68/HĐTĐ ngày 07/9/2015</t>
  </si>
  <si>
    <t>Số 75/HĐTĐ ngày 24/9/2015</t>
  </si>
  <si>
    <t>Khai thác cát làm VLXD thông thường</t>
  </si>
  <si>
    <t>21/7/2115</t>
  </si>
  <si>
    <t>Số 71/HĐTĐ ngày  08/9/2015</t>
  </si>
  <si>
    <t>25/6/2015</t>
  </si>
  <si>
    <t>Trân Huy Hùng</t>
  </si>
  <si>
    <t>28/7/2015</t>
  </si>
  <si>
    <t>Số 96/HĐTĐ ngày 1711/2015</t>
  </si>
  <si>
    <t>17/9/2015</t>
  </si>
  <si>
    <t>Số 84/HĐTĐ ngày 08/10/2015</t>
  </si>
  <si>
    <t>Số 77/HĐTĐ ngày 05/10/2015</t>
  </si>
  <si>
    <t>Xây dựng phòng giao dịch Hòa Ninh</t>
  </si>
  <si>
    <t>25/4/2015</t>
  </si>
  <si>
    <t>30/7/2015</t>
  </si>
  <si>
    <t>Khai thác đá vôi làm VLXD thông thường</t>
  </si>
  <si>
    <t>14/5/2015</t>
  </si>
  <si>
    <t>15/5/2015</t>
  </si>
  <si>
    <t>20/5/2015</t>
  </si>
  <si>
    <t>28/1/2015</t>
  </si>
  <si>
    <t>13/3/2015</t>
  </si>
  <si>
    <t>20/4/2015</t>
  </si>
  <si>
    <t>23/1/2015</t>
  </si>
  <si>
    <t>17/2/2015</t>
  </si>
  <si>
    <t>28/8/2015</t>
  </si>
  <si>
    <t>25/9/2015</t>
  </si>
  <si>
    <t>Sô 92/HĐTĐ ngày 05/11/2015</t>
  </si>
  <si>
    <t>Số 54/HĐTĐ ngày 20/8/2015</t>
  </si>
  <si>
    <t>25/8/2015</t>
  </si>
  <si>
    <t>29/7/2015</t>
  </si>
  <si>
    <t>Số 90/HĐTĐ ngày 28/10/2015</t>
  </si>
  <si>
    <t>22/1/52015</t>
  </si>
  <si>
    <t>20/8/2015</t>
  </si>
  <si>
    <t>Số 71/HĐTĐ ngày 9/9/2015</t>
  </si>
  <si>
    <t>14/10/2015</t>
  </si>
  <si>
    <t>Số 87/HĐTĐ ngày 26/10/2015</t>
  </si>
  <si>
    <t>BN786940</t>
  </si>
  <si>
    <t>24/4/2015</t>
  </si>
  <si>
    <t>Nguyên Văn Lợi</t>
  </si>
  <si>
    <t>19/6/2065</t>
  </si>
  <si>
    <t>24/8/2015</t>
  </si>
  <si>
    <t>Số 94/HĐTĐ ngày 10/11/2015</t>
  </si>
  <si>
    <t>Số 119/HĐTĐ ngày 17/12/2015</t>
  </si>
  <si>
    <t>20/12/2015</t>
  </si>
  <si>
    <t>Số 117/HĐTĐ ngày 17/12/2015</t>
  </si>
  <si>
    <t>19/12/2015</t>
  </si>
  <si>
    <t>Số 114/HĐTĐ ngày 17/12/2015</t>
  </si>
  <si>
    <t>18/12/2015</t>
  </si>
  <si>
    <t>Số 120/HĐTĐ ngày 17/12/2015</t>
  </si>
  <si>
    <t>3225/QĐ-UBND ngày 11/11/2015</t>
  </si>
  <si>
    <t>Số 207/PC-VPĐK ngày 17/11/2015</t>
  </si>
  <si>
    <t>Số 118/HĐTĐ ngày 17/12/2015</t>
  </si>
  <si>
    <t>Số 206/PC-VPĐK ngày 17/11/2015</t>
  </si>
  <si>
    <t>Sô 115/HĐTĐ ngày 17/12/2015</t>
  </si>
  <si>
    <t>18/11/2015</t>
  </si>
  <si>
    <t>Số 210/PV-VPĐK ngày 19/11/2015</t>
  </si>
  <si>
    <t>Số 211/PV-VPĐK ngày 19/11/2015</t>
  </si>
  <si>
    <t>Số 109/HĐTĐ ngày 25/11/2015</t>
  </si>
  <si>
    <t>Số 100/HĐTĐ ngày 25/11/2015</t>
  </si>
  <si>
    <t>Số 279/PC-VPĐK ngày 21/12/2015</t>
  </si>
  <si>
    <t>Số 03/HĐTĐ ngày 13/01/2016</t>
  </si>
  <si>
    <t>11/1/2015\6</t>
  </si>
  <si>
    <t>13/01/2016</t>
  </si>
  <si>
    <t>13/01/2015</t>
  </si>
  <si>
    <t>Xã Đại Trạch, huyện Bố Trạch</t>
  </si>
  <si>
    <t>Số 305/PC-VPĐK ngày 30/12/2015</t>
  </si>
  <si>
    <t>Số 01/HĐTĐ ngày 06/1/2016</t>
  </si>
  <si>
    <t>Số 07/HĐTĐ ngày 20/01/2016</t>
  </si>
  <si>
    <t>21/01/2016</t>
  </si>
  <si>
    <t>19/1/2016</t>
  </si>
  <si>
    <t>21/1/2016</t>
  </si>
  <si>
    <t>Số 08/PC-VPĐK ngày 15/01/2016</t>
  </si>
  <si>
    <t>BN789419</t>
  </si>
  <si>
    <t>Số 190/PC-VPĐK ngày 05/11/2015</t>
  </si>
  <si>
    <t>Số 105/HĐTĐ ngày 26/11/2015</t>
  </si>
  <si>
    <t>Số 233/PC-VPĐK ngày 27/11/2015</t>
  </si>
  <si>
    <t>Số 110/HĐTĐ ngày 09/12/2015</t>
  </si>
  <si>
    <t>3314/QĐ-UBND ngày 19/11/2015</t>
  </si>
  <si>
    <t>25/02/2015</t>
  </si>
  <si>
    <t>26/02/2015</t>
  </si>
  <si>
    <t>18/08/2015</t>
  </si>
  <si>
    <t>19/08/2015</t>
  </si>
  <si>
    <t>BN786843</t>
  </si>
  <si>
    <t>27/02/2015</t>
  </si>
  <si>
    <t>BN786782</t>
  </si>
  <si>
    <t>15/11/2042</t>
  </si>
  <si>
    <t>BN789081</t>
  </si>
  <si>
    <t>168/PC-VPĐK ngày 01/10/2015</t>
  </si>
  <si>
    <t>Số 88/HĐTĐ ngày 27/10/2015</t>
  </si>
  <si>
    <t>801/TTr-STNMT ngày 09/9/2015</t>
  </si>
  <si>
    <t>BN789071 BN789079</t>
  </si>
  <si>
    <t>Số 78/HĐTĐ ngày 07/10/2015</t>
  </si>
  <si>
    <t>167/PC-VPĐK ngày 28/9/2015</t>
  </si>
  <si>
    <t>141/PC-VPĐK ngày 18/8/2015</t>
  </si>
  <si>
    <t>BN789042</t>
  </si>
  <si>
    <t>26/8/2015</t>
  </si>
  <si>
    <t>135/PC-VPĐK ngày 10/8/2015</t>
  </si>
  <si>
    <t>Số 53/HĐTĐ ngày 12/08/2015</t>
  </si>
  <si>
    <t>14/08/2015</t>
  </si>
  <si>
    <t>BN789054</t>
  </si>
  <si>
    <t>136/PC-VPĐK ngày 11/8/2015</t>
  </si>
  <si>
    <t>70/HĐTĐ ngày 07/09/2015</t>
  </si>
  <si>
    <t>134/PC-VPĐK ngày 10/8/2015</t>
  </si>
  <si>
    <t>13/08/2015</t>
  </si>
  <si>
    <t>Số 56/HĐTĐ ngày 26/8/2015</t>
  </si>
  <si>
    <t>323/TTr-STNMT ngày 05/05/2015</t>
  </si>
  <si>
    <t>93/PC-VPĐK ngày 25/5/2015</t>
  </si>
  <si>
    <t>85/PC-VPDK ngày 12/5/2015</t>
  </si>
  <si>
    <t>240/PC-VPĐK ngày 01/12/2015</t>
  </si>
  <si>
    <t>Số 107/HĐTĐ ngày 02/12/2015</t>
  </si>
  <si>
    <t>BN789407</t>
  </si>
  <si>
    <t>193/PC-VPĐK ngày 06/11/2015</t>
  </si>
  <si>
    <t>Số 106/HĐTĐ ngày 26/11/2015</t>
  </si>
  <si>
    <t>299/PC-VPĐK ngày 28/12/2015</t>
  </si>
  <si>
    <t>số 127/HĐTĐ ngày 31/12/2015</t>
  </si>
  <si>
    <t>173/PC-VPĐK ngày 07/10/2015</t>
  </si>
  <si>
    <t>Số 123/HĐTĐ ngày 25/12/2015</t>
  </si>
  <si>
    <t>Số 08/HĐTĐ ngày 22/01/2015</t>
  </si>
  <si>
    <t>22/1/2016</t>
  </si>
  <si>
    <t>04/PC-VPĐK ngày 14/1/2016</t>
  </si>
  <si>
    <t>Số 49/PC-VPĐK ngày 02/04/2015</t>
  </si>
  <si>
    <t>Số 48/PC-VPĐK ngày 02/04/2015</t>
  </si>
  <si>
    <t>BN 789523</t>
  </si>
  <si>
    <t>Số 20/PC-VPĐK ngày 03/02/2016</t>
  </si>
  <si>
    <t>23/02/2016</t>
  </si>
  <si>
    <t>24/02/2016</t>
  </si>
  <si>
    <t>Số 12/HĐTĐ ngày 25/02/2016</t>
  </si>
  <si>
    <t>26/02/2016</t>
  </si>
  <si>
    <t>Ban quản lý KKT Quảng Bình</t>
  </si>
  <si>
    <t>22/02/2016</t>
  </si>
  <si>
    <t>12/PC-VPĐK ngày 25/01/2016</t>
  </si>
  <si>
    <t>Số 76/HĐTĐ ngày 11/8/2015</t>
  </si>
  <si>
    <t>14/06/2016</t>
  </si>
  <si>
    <t>18/8/2016</t>
  </si>
  <si>
    <t>07/PC-VPĐK ngày 14/01/2016</t>
  </si>
  <si>
    <t>Số 31/HĐTĐ ngày 31/3/2016</t>
  </si>
  <si>
    <t>145/HĐTĐ ngày 24/8/2015</t>
  </si>
  <si>
    <t>Số 58/HĐTĐ ngày 27/8/2015</t>
  </si>
  <si>
    <t>ko có biên bản giao thực địa</t>
  </si>
  <si>
    <t>45/PC-VPĐK ngày 17/3/2016</t>
  </si>
  <si>
    <t>21/3/2016</t>
  </si>
  <si>
    <t>23/3/2016</t>
  </si>
  <si>
    <t>Số 19/HĐTĐ ngày 15/3/2016</t>
  </si>
  <si>
    <t>BN789541</t>
  </si>
  <si>
    <t>18/8/2015 (06/1/2016)</t>
  </si>
  <si>
    <t>26/7/2016</t>
  </si>
  <si>
    <t>Số 199/PC-VPĐK ngày 22/7/2016</t>
  </si>
  <si>
    <t>Số 109/HĐTĐ ngày 17/10/2016</t>
  </si>
  <si>
    <t>18/10/2016</t>
  </si>
  <si>
    <t>Số 41/PC-VPĐK ngày 15/3/2016</t>
  </si>
  <si>
    <t>27/4/2016</t>
  </si>
  <si>
    <t>Số 43/HĐTĐ ngày 25/5/2016</t>
  </si>
  <si>
    <t>25/5/2016</t>
  </si>
  <si>
    <t>BN789462</t>
  </si>
  <si>
    <t>21/PC-VPĐK ngày 18/02/2016</t>
  </si>
  <si>
    <t>15/4/2016</t>
  </si>
  <si>
    <t>Số 33/HĐTĐ ngày 21/4/2016</t>
  </si>
  <si>
    <t>22/4/2016</t>
  </si>
  <si>
    <t>Số 03/PC-VPĐK ngày 12/01/2016</t>
  </si>
  <si>
    <t>25/1/2016</t>
  </si>
  <si>
    <t>Số 04/HĐTĐ ngày 14/01/2016</t>
  </si>
  <si>
    <t>Công ty Vương Thuận</t>
  </si>
  <si>
    <t>THEO DÕI HỒ SƠ GIAO  ĐẤT NĂM 2016</t>
  </si>
  <si>
    <t>01/VT</t>
  </si>
  <si>
    <t>Giao đất xây dựng Trụ sở làm việc Công an huyện Quảng Trạch</t>
  </si>
  <si>
    <t>Xã Quảng Phương, huyện Quảng Trạch</t>
  </si>
  <si>
    <t>24/02/2016 10/2/2016</t>
  </si>
  <si>
    <t>42/TTr-STNMT ngày 29/01/2016</t>
  </si>
  <si>
    <t>CAN</t>
  </si>
  <si>
    <t>BN 789569</t>
  </si>
  <si>
    <t>357/QĐ-UBND ngày 04/02/2016</t>
  </si>
  <si>
    <t>02/VT</t>
  </si>
  <si>
    <t>Giao đất xây dựng Nhà ở công vụ</t>
  </si>
  <si>
    <t>26/2/2016 15/2/2016</t>
  </si>
  <si>
    <t>41/TTr-STNMT ngày 28/01/2016</t>
  </si>
  <si>
    <t>DGD</t>
  </si>
  <si>
    <t>BN 789570</t>
  </si>
  <si>
    <t>269/QĐ-UBND ngày 02/02/2016</t>
  </si>
  <si>
    <t>Lợi</t>
  </si>
  <si>
    <t>Quỹ Phát triển đất tỉnh Quảng Bình</t>
  </si>
  <si>
    <t xml:space="preserve">Giao đất xây dựng Trụ sở làm việc </t>
  </si>
  <si>
    <t>phường Đồng Phú, thành phố Đồng Hới</t>
  </si>
  <si>
    <t>7/3/2016 20/2/2016</t>
  </si>
  <si>
    <t>57/TTr-STNMT ngày 04/02/2016</t>
  </si>
  <si>
    <t>BN 789580</t>
  </si>
  <si>
    <t>381/QĐ-UBND ngày 17/02/2016</t>
  </si>
  <si>
    <t>Sở Y tế tỉnh QB</t>
  </si>
  <si>
    <t>Giao đất xây dựng Trung tâm truyền thông - giáo dục sức khoẻ</t>
  </si>
  <si>
    <t>16/3/2016 10/3/2016</t>
  </si>
  <si>
    <t>82/TTr-STNMT ngày 29/02/2016</t>
  </si>
  <si>
    <t>DTS</t>
  </si>
  <si>
    <t>BN 789587</t>
  </si>
  <si>
    <t>584/QĐ-UBND ngày 08/3/2016</t>
  </si>
  <si>
    <t>05/VT</t>
  </si>
  <si>
    <t xml:space="preserve">Giao đất xây dựng Trung tâm văn hoá phường </t>
  </si>
  <si>
    <t>Phường Hải Đình, thành phố Đồng Hới</t>
  </si>
  <si>
    <t>17/3/2016 13/3/2016</t>
  </si>
  <si>
    <t>98/TTr-STNMT ngày 08/3/2016</t>
  </si>
  <si>
    <t>DVH</t>
  </si>
  <si>
    <t>BN 789588</t>
  </si>
  <si>
    <t>645/QĐ-UBND ngày 11/3/2016</t>
  </si>
  <si>
    <t>06/VT</t>
  </si>
  <si>
    <t>Cảng vụ hàng hải QB</t>
  </si>
  <si>
    <t>Giao đất xây dựng trụ sở làm việc đại diện</t>
  </si>
  <si>
    <t>18/3/2016 28/2/2016</t>
  </si>
  <si>
    <t>72/TTr-STNMT ngày 03/3/2016</t>
  </si>
  <si>
    <t>BN 789586</t>
  </si>
  <si>
    <t>550/QĐ-UBND ngày 03/3/2016</t>
  </si>
  <si>
    <t>07/VT</t>
  </si>
  <si>
    <t>Kho bạc nhà nước QB</t>
  </si>
  <si>
    <t>Giao đất xây dựng trụ sở làm việc kho bạc nhà nước Quảng Trạch</t>
  </si>
  <si>
    <t>22/3/2016 10/3/2016</t>
  </si>
  <si>
    <t>78/TTr-STNMT ngày 29/02/2016</t>
  </si>
  <si>
    <t>BN 789589</t>
  </si>
  <si>
    <t>583/QĐ-UBND ngày 08/3/2016</t>
  </si>
  <si>
    <t>08/VT</t>
  </si>
  <si>
    <t>Chi cục Khai thác và bảo vệ nguồn lợi thuỷ sản Quảng Bình</t>
  </si>
  <si>
    <t>Giao đất xây dựng Trạm khai thác và bảo vệ nguồn lợi thuỷ sản Roòn</t>
  </si>
  <si>
    <t>Xã Cảnh Dương, huyện Quảng Trạch</t>
  </si>
  <si>
    <t>7/4/2016 25/3/2016</t>
  </si>
  <si>
    <t>112/TTr-STNMT ngày 18/3/2016</t>
  </si>
  <si>
    <t>CĐ 140002</t>
  </si>
  <si>
    <t>866/QĐ-UBND ngày 29/3/2016</t>
  </si>
  <si>
    <t>09/VT</t>
  </si>
  <si>
    <t>Trung tâm Phát triển quỹ đất huyện Quảng Ninh</t>
  </si>
  <si>
    <t>Giao đất xây dựng khu dân cư dọc đường Hà Thiệp - Bắc Ninh,</t>
  </si>
  <si>
    <t xml:space="preserve"> xã Võ Ninh, huyện Quảng Ninh</t>
  </si>
  <si>
    <t>19/4/2016 10/4/2016</t>
  </si>
  <si>
    <t>159/TTr-STNMT ngày 20/4/2016</t>
  </si>
  <si>
    <t>ONT</t>
  </si>
  <si>
    <t>1171/QĐ-UBND ngày 20/4/2016</t>
  </si>
  <si>
    <t>10/VT</t>
  </si>
  <si>
    <t>Trung tâm Phát triển quỹ đất huyện Bố Trạch</t>
  </si>
  <si>
    <t>Giao đất xây dựng công trình phân lô đất ở khu vực TK 11</t>
  </si>
  <si>
    <t>28/4/2016 15/4/2016</t>
  </si>
  <si>
    <t>180/TTr-STNMT ngày 15/4/2016</t>
  </si>
  <si>
    <t>PNN</t>
  </si>
  <si>
    <t>1290/QĐ-UBND ngày 04/5/2016</t>
  </si>
  <si>
    <t>11/VT</t>
  </si>
  <si>
    <t>Trường THCS Phú Hải</t>
  </si>
  <si>
    <t>Giao đất xây dựng trường học</t>
  </si>
  <si>
    <t>phường Phú Hải, tp Đồng Hới</t>
  </si>
  <si>
    <t>173/TTr-STNMT ngày 14/4/2016</t>
  </si>
  <si>
    <t>CĐ 140038</t>
  </si>
  <si>
    <t>1287/QĐ-UBND ngày 04/5/2016</t>
  </si>
  <si>
    <t>UBND xã Hạ Trạch</t>
  </si>
  <si>
    <t>Giao đất xây dựng điểm dân cư</t>
  </si>
  <si>
    <t>xã Hạ Trạch, huyện Bố Trạch</t>
  </si>
  <si>
    <t>17/5/2016 10/5/2016</t>
  </si>
  <si>
    <t>242/TTr-STNMT ngày 10/5/2016</t>
  </si>
  <si>
    <t>1504/QĐ-UBND ngày 20/5/2016</t>
  </si>
  <si>
    <t>Sơn</t>
  </si>
  <si>
    <t>LUK</t>
  </si>
  <si>
    <t>TSN</t>
  </si>
  <si>
    <t>13/VT</t>
  </si>
  <si>
    <t>Trung tâm DV bán đấu gia tài sản tỉnh QB</t>
  </si>
  <si>
    <t>Giao đất xây dựng mở rộng trụ sở làm việc</t>
  </si>
  <si>
    <t>18/5/2016 05/5/2016</t>
  </si>
  <si>
    <t>223/TTr-STNMT ngày 04/5/2016</t>
  </si>
  <si>
    <t>CĐ 140076</t>
  </si>
  <si>
    <t>1451/QĐ-UBND ngày 17/5/2016</t>
  </si>
  <si>
    <t>UBND xã Xuân Ninh</t>
  </si>
  <si>
    <t>Giao đất đấu giá quyền sử dụng đất ở</t>
  </si>
  <si>
    <t>xã Xuân Ninh, huyện Quảng Ninh</t>
  </si>
  <si>
    <t>20/5/2016 10/5/2016</t>
  </si>
  <si>
    <t>241/TTr-STNMT ngày 10/5/2016</t>
  </si>
  <si>
    <t>DTL</t>
  </si>
  <si>
    <t>1584/QĐ-UBND ngày 30/5/2016</t>
  </si>
  <si>
    <t>15/VT</t>
  </si>
  <si>
    <t>UBND phường Quảng Phúc</t>
  </si>
  <si>
    <t>Giao đất xây dựng điểm dân cư Diên Phúc</t>
  </si>
  <si>
    <t>02/6/2016 15/5/2016</t>
  </si>
  <si>
    <t>340/TTr-STNMT ngày 12/7/2016</t>
  </si>
  <si>
    <t>2099/QĐ-UBND ngày 13/7/2016</t>
  </si>
  <si>
    <t>16/VT</t>
  </si>
  <si>
    <t>Giao đất xây dựng đất ở phân lô và đất văn hoá</t>
  </si>
  <si>
    <t>phường Nam Lý, tp ĐỒng Hới</t>
  </si>
  <si>
    <t>03/6/2016 25/5/2016</t>
  </si>
  <si>
    <t>498/TTr-STNMT ngày 22/9/2016</t>
  </si>
  <si>
    <t>DSH</t>
  </si>
  <si>
    <t>CĐ 140441</t>
  </si>
  <si>
    <t>3873/QĐ-UBND ngày 02/12/2016</t>
  </si>
  <si>
    <t>17/VT</t>
  </si>
  <si>
    <t>Trung tâm PTQĐ huyện Quảng Trạch</t>
  </si>
  <si>
    <t>Giao đất xây dựng công trình HTKT khu đất phía Đông Nam trung tâm huyện lỵ mới</t>
  </si>
  <si>
    <t>06/6/2016 25/5/2016</t>
  </si>
  <si>
    <t>265/TTr-STNMT ngày 25/5/2016</t>
  </si>
  <si>
    <t>UBND xã Hàm Ninh</t>
  </si>
  <si>
    <t>xã Hàm Ninh, huyện Quảng Ninh</t>
  </si>
  <si>
    <t>15/6/2016 30/5/2016</t>
  </si>
  <si>
    <t>270/TTr-STNMT ngày 30/5/2016</t>
  </si>
  <si>
    <t>1702/QĐ-UBND ngày 07/6/2016</t>
  </si>
  <si>
    <t>19/VT</t>
  </si>
  <si>
    <t>Giao đất xây dựng nhà văn hoá tổ dân phố 15</t>
  </si>
  <si>
    <t>phường Nam Lý, tp Đồng Hới của UBND phường Nam Lý</t>
  </si>
  <si>
    <t>16/6/2016 10/6/2016</t>
  </si>
  <si>
    <t>276/TTr-STNMT ngày 10/6/2016</t>
  </si>
  <si>
    <t>CĐ 140102</t>
  </si>
  <si>
    <t>1746/QĐ-UBND ngày 10/6/2016</t>
  </si>
  <si>
    <t>20/VT</t>
  </si>
  <si>
    <t>Ban quản lý khu kinh tế QB</t>
  </si>
  <si>
    <t>Giao đất xây dựng Đường nối từ ngã 3 Cam Liên đến cổng nhà máy may Quảng Bình</t>
  </si>
  <si>
    <t>Khu công nghiệp Cam Liên, xã Cam Thuỷ, huyện Lệ Thuỷ</t>
  </si>
  <si>
    <t>16/6/2016 05/6/2016</t>
  </si>
  <si>
    <t>287/TTr-STNMT ngày 13/6/2016</t>
  </si>
  <si>
    <t>SKC</t>
  </si>
  <si>
    <t>1841/QĐ-UBND ngày 20/6/2016</t>
  </si>
  <si>
    <t>Tổng cục hậu cần - Bộ Quốc phòng</t>
  </si>
  <si>
    <t>Giao đất xây dựng công trình HC-R15</t>
  </si>
  <si>
    <t>xã Thượng Hoá, huyện Minh Hoá</t>
  </si>
  <si>
    <t>21/6/2016 15/6/2016</t>
  </si>
  <si>
    <t>283/TTr-STNMT ngày 09/6/2016</t>
  </si>
  <si>
    <t>CQP</t>
  </si>
  <si>
    <t>CĐ 140100 CĐ 140099</t>
  </si>
  <si>
    <t>1843/QĐ-UBND ngày 20/6/2016</t>
  </si>
  <si>
    <t>22/VT</t>
  </si>
  <si>
    <t>UBND xã Duy Ninh</t>
  </si>
  <si>
    <t>xã Duy Ninh, huyện Quảng Ninh</t>
  </si>
  <si>
    <t>21/6/2016 10/6/2016</t>
  </si>
  <si>
    <t>285/TTr-STNMT ngày 10/6/2016</t>
  </si>
  <si>
    <t>1842/QĐ-UBND ngày 20/6/2016</t>
  </si>
  <si>
    <t>23/VT</t>
  </si>
  <si>
    <t>Viện kiểm sát nhân dân huyện Quảng Trạch</t>
  </si>
  <si>
    <t>Giao đất xây dựng Trụ sở làm việc</t>
  </si>
  <si>
    <t>27/6/2016 20/6/2016</t>
  </si>
  <si>
    <t>299/TTr-STNMT ngày 20/6/2016</t>
  </si>
  <si>
    <t>CĐ 140119</t>
  </si>
  <si>
    <t>2029/QĐ-UBND ngày 07/7/2016</t>
  </si>
  <si>
    <t>24/VT</t>
  </si>
  <si>
    <t>UBND phường Quảng Thuận</t>
  </si>
  <si>
    <t>Giao đất xây dựng điểm dân cư tổ dân phố Cầu</t>
  </si>
  <si>
    <t>Phường Quảng Thuận, thị xã Ba Đồn</t>
  </si>
  <si>
    <t>30/6/2016 20/6/2016</t>
  </si>
  <si>
    <t>362/TTr-STNMT ngày 21/7/2016</t>
  </si>
  <si>
    <t>2671/QĐ-UBND ngày 01/9/2016</t>
  </si>
  <si>
    <t>25/VT</t>
  </si>
  <si>
    <t>UBND phường Quảng Thọ</t>
  </si>
  <si>
    <t xml:space="preserve">Giao đất xây dựng khu dân cư </t>
  </si>
  <si>
    <t>Phường Quảng Thọ, thị xã Ba Đồn</t>
  </si>
  <si>
    <t>04/7/2016 20/6/2016</t>
  </si>
  <si>
    <t>300/TTr-STNMT ngày 21/6/2016</t>
  </si>
  <si>
    <t>1958/QĐ-UBND ngày 01/7/2016</t>
  </si>
  <si>
    <t>26/VT</t>
  </si>
  <si>
    <t>UBND xã Hải Ninh</t>
  </si>
  <si>
    <t>288/TTr-STNMT ngày 13/6/2016</t>
  </si>
  <si>
    <t>1848/QĐ-UBND ngày 21/6/2016</t>
  </si>
  <si>
    <t>27/VT</t>
  </si>
  <si>
    <t>Báo nhân dân</t>
  </si>
  <si>
    <t>Giao đất xây dựng văn phòng thường trú</t>
  </si>
  <si>
    <t>19/7/2016 10/7/2016</t>
  </si>
  <si>
    <t>319/TTr-STNMT ngày 30/6/2016</t>
  </si>
  <si>
    <t>CĐ 140128</t>
  </si>
  <si>
    <t>2028/QĐ-UBND ngày 07/7/2016</t>
  </si>
  <si>
    <t>42/VT</t>
  </si>
  <si>
    <t>Đoàn KTQP 79-Binh đoàn 15</t>
  </si>
  <si>
    <t>Giao đất xây dựng công trình cấp điện bản Eo Bù - Chút Mút</t>
  </si>
  <si>
    <t>xã Lâm Thuỷ, huyện Lệ Thuỷ</t>
  </si>
  <si>
    <t>22/7/2016 15/7/2016</t>
  </si>
  <si>
    <t>504/TTr-STNMT ngày 03/10/2016</t>
  </si>
  <si>
    <t>DNL</t>
  </si>
  <si>
    <t>3048/QĐ-UBND ngày 03/10/2016</t>
  </si>
  <si>
    <t>Giáo xứ Giáp Tam</t>
  </si>
  <si>
    <t>Giao đất xây dựng mở rộng nhà thờ Giáp Tam</t>
  </si>
  <si>
    <t>Xã Quảng Minh, thị xã Ba Đồn</t>
  </si>
  <si>
    <t>28/7/2016 20/7/2016</t>
  </si>
  <si>
    <t>TON</t>
  </si>
  <si>
    <t>30/VT</t>
  </si>
  <si>
    <t>Giao đất xây dựng tạo quỹ đất ở khu vực Lòi Huyện và Động Cát</t>
  </si>
  <si>
    <t>29/7/2016 20/7/2016</t>
  </si>
  <si>
    <t>445/TTr-STNMT ngày 31/8/2016</t>
  </si>
  <si>
    <t>2714/QĐ-UBND ngày 08/9/2016</t>
  </si>
  <si>
    <t>02-08-2016 20/7/2016</t>
  </si>
  <si>
    <t>347/TTr-STNMT ngày 13/7/2016</t>
  </si>
  <si>
    <t>CĐ 140146</t>
  </si>
  <si>
    <t>2168/QĐ-UBND ngày 21/7/2016</t>
  </si>
  <si>
    <t>Bộ chỉ huy quân sự tỉnh Quảng Bình</t>
  </si>
  <si>
    <t>Giao đất xây dựng Công trình CH4-02</t>
  </si>
  <si>
    <t>Xã Phú Định, huyện Bố Trạch</t>
  </si>
  <si>
    <t>344/TTr-STNMT ngày 12/7/2016</t>
  </si>
  <si>
    <t>2144/QĐ-UBND ngày 19/7/2016</t>
  </si>
  <si>
    <t>Công ty lưới điện cao thế miền Trung</t>
  </si>
  <si>
    <t>Giao đất xây dựng dự án hoàn thiện sơ đồ thanh cái 110kV trạm biến áp 110kv Đồng Hới</t>
  </si>
  <si>
    <t>phường Bắc Nghĩa, tp Đồng Hới</t>
  </si>
  <si>
    <t>8/8/2016 30/7/2016</t>
  </si>
  <si>
    <t>Trả HS</t>
  </si>
  <si>
    <t>32/VT</t>
  </si>
  <si>
    <t>UBND xã Trường Xuân</t>
  </si>
  <si>
    <t>400/TTr-STNMT ngày 10/8/2016</t>
  </si>
  <si>
    <t>2529/QĐ-UBND ngày 19/8/2016</t>
  </si>
  <si>
    <t>BQL các công trình công cộng huyện Quảng Trạch</t>
  </si>
  <si>
    <t>Giao đất xây dựng bãi chứa và xử lý rác thải</t>
  </si>
  <si>
    <t>xã Quảng Lưu và Quảng Tiến, huyện Quảng Trạch</t>
  </si>
  <si>
    <t>389/TTr-STNMT ngày 08/8/2016</t>
  </si>
  <si>
    <t>DRA</t>
  </si>
  <si>
    <t>CĐ 140167
CĐ 140168</t>
  </si>
  <si>
    <t>2451/QĐ-UBND ngày 12/8/2016</t>
  </si>
  <si>
    <t>35/VT</t>
  </si>
  <si>
    <t>Giáo xứ Nhân Thọ</t>
  </si>
  <si>
    <t>Giao đất xây dựng mở rộng nhà thờ Giáo xứ Nhân Thọ</t>
  </si>
  <si>
    <t>457/TTr-STNMT ngày 07/9/2016</t>
  </si>
  <si>
    <t>CĐ 140285</t>
  </si>
  <si>
    <t>2786/QĐ-UBND ngày 14/9/2016</t>
  </si>
  <si>
    <t>36/VT</t>
  </si>
  <si>
    <t>Chi cục Thi hành án dân sự huyện Quảng Trạch</t>
  </si>
  <si>
    <t>461/TTr-STNMT ngày 08/9/2016</t>
  </si>
  <si>
    <t>RSX (QĐ số 2658/QĐ-UBND ngày 31/8/2016)</t>
  </si>
  <si>
    <t>CĐ 140332</t>
  </si>
  <si>
    <t>2804/QĐ-UBND ngày 15/9/2016</t>
  </si>
  <si>
    <t>37/VT</t>
  </si>
  <si>
    <t>UBND xã Vạn Ninh</t>
  </si>
  <si>
    <t>481/TTr-STNMT ngày 16/9/2016</t>
  </si>
  <si>
    <t>3093/QĐ-UBND ngày 07/10/2016</t>
  </si>
  <si>
    <t>38/VT</t>
  </si>
  <si>
    <t>UBND xã An Ninh</t>
  </si>
  <si>
    <t>xã An Ninh, huyện Quảng Ninh</t>
  </si>
  <si>
    <t>486/TTR-STNMT ngày 20/9/2016</t>
  </si>
  <si>
    <t>2899/QĐ-UBND ngày 23/9/2016</t>
  </si>
  <si>
    <t>39/VT</t>
  </si>
  <si>
    <t>UBND xã Mỹ Trạch</t>
  </si>
  <si>
    <t>Giao đất phân lô đất ở</t>
  </si>
  <si>
    <t>xã Mỹ Trạch, huyện Bố Trạch</t>
  </si>
  <si>
    <t>492/TTr-STNMT ngày 21/9/2016</t>
  </si>
  <si>
    <t>2931/QĐ-UBND ngày 26/9/2016</t>
  </si>
  <si>
    <t>40/VT</t>
  </si>
  <si>
    <t>Giao đất xây dựng công trình HTKT khu đất phía Đông Nam trung tâm huyện lỵ mới (đợt 2-gđ 1)</t>
  </si>
  <si>
    <t>41/VT</t>
  </si>
  <si>
    <t>Kho bạc nhà nước Bố Trạch</t>
  </si>
  <si>
    <t>Giao đất mở rộng xây dựng Trụ sở làm việc</t>
  </si>
  <si>
    <t>509/TTr-STNMT ngày 29/9/2016</t>
  </si>
  <si>
    <t>CĐ 140385</t>
  </si>
  <si>
    <t>3068/QĐ-UBND ngày 05/10/2016</t>
  </si>
  <si>
    <t>44/VT</t>
  </si>
  <si>
    <t>Sở Tư pháp QB</t>
  </si>
  <si>
    <t>518/TTr-STNMT ngày 06/10/2016</t>
  </si>
  <si>
    <t>CĐ 140391</t>
  </si>
  <si>
    <t>3165/QĐ-UBND ngày 12/10/2016</t>
  </si>
  <si>
    <t>46/VT</t>
  </si>
  <si>
    <t>Giao đất xây dựng Trụ sở làm việc Kho bạc nhà nước Ba Đồn</t>
  </si>
  <si>
    <t>phường Quảng Phong, thị xã Ba Đồn</t>
  </si>
  <si>
    <t>CĐ 140428</t>
  </si>
  <si>
    <t>3966/QĐ-UBND ngày 12/12/2016</t>
  </si>
  <si>
    <t>47/VT</t>
  </si>
  <si>
    <t>Giao đất xây dựng nhà văn hóa thôn Thanh Gianh,</t>
  </si>
  <si>
    <t xml:space="preserve"> xã Thanh Trạch, huyện Bố Trạch</t>
  </si>
  <si>
    <t>597/TTr-STNMT ngày 16/11/2016</t>
  </si>
  <si>
    <t>CĐ 140432</t>
  </si>
  <si>
    <t>3793/QĐ-UBND ngày 28/11/2016</t>
  </si>
  <si>
    <t>49/VT</t>
  </si>
  <si>
    <t>Giao đất xây dựng doanh trại</t>
  </si>
  <si>
    <t>595/TTr-STNMT ngày 14/11/2016</t>
  </si>
  <si>
    <t>CĐ 140427</t>
  </si>
  <si>
    <t>3771/QĐ-UBND ngày 24/11/2016</t>
  </si>
  <si>
    <t>Chi nhánh Miền Trung thuộc Binh đoàn 12</t>
  </si>
  <si>
    <t>Giao đất xây dựng doanh trại đóng quân</t>
  </si>
  <si>
    <t>xã Lộc Ninh, tp Đồng Hới</t>
  </si>
  <si>
    <t>629/TTr-STNMT ngày 30/11/2016</t>
  </si>
  <si>
    <t>CĐ 140442</t>
  </si>
  <si>
    <t>3921/QĐ-UBND ngày 07/12/2016</t>
  </si>
  <si>
    <t>UBND xã Quảng Tân</t>
  </si>
  <si>
    <t>Giao đất xây dựng phân lô đất ở</t>
  </si>
  <si>
    <t>xã Quảng Tân, thị xã Ba Đồn</t>
  </si>
  <si>
    <t>656/TTr-STNMT ngày 15/12/2016</t>
  </si>
  <si>
    <t>4068/QĐ-UBND ngày 23/12/2016</t>
  </si>
  <si>
    <t>52/VT</t>
  </si>
  <si>
    <t>UBND phường Quảng Phong</t>
  </si>
  <si>
    <t>657/TTr-STNMT ngày 15/12/2016</t>
  </si>
  <si>
    <t>4071/QĐ-UBND ngày 23/12/2016</t>
  </si>
  <si>
    <t>53/VT</t>
  </si>
  <si>
    <t>Giao đất xây dựng điểm dân cư Diên Phúc (giai đoạn 2)</t>
  </si>
  <si>
    <t>640/TTr-STNMT ngày 08/12/2016</t>
  </si>
  <si>
    <t>3964/QĐ-UBND ngày 12/12/2016</t>
  </si>
  <si>
    <t>DTT</t>
  </si>
  <si>
    <t>UBND xã Xuân Trạch</t>
  </si>
  <si>
    <t>Đề nghị thu hồi đất xây dựng điểm dân cư nông thôn</t>
  </si>
  <si>
    <t xml:space="preserve"> xã Xuân Trạch, huyện Bố Trạch</t>
  </si>
  <si>
    <t>121/TTr-STNMT ngày 23/3/2016</t>
  </si>
  <si>
    <t>869/QĐ-UBND ngày 29/3/2016</t>
  </si>
  <si>
    <t>54/VT</t>
  </si>
  <si>
    <t>Trường mầm non Quảng Hưng</t>
  </si>
  <si>
    <t>Giao đất xây dựng trường mầm non Quảng Hưng</t>
  </si>
  <si>
    <t>658/TTr-STNMT ngày 15/12/2016</t>
  </si>
  <si>
    <t>CĐ 140448</t>
  </si>
  <si>
    <t>4015/QĐ-UBND ngày 16/12/2016</t>
  </si>
  <si>
    <t>55/VT</t>
  </si>
  <si>
    <t>Giáo họ Đồng Bàu</t>
  </si>
  <si>
    <t>Giao đất xây dựng mở rộng Nhà thờ</t>
  </si>
  <si>
    <t>xã Thanh Thạch, huyện Tuyên Hóa</t>
  </si>
  <si>
    <t>723/TTr-STNMT ngày 30/12/2016</t>
  </si>
  <si>
    <t>CĐ 140488</t>
  </si>
  <si>
    <t>4254/QĐ-UBND ngày 30/12/2016</t>
  </si>
  <si>
    <t>56/VT</t>
  </si>
  <si>
    <t>UBND xã Phúc Trạch</t>
  </si>
  <si>
    <t>Xã Phúc Trạch, huyện Bố Trạch</t>
  </si>
  <si>
    <t>57/VT</t>
  </si>
  <si>
    <t>Công ty điện lực Quảng Bình</t>
  </si>
  <si>
    <t>Giao đất xây dựng mới tuyến đường dây 22kV của Công ty Điện lực Quảng Bình</t>
  </si>
  <si>
    <t>phường Quảng Thuận, Quảng Phúc, Quảng Long - thị xã Ba Đồn; xã Lý Trạch huyện Bố Trạch; xã Quảng Xuân, Quảng Phương - huyện Quảng Trạch</t>
  </si>
  <si>
    <t>Trung+Thảo</t>
  </si>
  <si>
    <t>58/VT</t>
  </si>
  <si>
    <t>UBND xã Tây Trạch</t>
  </si>
  <si>
    <t>Giao đất xây dựng khu đất ở</t>
  </si>
  <si>
    <t>xã Tây Trạch, huyện Bố Trạch</t>
  </si>
  <si>
    <t xml:space="preserve">718/TTr-STNMT ngày </t>
  </si>
  <si>
    <t>139/QĐ-UBND ngày 16/01/2017</t>
  </si>
  <si>
    <t>Trung</t>
  </si>
  <si>
    <t>THEO DÕI HỒ SƠ THUÊ  ĐẤT NĂM 2016</t>
  </si>
  <si>
    <t>Công ty TNHH Khoáng sản Thuận Sơn</t>
  </si>
  <si>
    <t>Thuê đất xây dựng nhà máy sản xuất kinh doanh bê tông tươi và gạch không nung tại cụm công nghiệp phường Bắc Nghĩa</t>
  </si>
  <si>
    <t>Phường Bắc Nghĩa, thành phố Đồng Hới</t>
  </si>
  <si>
    <t>2/2/2016 25/01/2016</t>
  </si>
  <si>
    <t>14/TTr-STNMT ngayf 13/01/2016</t>
  </si>
  <si>
    <t>SKN</t>
  </si>
  <si>
    <t>BN 789538</t>
  </si>
  <si>
    <t>116/QĐ-UBND ngày 18/01/2016</t>
  </si>
  <si>
    <t>10/PC-VPĐK ngày 20/01/2016</t>
  </si>
  <si>
    <t>Số 07 ngày 21/01/2016</t>
  </si>
  <si>
    <t>09/HĐTĐ ngày 26/01/2016</t>
  </si>
  <si>
    <t>BC tháng 1</t>
  </si>
  <si>
    <t>Công ty TNHH Đầu tư phát triển Vân Anh</t>
  </si>
  <si>
    <t>Thuê đất xây dựng kinh doanh Khách sạn Sông Son (sau khi chuyển nhượng tài sản)</t>
  </si>
  <si>
    <t>phường Hải Đình, thành phố Đồng Hới</t>
  </si>
  <si>
    <t>22/02/2016 10/2/2016</t>
  </si>
  <si>
    <t>59/TTr-STNMT ngày 05/02/2016</t>
  </si>
  <si>
    <t>BN 789583</t>
  </si>
  <si>
    <t>548/QĐ-UBND ngày 03/3/2016</t>
  </si>
  <si>
    <t>31/PC-VPĐK ngày 04/3/2016</t>
  </si>
  <si>
    <t>Số 19 ngày 10/3/2016</t>
  </si>
  <si>
    <t>27/HĐTĐ ngày 07/4/2016</t>
  </si>
  <si>
    <t>Công ty TNHH Kim Tín QB</t>
  </si>
  <si>
    <t>Thuê đất khai thác titan sa khoáng, khu vực Tây Liêm Bắc, xã Ngư Thuỷ Nam và Đông Sen Thuỷ</t>
  </si>
  <si>
    <t>xã Ngư Thuỷ Nam, xã Sen Thuỷ, huyện Lệ Thuỷ</t>
  </si>
  <si>
    <t>23/02/2016 10/2/2016</t>
  </si>
  <si>
    <t>39/TTr-STNMT ngày 27/01/2016</t>
  </si>
  <si>
    <t>SKS</t>
  </si>
  <si>
    <t>BN 789557
BN 789558
BN 789559
BN 789560
BN 789561
BN 789562
BN 789563
BN 789564
BN 789565</t>
  </si>
  <si>
    <t>278/QĐ-UBND ngày 02/02/2016</t>
  </si>
  <si>
    <t>43/PC-VPĐK ngày 21/3/2016</t>
  </si>
  <si>
    <t>Số 23 ngày 21/3/2016</t>
  </si>
  <si>
    <t>34/HĐTĐ ngày 21/4/2016</t>
  </si>
  <si>
    <t>Doanh nghiệp tư nhân Minh Hoàng</t>
  </si>
  <si>
    <t>Thuê đất mở rộng cửa hàng xăng dầu Quảng Phú</t>
  </si>
  <si>
    <t>Xã Quảng Phú, huyện Quảng Trạch</t>
  </si>
  <si>
    <t>24/2/2016 10/2/2016</t>
  </si>
  <si>
    <t>88/TTr-STNMT ngày 02/3/2016</t>
  </si>
  <si>
    <t>BN789572</t>
  </si>
  <si>
    <t>872/QĐ-UBND ngày 29/3/2016</t>
  </si>
  <si>
    <t>115/PC-VPĐK ngày 25/5/2016</t>
  </si>
  <si>
    <t>Số 44 ngày 01/6/2016</t>
  </si>
  <si>
    <t>53/HĐTĐ ngày 17/6/2016</t>
  </si>
  <si>
    <t>Công ty TNHH Lý Thành</t>
  </si>
  <si>
    <t xml:space="preserve">Thuê đất xây dựng cơ sở sản xuất mộc dân dụng </t>
  </si>
  <si>
    <t>19/2/2016 15/2/2016</t>
  </si>
  <si>
    <t>58/TTr-STNMT ngày 04/02/2016</t>
  </si>
  <si>
    <t>BN 789579</t>
  </si>
  <si>
    <t>413/QĐ-UBND ngày 19/02/2016</t>
  </si>
  <si>
    <t>26/PC-VPĐK ngày 26/02/2016</t>
  </si>
  <si>
    <t>Số 17 ngày 01/3/2016</t>
  </si>
  <si>
    <t>15/HĐTĐ ngày 08/3/2016</t>
  </si>
  <si>
    <t>Công ty TNHH Tiến Quân</t>
  </si>
  <si>
    <t xml:space="preserve">Đề nghị chuyển mục đích sử dụng đất </t>
  </si>
  <si>
    <t>xã Tiến Hoá, huyện Tuyên Hoá</t>
  </si>
  <si>
    <t>25/2/2016 20/2/2016</t>
  </si>
  <si>
    <t>58/TTr-STNMT ngày 29/02/2016</t>
  </si>
  <si>
    <t>Thuê đất xây dựng trường mầm non Sao Mai</t>
  </si>
  <si>
    <t>3/3/2016 20/2/2016</t>
  </si>
  <si>
    <t>51/TTr-STNMT ngày 03/02/2016</t>
  </si>
  <si>
    <t>BN 789571</t>
  </si>
  <si>
    <t>414/QĐ-UBND ngày 19/02/2016</t>
  </si>
  <si>
    <t>23/PC-VPĐK ngày 22/02/2016</t>
  </si>
  <si>
    <t>14/HĐTĐ ngày 03/3/2016</t>
  </si>
  <si>
    <t>Công ty TNHH thương mại Ngọc Toàn</t>
  </si>
  <si>
    <t>Thuê đất (sau khi chuyển nhượng tài sản) xây dựng cơ sở kinh doanh, thương mại dịch vụ tổng hợp</t>
  </si>
  <si>
    <t>4/3/2016 25/2/2016</t>
  </si>
  <si>
    <t>61/TTr-STNMT ngày 16/02/2016</t>
  </si>
  <si>
    <t>BN 789573</t>
  </si>
  <si>
    <t>547/QĐ-UBND ngày 03/3/2016</t>
  </si>
  <si>
    <t>42/PC-VPĐK ngày 15/3/2016</t>
  </si>
  <si>
    <t>Số 22 ngày 21/3/2016</t>
  </si>
  <si>
    <t>21/HĐTĐ ngày 24/3/2016</t>
  </si>
  <si>
    <t>BC tháng 2</t>
  </si>
  <si>
    <t>xã Thanh Thuỷ, huyện Lệ Thuỷ</t>
  </si>
  <si>
    <t>10/3/2016 30/2/2016</t>
  </si>
  <si>
    <t>68/TTr-STNMT ngày 23/02/2016 và 208/TTr-STNMT ngày 26/4/2016</t>
  </si>
  <si>
    <t>CĐ 140066</t>
  </si>
  <si>
    <t>549/QĐ-UBND ngày 03/3/2016 và 1284/QĐ-UBND ngày 04/5/2016</t>
  </si>
  <si>
    <t>104/PC-VPĐK ngày 13/5/2016</t>
  </si>
  <si>
    <t>Số 36 ngày 16/5/2016</t>
  </si>
  <si>
    <t>39/HĐTĐ ngày 19/5/2016</t>
  </si>
  <si>
    <t>Công ty TNHH Thương mại và xây dựng Thanh Thiên</t>
  </si>
  <si>
    <t xml:space="preserve">Thuê đất xây dựng Nhà máy sản xuất gạch không nung và trạm trộn bê tông thương phẩm </t>
  </si>
  <si>
    <t>cụm công nghiệp xã Nghĩa Ninh, thành phố Đồng Hới</t>
  </si>
  <si>
    <t>17/3/2016 12/3/2016</t>
  </si>
  <si>
    <t>75/TTr-STNMT ngày 29/02/2016</t>
  </si>
  <si>
    <t>BN 789600</t>
  </si>
  <si>
    <t>689/QĐ-UBND ngày 15/3/2016</t>
  </si>
  <si>
    <t>56/PC-VPĐK ngày 24/3/2016</t>
  </si>
  <si>
    <t>Số 26 ngày  30/3/2016</t>
  </si>
  <si>
    <t>28/HĐTĐ ngày 07/4/2016</t>
  </si>
  <si>
    <t>Công ty CP SX&amp;KD VLXD An Bình</t>
  </si>
  <si>
    <t>Thuê đất xây dựng nhà máy sản xuất gạch Tuynel (sau khi chuyển nhượng tài sản)</t>
  </si>
  <si>
    <t>Xã Phú Thuỷ, huyện Lệ Thuỷ</t>
  </si>
  <si>
    <t>30/3/2016 15/3/2016</t>
  </si>
  <si>
    <t>94/TTr-STNMT ngày 07/3/2016</t>
  </si>
  <si>
    <t>22/11/2030 và 23/9/2032</t>
  </si>
  <si>
    <t>BN 789594
BN 789597
BN 789599</t>
  </si>
  <si>
    <t>621/QĐ-UBND ngày 10/3/2016</t>
  </si>
  <si>
    <t>38/PC-VPĐK ngày 10/3/2016</t>
  </si>
  <si>
    <t>Số 20 ngày 11/3/2016</t>
  </si>
  <si>
    <t>17/HĐTĐ ngày 11/3/2016</t>
  </si>
  <si>
    <t>12/VT</t>
  </si>
  <si>
    <t>Thuê đất khai thác sét gạch ngói</t>
  </si>
  <si>
    <t>Đồng Trương, xã Đại Trạch, huyện Bố Trạch</t>
  </si>
  <si>
    <t>30/3/2016 20/3/2016</t>
  </si>
  <si>
    <t>106/TTr-STNMT ngày 17/3/2016</t>
  </si>
  <si>
    <t>CĐ 124193
CĐ 124194</t>
  </si>
  <si>
    <t>872/QĐ-UBND ngày 22/3/2016</t>
  </si>
  <si>
    <t>58/PC-VPĐK ngày 01/4/2016</t>
  </si>
  <si>
    <t>Số 27 ngày 05/4/2016</t>
  </si>
  <si>
    <t>26/HĐTĐ ngày 06/4/2016</t>
  </si>
  <si>
    <t>BC tháng 3</t>
  </si>
  <si>
    <t>Công ty Cổ phần An Thái Thịnh</t>
  </si>
  <si>
    <t>Thuê đất xây dựng trường mầm non tư thục An Sinh</t>
  </si>
  <si>
    <t>1/4/2016 25/3/2016</t>
  </si>
  <si>
    <t>100/TTr-STNMT ngày 22/3/2016</t>
  </si>
  <si>
    <t>CĐ 124191</t>
  </si>
  <si>
    <t>781/QĐ-UBND ngày 22/3/2016</t>
  </si>
  <si>
    <t>55/PC-VPĐK ngày 24/3/2016</t>
  </si>
  <si>
    <t>22/HĐTĐ ngày 28/3/2016</t>
  </si>
  <si>
    <t>Công ty TNHH phát triển xây dựng thương mại Nam Khánh</t>
  </si>
  <si>
    <t>Thuê đất xây dựng Cơ sở chế biến gỗ</t>
  </si>
  <si>
    <t>103/TTr-STNMT ngày 16/3/2016</t>
  </si>
  <si>
    <t>CĐ 124192</t>
  </si>
  <si>
    <t>804/QĐ-UBND ngày 24/3/2016</t>
  </si>
  <si>
    <t>63/PC-VPĐK ngày 07/4/2016</t>
  </si>
  <si>
    <t>29/HĐTĐ ngày 08/4/2016</t>
  </si>
  <si>
    <t>Doanh nghiệp tư nhân Trường Thọ</t>
  </si>
  <si>
    <t>14/4/2016 05/4/2016</t>
  </si>
  <si>
    <t>Công ty TNHH thuỷ sản Hưng Biển</t>
  </si>
  <si>
    <t xml:space="preserve">Chuyển mục đích sử dụng đất </t>
  </si>
  <si>
    <t>xã Quang Phú, thành phố Đồng Hới</t>
  </si>
  <si>
    <t>161/TTr-STNMT ngày 07/4/2016</t>
  </si>
  <si>
    <t>NKH</t>
  </si>
  <si>
    <t>CĐ 140032</t>
  </si>
  <si>
    <t>1064/QĐ-UBND ngày 13/4/2016</t>
  </si>
  <si>
    <t>69/PC-VPĐK ngày 14/4/2016</t>
  </si>
  <si>
    <t>Số 32 ngày 15/4/2016</t>
  </si>
  <si>
    <t>36/HĐTĐ ngày 22/4/2016</t>
  </si>
  <si>
    <t>Thuê đất khai thác đá vôi làm VLXD thông thường</t>
  </si>
  <si>
    <t>lèn Dân Chủ, xã Ngân Thuỷ, huyện Lệ Thuỷ</t>
  </si>
  <si>
    <t>19/4/2016 15/4/2016</t>
  </si>
  <si>
    <t>158/TTr-STNMT ngày 07/4/2016</t>
  </si>
  <si>
    <t>CĐ 140033
CĐ 140034
CĐ 140035
CĐ 140036
CĐ 140037</t>
  </si>
  <si>
    <t>1588/QĐ-UBND ngày 30/5/2016</t>
  </si>
  <si>
    <t>120/PC-VPĐK ngày 31/5/2016</t>
  </si>
  <si>
    <t>Số 45 ngày 01/6/2016</t>
  </si>
  <si>
    <t>48/HĐTĐ</t>
  </si>
  <si>
    <t xml:space="preserve">Đề nghị gia hạn sử dụng đất </t>
  </si>
  <si>
    <t>15/4/2016 5/4/2016</t>
  </si>
  <si>
    <t>141/TTr-STNMT ngày 05/4/2016</t>
  </si>
  <si>
    <t>41/HĐTĐ ngày 24/5/2016</t>
  </si>
  <si>
    <t>Ngân hàng NN&amp;PTNT Việt Nam-CN Lý Thái Tổ QB</t>
  </si>
  <si>
    <t>Thuê đất mở rộng phòng giao dịch Cn Lý Thái Tổ</t>
  </si>
  <si>
    <t>5/5/2016 25/4/2016</t>
  </si>
  <si>
    <t>177/TTr-STNMT ngày 15/4/2016</t>
  </si>
  <si>
    <t>CĐ 140050</t>
  </si>
  <si>
    <t>1291/QĐ-UBND ngày 04/5/2016</t>
  </si>
  <si>
    <t>109/PC-VPĐK ngày 17/5/2016</t>
  </si>
  <si>
    <t>Số 40 ngày 23/5/2016</t>
  </si>
  <si>
    <t>49/HĐTĐ ngày 09/6/2016</t>
  </si>
  <si>
    <t>BC tháng 4</t>
  </si>
  <si>
    <t>Công ty CP Cảnh quan không gian xanh</t>
  </si>
  <si>
    <t>Thuê đất tại Khu dịch vụ đêm</t>
  </si>
  <si>
    <t>9/5/2016 25/4/2016</t>
  </si>
  <si>
    <t>220/TTr-STNMT ngày 04/5/2016</t>
  </si>
  <si>
    <t>CĐ 140051
CĐ 140052
CĐ 140053
CĐ 140054
CĐ 140055</t>
  </si>
  <si>
    <t>1405/QĐ-UBND ngày 13/5/2016</t>
  </si>
  <si>
    <t>169/PC-VPĐK ngày 21/6/2016</t>
  </si>
  <si>
    <t>56/HĐTĐ ngày 29/6/2016</t>
  </si>
  <si>
    <t>DCH</t>
  </si>
  <si>
    <t>DKV</t>
  </si>
  <si>
    <t>Công ty CP XNK QB</t>
  </si>
  <si>
    <t>26-05-2016 20/5/2016</t>
  </si>
  <si>
    <t>185/TTr-STNMT ngày 20/4/2016</t>
  </si>
  <si>
    <t>CĐ 140057</t>
  </si>
  <si>
    <t>1376/QĐ-UBND ngày 10/5/2016</t>
  </si>
  <si>
    <t>105/PC-VPĐK ngày/5/2016</t>
  </si>
  <si>
    <t>Số 37 ngày 16/5/2016</t>
  </si>
  <si>
    <t>50/HĐTĐ ngày 10/6/2016</t>
  </si>
  <si>
    <t>Công ty CP Cosevco Lê Hoá</t>
  </si>
  <si>
    <t>Thuê đất xây dựng nhà máy gạch không nung</t>
  </si>
  <si>
    <t>Cụm Công nghiệp Bắc Nghĩa, tp Đồng Hới</t>
  </si>
  <si>
    <t>200/TTr-STNMT ngày 04/5/2016</t>
  </si>
  <si>
    <t>CĐ 140056</t>
  </si>
  <si>
    <t>1296/QĐ-UBND ngày 04/5/2016</t>
  </si>
  <si>
    <t>79/PC-VPĐK ngày 05/5/2016</t>
  </si>
  <si>
    <t>34 ngày 06/5/2016</t>
  </si>
  <si>
    <t>40/HĐTĐ ngày 19/5/2016</t>
  </si>
  <si>
    <t>Trường Trung cấp nghề Bình Minh Quảng Bình</t>
  </si>
  <si>
    <t>Thuê đất xây dựng trường nghề</t>
  </si>
  <si>
    <t>xã Vĩnh Ninh, huyện Quảng Ninh</t>
  </si>
  <si>
    <t>16/5/2016 25/4/2016</t>
  </si>
  <si>
    <t>195/TTr-STNMT ngày 21/4/2016</t>
  </si>
  <si>
    <t>CĐ 140059</t>
  </si>
  <si>
    <t>1231/QĐ-UBND ngày 26/4/2016</t>
  </si>
  <si>
    <t>78/PC-VPĐK ngày 05/5/2016</t>
  </si>
  <si>
    <t>38/HĐTĐ ngày 13/5/2016</t>
  </si>
  <si>
    <t>Công ty CP xây dựng Đại Phúc QB</t>
  </si>
  <si>
    <t xml:space="preserve">Thuê đất khai thác chế biến đá vôi </t>
  </si>
  <si>
    <t>xã Thuận Hoá, huyện Tuyên Hoá</t>
  </si>
  <si>
    <t>17/5/2016 01/5/2016</t>
  </si>
  <si>
    <t>215/TTr-STNMT ngày 29/4/2016</t>
  </si>
  <si>
    <t>CĐ 140067
CĐ 140068
CĐ 140069</t>
  </si>
  <si>
    <t>1810/QĐ-UBND ngày 16/6/2016</t>
  </si>
  <si>
    <t>188/PC-VPĐK ngày 11/7/2016</t>
  </si>
  <si>
    <t>Số 62 ngày 13/7/2016</t>
  </si>
  <si>
    <t>78/HĐTĐ ngày 05/9/2016</t>
  </si>
  <si>
    <t>Công ty TNHH Dịch vụ và Thương mại Linh Duy</t>
  </si>
  <si>
    <t>Thuê đất xây dựng cửa hàng xăng dầu Linh Duy</t>
  </si>
  <si>
    <t>219/TTr-STNMT ngày 04/5/2016</t>
  </si>
  <si>
    <t>CĐ 140070</t>
  </si>
  <si>
    <t>1407/QĐ-UBND ngày 13/5/2016</t>
  </si>
  <si>
    <t>168/PC-VPĐK ngày 21/6/2016</t>
  </si>
  <si>
    <t>Số 53 ngày 24/6/2016</t>
  </si>
  <si>
    <t>58/HĐTĐ ngày 30/6/2016</t>
  </si>
  <si>
    <t>Công ty CP Lâm nghiệp Thuận Đức</t>
  </si>
  <si>
    <t>xã Sơn Lộc, huyện Bố Trạch</t>
  </si>
  <si>
    <t>216/TTr-STNMT ngày 29/4/2016</t>
  </si>
  <si>
    <t>CĐ 140075</t>
  </si>
  <si>
    <t>1379/QĐ-UBND ngày 10/5/2016</t>
  </si>
  <si>
    <t>121/PC-VPĐK ngày 01/6/2016</t>
  </si>
  <si>
    <t>Số 47 ngày 08/6/2016</t>
  </si>
  <si>
    <t>54/HĐTĐ ngày 20/6/2016</t>
  </si>
  <si>
    <t>Thuê đất xây dựng Khu ẩm thực Phú Ninh</t>
  </si>
  <si>
    <t>19/5/2016 15/5/2016</t>
  </si>
  <si>
    <t>217/TTr-STNMT ngày 29/4/2016</t>
  </si>
  <si>
    <t>CĐ 140065</t>
  </si>
  <si>
    <t>1369/QĐ-UBND ngày 10/5/2016</t>
  </si>
  <si>
    <t>98/PC-VPĐK ngày 12/5/2016</t>
  </si>
  <si>
    <t>Số 38 ngày 16/5/2016</t>
  </si>
  <si>
    <t>47/HĐTĐ ngày 06/6/2016</t>
  </si>
  <si>
    <t>BC tháng 5</t>
  </si>
  <si>
    <t>28/VT</t>
  </si>
  <si>
    <t>Công ty TNHH kinh doanh tổng hợp Bình Minh</t>
  </si>
  <si>
    <t>Thuê đất khai thác cát san lấp</t>
  </si>
  <si>
    <t>255/TTr-STNMT ngày 18/5/2016</t>
  </si>
  <si>
    <t>CĐ 140081</t>
  </si>
  <si>
    <t>1940/QĐ-UBND ngày 29/6/2016</t>
  </si>
  <si>
    <t>182/PC-VPĐK ngày 30/6/2016</t>
  </si>
  <si>
    <t>Số 57 ngày 01/7/2016</t>
  </si>
  <si>
    <t>60/HĐTĐ ngày 04/7/2016</t>
  </si>
  <si>
    <t>Công ty TNHH XD&amp;TM Phước Sỹ</t>
  </si>
  <si>
    <t>Thuê đất khai thác cát làm VLXD thông thường tại khu vực Phù Lưu</t>
  </si>
  <si>
    <t>xã Hưng Thuỷ, huyện Lệ Thuỷ</t>
  </si>
  <si>
    <t>07/6/2016 25/5/2016</t>
  </si>
  <si>
    <t>245/TTr-STNMT ngày 11/5/2016</t>
  </si>
  <si>
    <t>CĐ 140078</t>
  </si>
  <si>
    <t>1484/QĐ-UBND ngày 19/5/2016</t>
  </si>
  <si>
    <t>116/PC-VPĐK ngày 25/5/2016</t>
  </si>
  <si>
    <t>Số 43 ngày 01/6/2016</t>
  </si>
  <si>
    <t>52/HĐTĐ ngày 15/6/2016</t>
  </si>
  <si>
    <t>29/VT</t>
  </si>
  <si>
    <t>Công ty TNHH Hồng Vân</t>
  </si>
  <si>
    <t>Thuê đất xây dựng cửa hàng xăng dầu</t>
  </si>
  <si>
    <t>xã Đức Hoá, huyện Tuyên Hoá</t>
  </si>
  <si>
    <t>10/6/2016 30/5/2016</t>
  </si>
  <si>
    <t>261/TTr-STNMT ngày 19/5/2016</t>
  </si>
  <si>
    <t>CĐ 140090</t>
  </si>
  <si>
    <t>1686/QĐ-UBND ngày 06/6/2016</t>
  </si>
  <si>
    <t>163/PC-VPĐK ngày 14/6/2016</t>
  </si>
  <si>
    <t xml:space="preserve">Số 49 ngày 15/6/2016 </t>
  </si>
  <si>
    <t>51/HĐTĐ ngày 15/6/2016</t>
  </si>
  <si>
    <t>Thuê đất xây dựng văn phòng điều hành khu nhà ở cho CBCNV</t>
  </si>
  <si>
    <t>20/6/2016 10/6/2016</t>
  </si>
  <si>
    <t>Viễn thông Quảng Bình - Tập đoàn bưu chính VTVN</t>
  </si>
  <si>
    <t>Thuê đất xây dựng Trạm phát sóng</t>
  </si>
  <si>
    <t>xã Ngư Thuỷ Bắc, huyện Lệ Thuỷ</t>
  </si>
  <si>
    <t>296/TTr-STNMT ngày 24/6/2016</t>
  </si>
  <si>
    <t>DBV</t>
  </si>
  <si>
    <t>CĐ 140098</t>
  </si>
  <si>
    <t>1894/QĐ-UBND ngày 24/6/2016</t>
  </si>
  <si>
    <t>178/PC-VPĐK ngày 29/6/2016</t>
  </si>
  <si>
    <t>Số 56 ngày 30/6/2016</t>
  </si>
  <si>
    <t>59/HĐTĐ ngày 04/7/2016</t>
  </si>
  <si>
    <t>Công ty CP VLXD Việt Nam</t>
  </si>
  <si>
    <t>Giao đất cảng thủy nội địa VCM Văn Hóa</t>
  </si>
  <si>
    <t>Xã Văn Hóa, huyện Tuyên Hóa</t>
  </si>
  <si>
    <t>391/TTr-STNMT ngày 09/8/2016</t>
  </si>
  <si>
    <t>CĐ 140163</t>
  </si>
  <si>
    <t>2453/QĐ-UBND ngày 12/8/2016</t>
  </si>
  <si>
    <t>216/PCTTĐC ngày 18/8/2016</t>
  </si>
  <si>
    <t>Số 78 ngày 22/8/2016</t>
  </si>
  <si>
    <t>92/HĐTĐ ngày 09/9/2016</t>
  </si>
  <si>
    <t>33/VT</t>
  </si>
  <si>
    <t xml:space="preserve">Công ty TNHH MTV Môi trường và PT đô thị QB </t>
  </si>
  <si>
    <t xml:space="preserve">Thuê đất xây dựng bãi đỗ xe thu gom rác thải </t>
  </si>
  <si>
    <t>Cụm công nghiệp phường Bắc Nghĩa, tp Đồng Hới</t>
  </si>
  <si>
    <t>24/6/2016 10/6/2016</t>
  </si>
  <si>
    <t>281/TTr-STNMT ngày 08/6/2016</t>
  </si>
  <si>
    <t>CĐ 140103</t>
  </si>
  <si>
    <t>1787/QĐ-UBND ngày 14/6/2016</t>
  </si>
  <si>
    <t>183/PC-VPĐK ngày 04/7/2016</t>
  </si>
  <si>
    <t>Số 60 ngày 13/7/2016</t>
  </si>
  <si>
    <t>77/HĐTĐ ngày 17/8/2016</t>
  </si>
  <si>
    <t xml:space="preserve">Sơn </t>
  </si>
  <si>
    <t>34/VT</t>
  </si>
  <si>
    <t>xã Quaảng Đông, huyện Quảng Trạch</t>
  </si>
  <si>
    <t>24/6/2016 15/6/2016</t>
  </si>
  <si>
    <t>290/TTr-STNMT</t>
  </si>
  <si>
    <t>CĐ 140109
CĐ 140110
CĐ 140111</t>
  </si>
  <si>
    <t>1951/QĐ-UBND ngày 30/6/2016</t>
  </si>
  <si>
    <t>190/PC-VPĐK ngày 11/7/2016</t>
  </si>
  <si>
    <t>Số 63 ngày 13/7/2016</t>
  </si>
  <si>
    <t>73/HĐTĐ ngày 11/8/2016</t>
  </si>
  <si>
    <t>Công ty CP Du lịch Quảng Bình</t>
  </si>
  <si>
    <t>Gia hạn sử dụng đất</t>
  </si>
  <si>
    <t>28/6/2016 20/6/2016</t>
  </si>
  <si>
    <t>298/TTr-STNMT ngày 20/6/2016</t>
  </si>
  <si>
    <t>2031/QĐ-UBND ngày 07/7/2016</t>
  </si>
  <si>
    <t>62/HĐTĐ ngày 14/6/2017</t>
  </si>
  <si>
    <t>BC tháng 6</t>
  </si>
  <si>
    <t>Ngân hàng TMCP Đầu tư và Phát triển Việt Nam-Chi nhánh QB</t>
  </si>
  <si>
    <t>Thuê đất sau khi chuyển nhượng tài sản (xây dựng Phòng Giao dịch Nam Lý)</t>
  </si>
  <si>
    <t>01/8/2016 10/7/2016</t>
  </si>
  <si>
    <t>318/TTr-STNMT ngày 29/6/2016</t>
  </si>
  <si>
    <t>CĐ 140093</t>
  </si>
  <si>
    <t>1978/QĐ-UBND ngày 05/7/2016</t>
  </si>
  <si>
    <t>191/PC-VPĐK ngày 11/7/2016</t>
  </si>
  <si>
    <t>Số 64 ngày 13/7/2016</t>
  </si>
  <si>
    <t>72/HĐTĐ ngày 10/8/2016</t>
  </si>
  <si>
    <t>Công ty TNHH Miền Tây</t>
  </si>
  <si>
    <t>Thuê đất khai thác cát làm VLXD thông thường tại xã Tiến Hoá, huyện Tuyên Hoá và bãi tập kết tại xã Cảnh Hoá, huyện Quảng Trạch</t>
  </si>
  <si>
    <t>xã Tiến Hoá, huyện Tuyên Hoá và xã Cảnh Hoá, huyện Quảng Trạch</t>
  </si>
  <si>
    <t>16/7/2016 30/6/2016</t>
  </si>
  <si>
    <t>321/TTr-STNMT ngày 30/6/2016</t>
  </si>
  <si>
    <t>2135/QĐ-UBND ngày 18/7/2016</t>
  </si>
  <si>
    <t>203/PC-VPĐK ngày 26/7/2016</t>
  </si>
  <si>
    <t>Số 71 ngày 29/7/2016</t>
  </si>
  <si>
    <t>99/HĐTĐ ngày 19/9/2016</t>
  </si>
  <si>
    <t>Công ty TNHH MTV Xi măng sông Gianh</t>
  </si>
  <si>
    <t>Thuê đất khai thác đá sét</t>
  </si>
  <si>
    <t>Xã Mai Hoá, huyện Tuyên Hoá</t>
  </si>
  <si>
    <t>21/7/2016 10/7/2016</t>
  </si>
  <si>
    <t>393/TTr-STNMT ngày 09/8/2016</t>
  </si>
  <si>
    <t>CĐ 140300</t>
  </si>
  <si>
    <t>2511/QĐ-UBND ngày 18/8/2016</t>
  </si>
  <si>
    <t>3547/QĐ-CT ngày 11/10/2016</t>
  </si>
  <si>
    <t>93/HĐTĐ ngày 12/9/2016</t>
  </si>
  <si>
    <t>Thuê đất khu nhà ở cán bộ công nhân viên</t>
  </si>
  <si>
    <t>Xã Cảnh Hoá, huyện Tuyên Hoá</t>
  </si>
  <si>
    <t>21/7/2016 15/7/2016</t>
  </si>
  <si>
    <t>322/TTr-STNMT ngày 30/6/2016</t>
  </si>
  <si>
    <t>CĐ 140096</t>
  </si>
  <si>
    <t>2167/QĐ-UBND ngày 21/7/2016</t>
  </si>
  <si>
    <t>122/PC-VPĐK ngày 09/6/2016</t>
  </si>
  <si>
    <t>Số 48 ngày 13/6/2016</t>
  </si>
  <si>
    <t>70/HĐTĐ ngày 03/8/2016</t>
  </si>
  <si>
    <t>Công ty TNHH TM tổng hợp Minh Khiêm</t>
  </si>
  <si>
    <t>Thuê đất xây dựng Cửa hàng xăng dầu số 3</t>
  </si>
  <si>
    <t>Xã Quảng Tiến, huyện Quảng Trạch</t>
  </si>
  <si>
    <t>25/7/2016 15/7/2016</t>
  </si>
  <si>
    <t>320/TTr-STNMT ngày 30/6/2016</t>
  </si>
  <si>
    <t>CĐ 140130</t>
  </si>
  <si>
    <t>1970/QĐ-UBND ngày 04/7/2016</t>
  </si>
  <si>
    <t>187/PC-VPĐK ngày 05/7/2016</t>
  </si>
  <si>
    <t>64/HĐTĐ ngày 15/7/2016</t>
  </si>
  <si>
    <t>Công ty TNHH XNK Vĩnh Hoàng</t>
  </si>
  <si>
    <t>Thuê đất mở rộng Khách sạn Vĩnh Hoàng</t>
  </si>
  <si>
    <t>Phường Hải Thành, tp Đồng Hới</t>
  </si>
  <si>
    <t>27/7/2016 20/7/2016</t>
  </si>
  <si>
    <t>336/TTr-STNMT ngày 11/7/2016</t>
  </si>
  <si>
    <t>CĐ 140139</t>
  </si>
  <si>
    <t>2197/QĐ-UBND ngày 25/7/2016</t>
  </si>
  <si>
    <t>227/PC-VPĐK ngày 26/8/2016</t>
  </si>
  <si>
    <t>Số 86 ngày 29/8/2016</t>
  </si>
  <si>
    <t>87/HĐTĐ ngày 31/8/2016</t>
  </si>
  <si>
    <t>Công ty TNHH VLXD Nguyễn Thị Quỳnh</t>
  </si>
  <si>
    <t>Thuê đất xây dựng Nhà máy sản xuất gạch không nung</t>
  </si>
  <si>
    <t>346/TTr-STNMT ngày 12/7/2016</t>
  </si>
  <si>
    <t>CĐ 140178</t>
  </si>
  <si>
    <t>2320/QĐ-UBND ngày 05/8/2016</t>
  </si>
  <si>
    <t>214/PC-VPĐK ngày 12/8/2016</t>
  </si>
  <si>
    <t>Số 74 ngày 15/8/2016</t>
  </si>
  <si>
    <t>90/HĐTĐ ngày 08/9/2016</t>
  </si>
  <si>
    <t>43/VT</t>
  </si>
  <si>
    <t>Trung tâm Du lịch Phong Nha - Kẻ Bàng</t>
  </si>
  <si>
    <t>Thuê đất xây dựng Khu dịch vụ quầy bar và bể bơi</t>
  </si>
  <si>
    <t>xã Sơn Trạch, huyện Bố Trạch</t>
  </si>
  <si>
    <t>357/TTr-STNMT ngày 19/7/2016</t>
  </si>
  <si>
    <t>CĐ 140153</t>
  </si>
  <si>
    <t>2203/QĐ-UBND ngày 25/7/2016</t>
  </si>
  <si>
    <t>205/PC-VPĐK ngày 26/7/2016</t>
  </si>
  <si>
    <t>Số 69 ngày 26/7/2016</t>
  </si>
  <si>
    <t>68/HĐTĐ ngày 29/7/2016</t>
  </si>
  <si>
    <t>Thuê đất khai thác cát làm VLXD thông thường tại khe Dinh Thủy</t>
  </si>
  <si>
    <t>xã Võ Ninh, huyện Quảng Ninh</t>
  </si>
  <si>
    <t>337/TTr-STNMT ngày 11/7/2016</t>
  </si>
  <si>
    <t>CĐ 140147
CĐ 140148</t>
  </si>
  <si>
    <t>2080/QĐ-UBND ngày 12/7/2016</t>
  </si>
  <si>
    <t>192/PC-VPĐK ngày 13/7/2016</t>
  </si>
  <si>
    <t>Số 65 ngày 13/7/2016</t>
  </si>
  <si>
    <t>63/HĐTĐ ngày 16/7/2016</t>
  </si>
  <si>
    <t>45/VT</t>
  </si>
  <si>
    <t>Công ty TNHH TMTH Minh Khiêm</t>
  </si>
  <si>
    <t>Thuê đất xây dựng cửa hàng xăng dầu số 5</t>
  </si>
  <si>
    <t>352/TTr-STNMT ngày 14/7/2016</t>
  </si>
  <si>
    <t>CĐ 140144</t>
  </si>
  <si>
    <t>2139/QĐ-UBND ngày 18/7/2016</t>
  </si>
  <si>
    <t>209/PC-VPĐK ngày 29/7/2016</t>
  </si>
  <si>
    <t>Số 73 ngày 02/8/2016</t>
  </si>
  <si>
    <t>75/HĐTĐ ngày 11/8/2016</t>
  </si>
  <si>
    <t>Công ty TNHH Tư vấn và xây dựng Vĩnh Hưng</t>
  </si>
  <si>
    <t>Thuê đất xây dựng Văn phòng điều hành và giới thiệu sản phẩm</t>
  </si>
  <si>
    <t>01/8/2016 20/7/2016</t>
  </si>
  <si>
    <t>BC tháng 7</t>
  </si>
  <si>
    <t>Ngân hàng TMCP Công thương Việt Nam-Chi nhánh QB</t>
  </si>
  <si>
    <t>Thuê đất xây dựng mở rộng phòng giao dịch Lệ Thủy</t>
  </si>
  <si>
    <t>11/8/2016 05/8/2016</t>
  </si>
  <si>
    <t>379/TTr-STNMT ngày 04/8/2016</t>
  </si>
  <si>
    <t>tháng 9 năm 2057</t>
  </si>
  <si>
    <t>CĐ 140169</t>
  </si>
  <si>
    <t>2380/QĐ-UBND ngày 09/8/2016</t>
  </si>
  <si>
    <t>223/PC-VPĐK ngày 23/8/2016</t>
  </si>
  <si>
    <t>Số 82 ngày 24/8/2016</t>
  </si>
  <si>
    <t>101/HĐTĐ ngày 27/9/2016</t>
  </si>
  <si>
    <t>Công ty CP Đường sắt QB</t>
  </si>
  <si>
    <t>Thuê đất xây dựng các khu chức năng</t>
  </si>
  <si>
    <t>401/TTr-STNMT ngày 12/8/2016</t>
  </si>
  <si>
    <t>2668/QĐ-UBND ngày 01/9/2016</t>
  </si>
  <si>
    <t>Công ty CP cấp nước Quảng Bình</t>
  </si>
  <si>
    <t>Thuê đất xây dựng công trình cấp nước Phong Nha</t>
  </si>
  <si>
    <t>22/8/2016 15/8/2016</t>
  </si>
  <si>
    <t>500/TTr-STNMT ngày 23/9/2016</t>
  </si>
  <si>
    <t>CĐ 140303</t>
  </si>
  <si>
    <t>3090/QĐ-UBND ngày 07/10/2016</t>
  </si>
  <si>
    <t>10/HĐTĐ ngày 17/01/2017</t>
  </si>
  <si>
    <t>Bổ sung HS ngày 15/9</t>
  </si>
  <si>
    <t>50/VT</t>
  </si>
  <si>
    <t>Công ty TNHH SX&amp;TM Hưng Phát</t>
  </si>
  <si>
    <t>382/TTr-STNMT ngày 04/8/2016</t>
  </si>
  <si>
    <t>CĐ 140198</t>
  </si>
  <si>
    <t>2379/QĐ-UBND ngày 09/8/2016</t>
  </si>
  <si>
    <t>222/PC-VPĐK ngày 23/8/2016</t>
  </si>
  <si>
    <t>Số 81 ngày 24/8/2016</t>
  </si>
  <si>
    <t>83/HĐTĐ ngày 26/8/2016</t>
  </si>
  <si>
    <t>383/TTr-STNMT ngày 04/8/2016</t>
  </si>
  <si>
    <t>CĐ 140199</t>
  </si>
  <si>
    <t>2383/QĐ-UBND ngày 09/8/2016</t>
  </si>
  <si>
    <t>221/PC-VPĐK ngày 23/8/2016</t>
  </si>
  <si>
    <t>Số 80 ngày 24/8/2016</t>
  </si>
  <si>
    <t>84/HĐTĐ ngày 26/8/2016</t>
  </si>
  <si>
    <t>24/8/2016 10/8/2016</t>
  </si>
  <si>
    <t>381/TTr-STNMT ngày 04/8/2016</t>
  </si>
  <si>
    <t>CĐ 140197</t>
  </si>
  <si>
    <t>2381/QĐ-UBND ngày 09/8/2016</t>
  </si>
  <si>
    <t>218/PC-VPĐK ngày 18/8/2016</t>
  </si>
  <si>
    <t>Số 76 ngày 22/8/2016</t>
  </si>
  <si>
    <t>85/HĐTĐ ngày 26/8/2016</t>
  </si>
  <si>
    <t>xã Quảng Thạch, huyện Quảng Trạch</t>
  </si>
  <si>
    <t>384/TTr-STNMT ngày 04/8/2016</t>
  </si>
  <si>
    <t>CĐ 140200</t>
  </si>
  <si>
    <t>2382/QĐ-UBND ngày 09/8/2016</t>
  </si>
  <si>
    <t>217/PC-VPĐK ngày 18/8/2016</t>
  </si>
  <si>
    <t>Số 77 ngày 22/8/2016</t>
  </si>
  <si>
    <t>86/HĐTĐ ngày 26/8/2016</t>
  </si>
  <si>
    <t>Thuê đất xây dựng Văn phòng điều hành và nhà công vụ</t>
  </si>
  <si>
    <t>xã Văn Hóa, huyện Tuyên Hóa</t>
  </si>
  <si>
    <t>24/8/2016 15/8/2016</t>
  </si>
  <si>
    <t>485/TTr-STNMT ngày 19/9/2016</t>
  </si>
  <si>
    <t>CĐ 140365</t>
  </si>
  <si>
    <t>3378/QĐ-UBND ngày 26/10/2016</t>
  </si>
  <si>
    <t>274/PCTTĐC ngày 11/11/2016</t>
  </si>
  <si>
    <t>Số 115 ngày 14/11/2016</t>
  </si>
  <si>
    <t>127/HĐTĐ ngày 25/11/2016</t>
  </si>
  <si>
    <t>Công ty TNHH Xây dựng và TM Trường Phú</t>
  </si>
  <si>
    <t xml:space="preserve">Thuê đất xây dựng khuôn viên cây xanh và thể thao ngoài trời </t>
  </si>
  <si>
    <t>390/TTr-STNMT ngày 09/8/2016</t>
  </si>
  <si>
    <t>CĐ 140278</t>
  </si>
  <si>
    <t>2450/QĐ-UBND ngày 12/8/2016</t>
  </si>
  <si>
    <t>226/PC-VPĐK ngày 26/8/2016</t>
  </si>
  <si>
    <t>CV số 3065/CT-THDT ngày 30/8/2016</t>
  </si>
  <si>
    <t>88/HĐTĐ ngày 01/9/2016</t>
  </si>
  <si>
    <t>414/TTr-STNMT ngày 19/8/2016</t>
  </si>
  <si>
    <t>CĐ 140308</t>
  </si>
  <si>
    <t>2589/QĐ-UBND ngày 25/8/2016</t>
  </si>
  <si>
    <t>235/PC-VPĐK ngày 07/9/2016</t>
  </si>
  <si>
    <t>Số 91 ngày 08/9/2016</t>
  </si>
  <si>
    <t>97/HĐTĐ ngày 16/9/2016</t>
  </si>
  <si>
    <t>Công ty CP Xi măng VCEM Hải Vân</t>
  </si>
  <si>
    <t>Thuê đất xây dựng trồng cây xanh</t>
  </si>
  <si>
    <t>455/TTr-STNMT ngày 06/9/2016</t>
  </si>
  <si>
    <t>từ CĐ 140317 dến CĐ 140331</t>
  </si>
  <si>
    <t>3166/QĐ-UBND ngày 12/10/2016</t>
  </si>
  <si>
    <t>293/PC-VPĐK ngày 13/12/2016</t>
  </si>
  <si>
    <t>470/QĐ-CT ngày 22/02/2017</t>
  </si>
  <si>
    <t>129/HĐTĐ ngày 02/12/2016</t>
  </si>
  <si>
    <t>Ngân hàng chính sách xã hội QB</t>
  </si>
  <si>
    <t xml:space="preserve">Thuê đất xây dựng Trụ sở làm việc </t>
  </si>
  <si>
    <t>phường Đức Ninh Đông, tp Đồng Hới</t>
  </si>
  <si>
    <t>407/TTr-STNMT ngày 29/8/2016</t>
  </si>
  <si>
    <t>CĐ 140287</t>
  </si>
  <si>
    <t>2640/QĐ-UBND ngày 29/8/2016</t>
  </si>
  <si>
    <t>234/PC-VPĐK ngày 07/9/2016</t>
  </si>
  <si>
    <t>3171/CT-THDT ngày 09/9/2016</t>
  </si>
  <si>
    <t>100/HĐTĐ ngày 23/9/2016</t>
  </si>
  <si>
    <t>59/VT</t>
  </si>
  <si>
    <t>Thuê đất xây dựng công trình cấp nước sạch</t>
  </si>
  <si>
    <t>392/TTr-STNMT ngày 09/8/2016</t>
  </si>
  <si>
    <t>CĐ 140286</t>
  </si>
  <si>
    <t>2452/QĐ-UBND ngày 12/8/2016</t>
  </si>
  <si>
    <t>81/HĐTĐ ngày 25/8/2016</t>
  </si>
  <si>
    <t>Công ty Paradize Thiên Đường</t>
  </si>
  <si>
    <t>Thuê đất xây dựng Dịch vụ giải trí Thành Đạt</t>
  </si>
  <si>
    <t>DNTN Thanh Hương</t>
  </si>
  <si>
    <t>xã Hải Ninh, huyện Quảng Ninh</t>
  </si>
  <si>
    <t>62/VT</t>
  </si>
  <si>
    <t>Thuê đất xây dựng Cửa hàng xăng dầu số 7</t>
  </si>
  <si>
    <t>07/9/2016 25/8/2016</t>
  </si>
  <si>
    <t>413/TTr-STNMT ngày 19/8/2016</t>
  </si>
  <si>
    <t>CĐ 140316</t>
  </si>
  <si>
    <t>2549/QĐ-UBND ngày 22/8/2016 và 2567/QĐ-UBND ngày 24/8/2016</t>
  </si>
  <si>
    <t>224/PC-VPĐK ngày 24/8/2016</t>
  </si>
  <si>
    <t>Số 83 ngày 24/8/2016</t>
  </si>
  <si>
    <t>Số 80/HĐTĐ ngày 25/8/2016</t>
  </si>
  <si>
    <t>Bc tháng 8</t>
  </si>
  <si>
    <t>63/VT</t>
  </si>
  <si>
    <t>Thuê đất xây dựng cảng thủy nội địa VCM Văn Hóa</t>
  </si>
  <si>
    <t>449/TTr-STNMT ngày 01/9/2016</t>
  </si>
  <si>
    <t>2754/QĐ-UBND ngày 12/9/2016</t>
  </si>
  <si>
    <t>241/PC-VPĐK ngày 21/9/2016</t>
  </si>
  <si>
    <t>Số 96 ngày  22/9/2016</t>
  </si>
  <si>
    <t>102/HĐTĐ ngày 30/9/2016</t>
  </si>
  <si>
    <t>64/VT</t>
  </si>
  <si>
    <t>Công ty CP sản xuất VLXD Nguyên Anh II</t>
  </si>
  <si>
    <t>Thuê đất (sau khi chuyển nhượng tài sản) xây dựng Nhà máy sản xuất bê tông</t>
  </si>
  <si>
    <t>459/TTr-STNMT ngày 08/9/2016</t>
  </si>
  <si>
    <t>2791/QĐ-UBND ngày 15/9/2016</t>
  </si>
  <si>
    <t>Số 4223/QĐ-CT ngày 02/12/2016</t>
  </si>
  <si>
    <t>103/HĐTĐ ngày 03/10/2016</t>
  </si>
  <si>
    <t>65/VT</t>
  </si>
  <si>
    <t>Công ty TNHH TM Quy Hương</t>
  </si>
  <si>
    <t>Thuê đất xây dựng Cửa hàng xăng dầu</t>
  </si>
  <si>
    <t>16-09-2016 10/9/2016</t>
  </si>
  <si>
    <t>462/TTr-STNMT ngày 09/9/2016</t>
  </si>
  <si>
    <t>CĐ 140345</t>
  </si>
  <si>
    <t>2825/QĐ/UBND ngày 16/9/2016</t>
  </si>
  <si>
    <t>250/PC-VPĐK ngày 04/10/2016</t>
  </si>
  <si>
    <t>Số 101 ngày 04/10/2016</t>
  </si>
  <si>
    <t>105/HĐTĐ ngày 04/10/2016</t>
  </si>
  <si>
    <t>66/VT</t>
  </si>
  <si>
    <t>Công ty TNHH S&amp;D</t>
  </si>
  <si>
    <t>Thuê đất sau khi nhận chuyển nhượng tài sản</t>
  </si>
  <si>
    <t>436/TTr-STNMT ngày 31/8/2016</t>
  </si>
  <si>
    <t>CĐ 140334</t>
  </si>
  <si>
    <t>2666/QĐ/UBND ngày 01/9/2016</t>
  </si>
  <si>
    <t>230/PC-VPĐK ngày 05/9/2016</t>
  </si>
  <si>
    <t>Số 87 ngày 07/9/2016</t>
  </si>
  <si>
    <t>94/HĐTĐ ngày 12/9/2016</t>
  </si>
  <si>
    <t>67/VT</t>
  </si>
  <si>
    <t>Thuê đất xây dựng Trạm phát sóng BTS</t>
  </si>
  <si>
    <t>435/TTr-STNMT ngày 31/8/2016</t>
  </si>
  <si>
    <t>CĐ 140337</t>
  </si>
  <si>
    <t>2693/QĐ-UBND ngày 06/9/2016</t>
  </si>
  <si>
    <t>238/PC-VPĐK ngày 13/9/2016</t>
  </si>
  <si>
    <t>Số 93 ngày 15/9/2016</t>
  </si>
  <si>
    <t>98/HĐTĐ ngày 19/9/2016</t>
  </si>
  <si>
    <t>68/VT</t>
  </si>
  <si>
    <t>Công ty TNHH Dịch vụ thể thao Tân Hoàng Minh</t>
  </si>
  <si>
    <t>Thuê đất xây dựng khuôn viên cây xanh và dịch vụ thể thao Tân Hoàng Minh</t>
  </si>
  <si>
    <t>438/TTr-STNMT ngày 31/8/2016</t>
  </si>
  <si>
    <t>CĐ 140341</t>
  </si>
  <si>
    <t>2692/QĐ-UBND ngày 06/9/2016</t>
  </si>
  <si>
    <t>4287/QĐ-CT ngày 08/12/2016</t>
  </si>
  <si>
    <t>21/HĐTĐ ngày 27/02/2017</t>
  </si>
  <si>
    <t>69/VT</t>
  </si>
  <si>
    <t>Công ty TNHH TMDV tổng hợp Huy Lợi</t>
  </si>
  <si>
    <t>Thuê đất xây dựng Khu dịch vụ tổng hợp</t>
  </si>
  <si>
    <t>483/TTr-STNMT ngày 16/9/2016; 326/TTr-STNMT ngày 21/6/2017</t>
  </si>
  <si>
    <t>CH 479157
CH 479158
CH 179159</t>
  </si>
  <si>
    <t>2860/QĐ-UBND ngày 20/9/2016; 2709/QĐ-UBND ngày 31/7/2017</t>
  </si>
  <si>
    <t>243/PC-VPĐK ngày 22/9/2016</t>
  </si>
  <si>
    <t>3350/CT-THDT ngày 26/9/2016</t>
  </si>
  <si>
    <t xml:space="preserve">106/HĐTĐ ngày 07/10/2016;
08/HĐTĐ ngày 19/01/2018 </t>
  </si>
  <si>
    <t>Hiển (điều chỉnh)</t>
  </si>
  <si>
    <t>70/VT</t>
  </si>
  <si>
    <t>Công ty TNHH Lập Ngân</t>
  </si>
  <si>
    <t>Thuê đất xây dựng Trạm dừng nghỉ</t>
  </si>
  <si>
    <t>xã Hóa Thanh, huyện Minh Hóa</t>
  </si>
  <si>
    <t>473/TTr-STNMT ngày 14/9/2016</t>
  </si>
  <si>
    <t>CĐ 140357</t>
  </si>
  <si>
    <t>2902/QĐ-UBND ngày 23/9/2016</t>
  </si>
  <si>
    <t>249/PC-VPĐK ngày 03/10/2016</t>
  </si>
  <si>
    <t>111/HĐTĐ ngày 20/10/2016</t>
  </si>
  <si>
    <t>BC tháng 9</t>
  </si>
  <si>
    <t>Công ty Điện lực QB</t>
  </si>
  <si>
    <t>Thuê đất xây dựng nhà vận hành</t>
  </si>
  <si>
    <t>xã Hưng Thủy, huyện Lệ Thủy</t>
  </si>
  <si>
    <t>495/TTr-STNMT ngày 21/9/2016</t>
  </si>
  <si>
    <t>CĐ 140349</t>
  </si>
  <si>
    <t>2930/QĐ-UBND ngày 26/9/2016</t>
  </si>
  <si>
    <t>118/HĐTĐ ngày 16/11/2016</t>
  </si>
  <si>
    <t>72/VT</t>
  </si>
  <si>
    <t>454/TTr-STNMT ngày 06/9/2016</t>
  </si>
  <si>
    <t>CĐ 140347</t>
  </si>
  <si>
    <t>2702/QĐ-UBND ngày 07/9/2016</t>
  </si>
  <si>
    <t>73/VT</t>
  </si>
  <si>
    <t>Công ty TNHH XNK Toàn Lộc</t>
  </si>
  <si>
    <t xml:space="preserve">  </t>
  </si>
  <si>
    <t>CĐ 140380</t>
  </si>
  <si>
    <t>2824/QĐ-UBND ngày 16/9/2016</t>
  </si>
  <si>
    <t>246/PC-VPĐK ngày 27/9/2016</t>
  </si>
  <si>
    <t>Số 99 ngày 30/9/2016</t>
  </si>
  <si>
    <t>104/HĐTĐ ngày 04/10/2016</t>
  </si>
  <si>
    <t>74/VT</t>
  </si>
  <si>
    <t>Thuê đất xây dựng Khu thể thao</t>
  </si>
  <si>
    <t>75/VT</t>
  </si>
  <si>
    <t>Quỹ tín dụng nhân dân Bắc Lý</t>
  </si>
  <si>
    <t>Thuê đất xây dựng Phòng giao dịch Lộc Ninh</t>
  </si>
  <si>
    <t>501/TTr-STNMT ngày 23/9/2016</t>
  </si>
  <si>
    <t>CĐ 140378</t>
  </si>
  <si>
    <t>3047/QĐ-UBND ngày 03/10/2016</t>
  </si>
  <si>
    <t>254/PC-VPĐK ngày 10/10/2016</t>
  </si>
  <si>
    <t>Số 104 ngày 12/10/2016</t>
  </si>
  <si>
    <t>108/HĐTĐ ngày 11/10/2016</t>
  </si>
  <si>
    <t>76/VT</t>
  </si>
  <si>
    <t>Công ty TNHH Tư vấn và cung ứng lao động Thiên Anh</t>
  </si>
  <si>
    <t>Thuê đất xây dựng Trường mầm non tư thục Paris</t>
  </si>
  <si>
    <t>506/TTr-STNMT ngày 27/9/2016</t>
  </si>
  <si>
    <t>CĐ 140383</t>
  </si>
  <si>
    <t>3095/QĐ-UBND ngày 07/10/2016</t>
  </si>
  <si>
    <t>259/PC-VPĐK ngày 12/10/2016</t>
  </si>
  <si>
    <t>Số 3646/CT-THDT ngày 19/10/2016</t>
  </si>
  <si>
    <t>112/HĐTĐ ngày 25/10/2016</t>
  </si>
  <si>
    <t>77/VT</t>
  </si>
  <si>
    <t>Công ty TNHH Dung Tin</t>
  </si>
  <si>
    <t>Thuê đất xây dựng Nhà máy kết cấu thép Thanh Tin tại khu công nghiệp Bắc Đồng Hới</t>
  </si>
  <si>
    <t>khu công nghiệp Bắc Đồng Hới, xã Thuận Đức, tp Đồng Hới</t>
  </si>
  <si>
    <t>505/TTr-STNMT ngày 27/9/2016</t>
  </si>
  <si>
    <t>3268/QĐ-UBND ngày 19/10/2016</t>
  </si>
  <si>
    <t>269/PC-VPĐK ngày 25/10/2016</t>
  </si>
  <si>
    <t>Số 113 ngày 26/10/2016</t>
  </si>
  <si>
    <t>114/HĐTĐ ngày 03/11/2016</t>
  </si>
  <si>
    <t>78/VT</t>
  </si>
  <si>
    <t>Công ty TNHH Thương mại và Xây dựng Quê Hương</t>
  </si>
  <si>
    <t>Thuê đất xây dựng Nhà hàng Quê Hương</t>
  </si>
  <si>
    <t>BC đến ngày 23/9</t>
  </si>
  <si>
    <t>79/VT</t>
  </si>
  <si>
    <t>Công ty TNHH Hoàng Tiến</t>
  </si>
  <si>
    <t>80/VT</t>
  </si>
  <si>
    <t>DNTN Gia Hân</t>
  </si>
  <si>
    <t>Thuê đất xây dựng Dự án chăn nuôi bò sinh sản</t>
  </si>
  <si>
    <t>xã Ngư Hóa, huyện Tuyên Hóa</t>
  </si>
  <si>
    <t>549/TTr-STNMT ngày 18/10/2016</t>
  </si>
  <si>
    <t>CĐ 140417</t>
  </si>
  <si>
    <t>3377/QĐ-UBND ngày 26/10/2016</t>
  </si>
  <si>
    <t>305/PCTTĐC ngày 26/12/2016</t>
  </si>
  <si>
    <t>Số 238/CT-THDT ngày 20/01/2017</t>
  </si>
  <si>
    <t>117/HĐTĐ ngày 15/11/2016</t>
  </si>
  <si>
    <t>Thảo+Sơn</t>
  </si>
  <si>
    <t>81/VT</t>
  </si>
  <si>
    <t>Thuê đất xây dựng Dịch vụ - giải trí Thành Đạt (sau khi đấu giá tài sản)</t>
  </si>
  <si>
    <t>537/TTr-STNMT ngày 14/10/2016</t>
  </si>
  <si>
    <t>16-04-2058
12/12/2066</t>
  </si>
  <si>
    <t>CĐ 140401
CĐ 140402</t>
  </si>
  <si>
    <t>3698/QĐ-UBND ngày 17/11/2016
4082/QĐ-UBND ngày 23/12/2016</t>
  </si>
  <si>
    <t>280/PCTTĐC ngày 28/11/2016</t>
  </si>
  <si>
    <t>Số 121 ngày 30/11/2016</t>
  </si>
  <si>
    <t>130/HĐTĐ ngày 02/12/2016</t>
  </si>
  <si>
    <t>82/VT</t>
  </si>
  <si>
    <t>Công ty TNHH Sản xuất VLXD Gia Thịnh</t>
  </si>
  <si>
    <t>Thuê đất làm bãi chế biến đá vôi</t>
  </si>
  <si>
    <t>xã Sơn Thủy, huyện Lệ Thủy</t>
  </si>
  <si>
    <t>591/TTr-STNMT ngày 11/11/2016</t>
  </si>
  <si>
    <t>CĐ 140429
CĐ 140430</t>
  </si>
  <si>
    <t>3683a/QĐ-UBND ngày 16/11/2016</t>
  </si>
  <si>
    <t>283/PCTTĐC ngày 30/11/2016</t>
  </si>
  <si>
    <t>Số 122 ngày 30/11/2016</t>
  </si>
  <si>
    <t>128/HĐTĐ ngày 30/11/2016</t>
  </si>
  <si>
    <t>83/VT</t>
  </si>
  <si>
    <t>DNTN thực phẩm Trường Sơn</t>
  </si>
  <si>
    <t>Thuê đất xây dựng Văn phòng, kho trung chuyển hàng hóa</t>
  </si>
  <si>
    <t>phường Đồng Sơn, thành phố Đồng Hới</t>
  </si>
  <si>
    <t>584/TTr-STNMT 04/11/2016</t>
  </si>
  <si>
    <t>CĐ 140413</t>
  </si>
  <si>
    <t>3657/QĐ-UBND ngày 15/11/2016</t>
  </si>
  <si>
    <t>287/PCTTĐC ngày 07/12/2016</t>
  </si>
  <si>
    <t>Số 124 ngày 07/12/2016</t>
  </si>
  <si>
    <t>131/HĐTĐ ngày 06/12/2016</t>
  </si>
  <si>
    <t>84/VT</t>
  </si>
  <si>
    <t>Thuê đất xây dựng mở rộng cửa hàng xăng dầu Khe Ve</t>
  </si>
  <si>
    <t>582/TTr-STNMT ngày 04/11/2016</t>
  </si>
  <si>
    <t>CĐ 140423
CĐ 140424</t>
  </si>
  <si>
    <t>3641/QĐ-UBND ngày 11/11/2016</t>
  </si>
  <si>
    <t>275/PCTTĐC ngày 17/11/2016</t>
  </si>
  <si>
    <t>Số 119 ngày 17/11/2016</t>
  </si>
  <si>
    <t>119/HĐTĐ ngày 18/11/2016</t>
  </si>
  <si>
    <t>85/VT</t>
  </si>
  <si>
    <t>Quỹ tín dụng nhân dân Nhân Trạch</t>
  </si>
  <si>
    <t>xã Nhân Trạch, huyện Bố Trạch</t>
  </si>
  <si>
    <t>611/TTr-STNMT ngày 18/11/2016</t>
  </si>
  <si>
    <t>CĐ 140435</t>
  </si>
  <si>
    <t>3774/QĐ-UBND ngày 24/11/2016</t>
  </si>
  <si>
    <t>13/HĐTĐ ngày 19/01/2017</t>
  </si>
  <si>
    <t>86/VT</t>
  </si>
  <si>
    <t>Công ty TNHH Thủy sản Ngô Vinh</t>
  </si>
  <si>
    <t>Thuê đất xây dựng quán café Vinh</t>
  </si>
  <si>
    <t>612/TTr-STNMT ngày 18/11/2016</t>
  </si>
  <si>
    <t>CĐ 140437</t>
  </si>
  <si>
    <t>3770/QĐ-UBND ngày 24/11/2016</t>
  </si>
  <si>
    <t>290/PCTTĐC ngày 08/12/2016</t>
  </si>
  <si>
    <t>Số 125 ngày 12/12/2016</t>
  </si>
  <si>
    <t>136/HĐTĐ ngày 19/12/2016</t>
  </si>
  <si>
    <t>87/VT</t>
  </si>
  <si>
    <t xml:space="preserve">Chuyển mục đích sử dụng đất hồ xử lý nước thải </t>
  </si>
  <si>
    <t>TT Nông trường Việt Trung, huyện Bố Trạch</t>
  </si>
  <si>
    <t>Công ty Cổ phần Du lịch Hà Nội - Quảng Bình</t>
  </si>
  <si>
    <t>Thuê đất xây dựng Khách sạn 5 sao Pullman</t>
  </si>
  <si>
    <t>613/TTr-STNMT ngày 18/11/2016</t>
  </si>
  <si>
    <t>3762/QĐ-UBND ngày 23/11/2016</t>
  </si>
  <si>
    <t>291/PCTTĐC ngày 08/12/2016</t>
  </si>
  <si>
    <t>Số 126 ngày 12/12/2016</t>
  </si>
  <si>
    <t>134/HĐTĐ ngày 13/12/2016</t>
  </si>
  <si>
    <t>88/VT</t>
  </si>
  <si>
    <t>Thuê đất xây dựng cơ sở sấy sắn</t>
  </si>
  <si>
    <t>653/TTr-STNMT ngày 15/12/2016</t>
  </si>
  <si>
    <t>CĐ 140446</t>
  </si>
  <si>
    <t>08/HĐTĐ ngày 11/01/2017</t>
  </si>
  <si>
    <t>89/VT</t>
  </si>
  <si>
    <t>652/TTr-STNMT ngày 15/12/2016</t>
  </si>
  <si>
    <t>CĐ 140386</t>
  </si>
  <si>
    <t>4069/QĐ-UBND ngày 23/12/2016</t>
  </si>
  <si>
    <t>311/PCTTĐC ngày 29/12/2016</t>
  </si>
  <si>
    <t>Số 131 ngày 30/12/2016</t>
  </si>
  <si>
    <t>138/HĐTĐ ngày 29/12/2016</t>
  </si>
  <si>
    <t>Thuê đất xây dựng công trình hoàn thiện sơ đồ thanh cái 110kV trạm biến áp 110kv Đồng Hới</t>
  </si>
  <si>
    <t>21/10/2016 18/10/2016</t>
  </si>
  <si>
    <t>BC năm 2016</t>
  </si>
  <si>
    <t>90/VT</t>
  </si>
  <si>
    <t>90/TTr-STNMT ngày 09/3/2017</t>
  </si>
  <si>
    <t>CĐ 140468
CĐ 140469</t>
  </si>
  <si>
    <t>903/QĐ-UBND ngày 21/3/2017</t>
  </si>
  <si>
    <t>46/PCTTĐC ngày 19/4/2017</t>
  </si>
  <si>
    <t>Số 25 ngày 20/4/2017</t>
  </si>
  <si>
    <t>39/HĐTĐ ngày 10/5/2017</t>
  </si>
  <si>
    <t>Thuê đất xây dựng khu dịch vụ tổng hợp</t>
  </si>
  <si>
    <t xml:space="preserve"> </t>
  </si>
  <si>
    <t>91/VT</t>
  </si>
  <si>
    <t>Công ty TNHH XDTH Thắng Lợi</t>
  </si>
  <si>
    <t>Thuê đất xây dựng khu dịch vụ Thắng Lợi</t>
  </si>
  <si>
    <t>Xã Bắc Trạch, huyện Bố Trạch</t>
  </si>
  <si>
    <t>674/TTr-STNMT ngày 23/12/2016
30/TTr-STNMT ngày 06/02/2017</t>
  </si>
  <si>
    <t>CĐ 140504</t>
  </si>
  <si>
    <t>4195/QĐ-UBND ngày 31/12/2016
417/QĐ-UBND ngày 14/02/2017</t>
  </si>
  <si>
    <t>25/PCTTĐC ngày 23/02/2017</t>
  </si>
  <si>
    <t>Số 10 ngày 14/3/2017</t>
  </si>
  <si>
    <t>22/HĐTĐ ngày 27/02/2017</t>
  </si>
  <si>
    <t>92/VT</t>
  </si>
  <si>
    <t>Thuê đất xây dựng Khu dịch vụ tổng hợp Toàn Lộc</t>
  </si>
  <si>
    <t>684/TTr-STNMT ngày 27/12/2016</t>
  </si>
  <si>
    <t>CĐ 140466
CĐ 140467</t>
  </si>
  <si>
    <t>16/QĐ-UBND ngày 04/01/2017</t>
  </si>
  <si>
    <t>Số 15/PCTTĐC và Số 16/PCTTĐC ngày 17/01/2017</t>
  </si>
  <si>
    <t>Số 08 và số 09 ngày 19/01/2017</t>
  </si>
  <si>
    <t>16/HĐTĐ ngày 06/02/2017</t>
  </si>
  <si>
    <t>93/VT</t>
  </si>
  <si>
    <t>Công ty TNHH DV vận tải Minh Huy</t>
  </si>
  <si>
    <t>Thuê đất xây dựng Nhà nghỉ, văn phòng…</t>
  </si>
  <si>
    <t>678/TTr-STNMT ngày 27/12/2016</t>
  </si>
  <si>
    <t>CĐ 140464</t>
  </si>
  <si>
    <t>4149/QĐ-UBND ngày 28/12/2016</t>
  </si>
  <si>
    <t>03/PCTTĐC ngày 04/01/2017</t>
  </si>
  <si>
    <t>Số 183/QĐ-CT ngày 17/01/2017</t>
  </si>
  <si>
    <t>03/HĐTĐ ngày 09/01/2017</t>
  </si>
  <si>
    <t>94/VT</t>
  </si>
  <si>
    <t>Công ty TNHH Bảo Trâm</t>
  </si>
  <si>
    <t>Thuê đất xây dựng nuôi trồng thủy sản</t>
  </si>
  <si>
    <t>81/TTr-STNMT ngày 03/3/2017</t>
  </si>
  <si>
    <t>MNC</t>
  </si>
  <si>
    <t>CĐ 140516</t>
  </si>
  <si>
    <t>694/QĐ-UBND ngày 07/3/2017</t>
  </si>
  <si>
    <t>31/PCTTĐC ngày 20/3/2017</t>
  </si>
  <si>
    <t>Số 13 ngày 21/3/2017</t>
  </si>
  <si>
    <t>25/HĐTĐ ngày 21/3/2017</t>
  </si>
  <si>
    <t>95/VT</t>
  </si>
  <si>
    <t>Công ty TNHH VLXD Phú Hà</t>
  </si>
  <si>
    <t>Thuê đất khai thác cát, sỏi làm VLXD thông thường</t>
  </si>
  <si>
    <t>Văn Thủy, Mỹ Thủy, Trường Thủy, Mỹ Thủy, Mai Thủy - huyện Lệ Thủy</t>
  </si>
  <si>
    <t>96/VT</t>
  </si>
  <si>
    <t>Công ty TNHH Trần Quế Chi</t>
  </si>
  <si>
    <t>Thuê đất khai thác cát làm vật liệu san lấp</t>
  </si>
  <si>
    <t>xã Quảng Liên, huyện Quảng Trạch</t>
  </si>
  <si>
    <t>97/VT</t>
  </si>
  <si>
    <t>Thuê đất xây dựng khu dịch vụ tổng hợp Vĩnh Hưng</t>
  </si>
  <si>
    <t>07/TTr-STNMT ngày 10/01/2017 và 370/TTr-STNMT ngày 18/7/2017</t>
  </si>
  <si>
    <t>CH 479171
CH 479172</t>
  </si>
  <si>
    <t>782/QĐ-UBND ngày 13/3/2017 và 2637/QĐ-UBND ngày 26/7/2017</t>
  </si>
  <si>
    <t>130/PCTTĐC ngày 09/8/2017</t>
  </si>
  <si>
    <t>Số 73 ngày 09/8/2017</t>
  </si>
  <si>
    <t>102/HĐTĐ ngày 13/9/2017</t>
  </si>
  <si>
    <t>98/VT</t>
  </si>
  <si>
    <t>Điều chỉnh tên đơn vị thuê đất khai thác đá vôi làm nguyên liệu xi măng</t>
  </si>
  <si>
    <t>01/TTr-STNMT ngày 04/01/2017</t>
  </si>
  <si>
    <t>22/QĐ-UBND ngày 04/01/2017</t>
  </si>
  <si>
    <t>THEO DÕI HỒ SƠ GIAO  ĐẤT NĂM 2017</t>
  </si>
  <si>
    <t>Giao đất xây dựng Trạm cảnh sát giao thông đường thủy</t>
  </si>
  <si>
    <t>52/TTr-STNMT ngày 16/2/2017</t>
  </si>
  <si>
    <t>CĐ 140495</t>
  </si>
  <si>
    <t>612/QĐ-UBND ngày 02/3/2017</t>
  </si>
  <si>
    <t>Giao đất xây dựng Doanh trại Ban Chỉ huy quân sự huyện Tuyên Hóa</t>
  </si>
  <si>
    <t>xã Sơn Hóa, huyện Tuyên Hóa</t>
  </si>
  <si>
    <t>113/TTr-STNMT ngày 21/3/2017</t>
  </si>
  <si>
    <t>CĐ 140509</t>
  </si>
  <si>
    <t>1095/QĐ-UBND ngày 03/4/2017</t>
  </si>
  <si>
    <t>Sở Y tế tỉnh Quảng Bình</t>
  </si>
  <si>
    <t>Giao đất xây dựng Trung tâm truyền thông - Giáo dục sức khỏe tỉnh Quảng Bình</t>
  </si>
  <si>
    <t>219/TTr-STNMT ngày 27/4/2017</t>
  </si>
  <si>
    <t>DYT</t>
  </si>
  <si>
    <t>CĐ 140512</t>
  </si>
  <si>
    <t>1461/QĐ-UBND ngày 28/4/2017</t>
  </si>
  <si>
    <t>UBND xã Lương Ninh</t>
  </si>
  <si>
    <t>Giao đất đấu giá QSD đất ở</t>
  </si>
  <si>
    <t>xã Lương Ninh, huyện Quảng Ninh</t>
  </si>
  <si>
    <t>141/TTr-STNMT ngày 30/3/2017</t>
  </si>
  <si>
    <t>1238/QĐ-UBND ngày 13/4/2017</t>
  </si>
  <si>
    <t>BCH Bộ đội biên phòng tỉnh Quảng Bình</t>
  </si>
  <si>
    <t>Giao đất xây dựng tuyến đường ra Biên giới từ Bản Cóc đi cột mộc 537</t>
  </si>
  <si>
    <t>172/TTr-STNMT ngày 11/4/2017</t>
  </si>
  <si>
    <t>1290/QĐ-UBND ngày 19/4/2017</t>
  </si>
  <si>
    <t>Giao đất xây dựng tuyến đường ra Biên giới từ Km 58 đến bản Aky và cột mốc 547</t>
  </si>
  <si>
    <t>173/TTr-STNMT ngày 11/4/2017</t>
  </si>
  <si>
    <t>NHK</t>
  </si>
  <si>
    <t>1291/QĐ-UBND ngày 19/4/2017</t>
  </si>
  <si>
    <t>LUN</t>
  </si>
  <si>
    <t>Sư đoàn 375-Quân chủng Phòng không không quân</t>
  </si>
  <si>
    <t>Giao đất xây dựng Trạm Ra đa 56/e290/F375</t>
  </si>
  <si>
    <t>176/TTr-STNMT ngày 11/4/2017</t>
  </si>
  <si>
    <t>CH 479001</t>
  </si>
  <si>
    <t>1250/QĐ-UBND ngày 14/4/2017</t>
  </si>
  <si>
    <t>Giao đất xây dựng Nhà văn hóa TDP 14</t>
  </si>
  <si>
    <t>phường Nam Lý, tp Đồng Hới</t>
  </si>
  <si>
    <t>205/TTr-STNMT ngày 19/4/2017</t>
  </si>
  <si>
    <t>CH 479011</t>
  </si>
  <si>
    <t>1466/QĐ-UBND ngày 28/4/2017</t>
  </si>
  <si>
    <t>UBND xã Quảng Văn</t>
  </si>
  <si>
    <t>thôn Văn Phú, xã Quảng Văn, thị xã Ba Đồn</t>
  </si>
  <si>
    <t>220/TTr-STNMT ngày 27/4/2017</t>
  </si>
  <si>
    <t>1547/QĐ-UBND ngày 09/5/2017</t>
  </si>
  <si>
    <t>Giáo xứ Trừng Hải</t>
  </si>
  <si>
    <t>Giao đất xây dựng Nhà dạy giáo lý</t>
  </si>
  <si>
    <t>xã Quảng Phú, huyện Quảng Trạch</t>
  </si>
  <si>
    <t>227/TTr-STNMT ngày 04/5/2017</t>
  </si>
  <si>
    <t>CH 479032</t>
  </si>
  <si>
    <t>1525/QĐ-UBND ngày 05/5/2017</t>
  </si>
  <si>
    <t>UBND xã Võ Ninh</t>
  </si>
  <si>
    <t>253/TTr-STNMT ngày 16/5/2017</t>
  </si>
  <si>
    <t>1804/QĐ-UBND ngày 24/5/2017</t>
  </si>
  <si>
    <t>Công ty Cổ phần SPM.INVEST</t>
  </si>
  <si>
    <t>Giao đất xây dựng Khu đô thị mới Phú Hải</t>
  </si>
  <si>
    <t>272/TTr-STNMT ngày 23/5/2017</t>
  </si>
  <si>
    <t>1930/QĐ-UBND ngày 31/5/2017</t>
  </si>
  <si>
    <t>BQL Khu kinh tế QB</t>
  </si>
  <si>
    <t>Giao đất xây dựng các trục đường giao thông KCN Tây Bắc Quán Hàu</t>
  </si>
  <si>
    <t>thị trấn Quán Hàu, xã Lương Ninh, huyện Quảng Ninh</t>
  </si>
  <si>
    <t>265/TTr-STNMT ngày 22/5/2017</t>
  </si>
  <si>
    <t>1878/QĐ-UBND ngày 29/5/2017</t>
  </si>
  <si>
    <t>Giao đất xây dựng Bảo hiểm xã hội huyện Tuyên Hóa</t>
  </si>
  <si>
    <t>465/TTr-STNMT ngày 01/9/2017</t>
  </si>
  <si>
    <t>CH 479190</t>
  </si>
  <si>
    <t>3333/QĐ-UBND ngày 21/9/2017</t>
  </si>
  <si>
    <t>UBND xã Vĩnh Ninh</t>
  </si>
  <si>
    <t>464/TTr-STNMT ngày 01/9/2017</t>
  </si>
  <si>
    <t>3307/QĐ-UBND ngày 21/9/2017</t>
  </si>
  <si>
    <t>308/TTr-STNMT ngày 12/6/2017</t>
  </si>
  <si>
    <t>2431/QĐ-UBND ngày 05/7/2017</t>
  </si>
  <si>
    <t>Giao đất Trung tâm điều dưỡng cán bộ, công chức hệ thống kho bạc nhà nước</t>
  </si>
  <si>
    <t>310/TTr-STNMT ngày 12/6/2017</t>
  </si>
  <si>
    <t>CH 479122</t>
  </si>
  <si>
    <t>2439/QĐ-UBND ngày 06/7/2017</t>
  </si>
  <si>
    <t>329/TTr-STNMT ngày 22/6/2017</t>
  </si>
  <si>
    <t>2504/QĐ-UBND ngày 11/7/2017</t>
  </si>
  <si>
    <t>UBND phường Ba Đồn</t>
  </si>
  <si>
    <t>Giao đất thực hiện dự án khu dân cư dọc kênh Cầu Phóoc đến Quốc lộ 12A</t>
  </si>
  <si>
    <t>301/TTr-STNMT ngày 07/6/2017</t>
  </si>
  <si>
    <t>Theo thời hạn DA</t>
  </si>
  <si>
    <t>2189/QĐ-UBND ngày 21/6/2017</t>
  </si>
  <si>
    <t>Giao đất xây dựng đoạn đường nối từ đường Võ Nguyên Giáp ra bãi tắm biển Bảo Ninh</t>
  </si>
  <si>
    <t>358/TTr-STNMT ngày 11/7/2017</t>
  </si>
  <si>
    <t>2562/QĐ-UBND ngày 17/7/2017</t>
  </si>
  <si>
    <t>UBND xã Quảng Lộc</t>
  </si>
  <si>
    <t>Giao đất phân lô đất ở khu vực Cồn Sẻ</t>
  </si>
  <si>
    <t>xã Quảng Lộc, thị xã Ba Đồn</t>
  </si>
  <si>
    <t>379/TTr-STNMT ngày 26/7/2017</t>
  </si>
  <si>
    <t>2773/QĐ-UBND ngày 04/8/2017</t>
  </si>
  <si>
    <t>Giao đất thực hiện Dự án khu dân cư phía Tây Bắc đường Lê Lợi</t>
  </si>
  <si>
    <t>439/TTr-STNMT ngày 23/8/2017</t>
  </si>
  <si>
    <t>3031/QĐ-UBND ngày 30/8/2017</t>
  </si>
  <si>
    <t>Giao đất thực hiện Dự án khu dân cư ven sông Lệ Kỳ, dọc tuyến đường 36 mét</t>
  </si>
  <si>
    <t>440/TTr-STNMT ngày 23/8/2017</t>
  </si>
  <si>
    <t>3030/QĐ-UBND ngày 30/8/2017</t>
  </si>
  <si>
    <t>Ban quản lý Khu kinh tế</t>
  </si>
  <si>
    <t>Giao đất xây dựng điểm dịch vụ tại Km 138+200 Quốc lộ 12A</t>
  </si>
  <si>
    <t>402/TTr-STNMT ngày 03/8/2017</t>
  </si>
  <si>
    <t>TMD+DGT</t>
  </si>
  <si>
    <t>2884/QĐ-UBND ngày 14/8/2017</t>
  </si>
  <si>
    <t>Giao đất thực hiện đấu giá quyền sử dụng đất</t>
  </si>
  <si>
    <t>391/TTr-STNMT ngày 02/8/2017</t>
  </si>
  <si>
    <t>2847/QĐ-UBND ngày 09/8/2017</t>
  </si>
  <si>
    <t>Giao đất thực hiện đấu giá quyền sử dụng đất tại thôn Phúc Mỹ và thôn Lộc Long</t>
  </si>
  <si>
    <t>441/TTr-STNMT ngày 23/8/2017</t>
  </si>
  <si>
    <t>3098/QĐ-UBND ngày 01/9/2017</t>
  </si>
  <si>
    <t>UBND xã Dương Thủy</t>
  </si>
  <si>
    <t>Giao đất thực hiện đấu giá quyền sử dụng đất ở</t>
  </si>
  <si>
    <t>xã Dương Thủy, huyện Lệ Thủy</t>
  </si>
  <si>
    <t>Trung tâm Khí tượng thủy văn quốc gia</t>
  </si>
  <si>
    <t>Giao đất xây dựng công trình truyến cáp đo lưu lượng nước</t>
  </si>
  <si>
    <t>xã Kim Thủy, huyện Lệ Thủy</t>
  </si>
  <si>
    <t>482/TTr-STNMT ngày 08/9/2017</t>
  </si>
  <si>
    <t>DSK</t>
  </si>
  <si>
    <t>CH 479194</t>
  </si>
  <si>
    <t>3308/QĐ-UBND ngày 21/9/2017</t>
  </si>
  <si>
    <t>Trung tâm Phát triển cụm công nghiệp thành phố Đồng Hới</t>
  </si>
  <si>
    <t>Giao đất xây dựng Cụm tiểu thủ công nghiệp xã Quang Phú</t>
  </si>
  <si>
    <t>445/TTr-STNMT ngày 24/8/2017</t>
  </si>
  <si>
    <t>3096/QĐ-UBND ngày 01/9/2017</t>
  </si>
  <si>
    <t>UBND xã Cam Thủy</t>
  </si>
  <si>
    <t xml:space="preserve">Giao đất thực hiện đấu giá quyền sử dụng đất ở </t>
  </si>
  <si>
    <t>498/TTr-STNMT ngày 20/9/2017</t>
  </si>
  <si>
    <t>3484/QĐ-UBND ngày 03/10/2017</t>
  </si>
  <si>
    <t>Tổng Công ty bảo đảm an toàn hàng hải Miền Bắc</t>
  </si>
  <si>
    <t>Giao đất xây dựng Đèn báo cảng, trạm quản lý luồng Hòn La</t>
  </si>
  <si>
    <t>481/TTr-STNMT ngày 08/9/2017</t>
  </si>
  <si>
    <t>CH 479206
CH 479207</t>
  </si>
  <si>
    <t>3356/QĐ-UBND ngày 25/9/2017</t>
  </si>
  <si>
    <t>UBND xã Mai Thủy</t>
  </si>
  <si>
    <t>Giao đất thực hiện đấu giá QSDĐ ở</t>
  </si>
  <si>
    <t>xã Mai Thủy, huyện Lệ Thủy</t>
  </si>
  <si>
    <t>523/TTr-STNMT ngày 04/10/2017</t>
  </si>
  <si>
    <t>3571/QĐ-UBND ngày 10/10/2017</t>
  </si>
  <si>
    <t>UBND xã Phong Thủy</t>
  </si>
  <si>
    <t>xã Phong Thủy, huyện Lệ Thủy</t>
  </si>
  <si>
    <t>520/TTr-STNMT ngày 03/10/2017</t>
  </si>
  <si>
    <t>3731/QĐ-UBND ngày 23/10/2017</t>
  </si>
  <si>
    <t>UBND phường Đức Ninh Đông</t>
  </si>
  <si>
    <t>Giao đất không thông qua hình thức đấu giá QSD đất đối với trường hợp thuộc thẩm quyền giao đất của UBND tỉnh</t>
  </si>
  <si>
    <t>497/TTr-STNMT ngày 20/9/2017</t>
  </si>
  <si>
    <t>3409/QĐ-UBND ngày 28/9/2017</t>
  </si>
  <si>
    <t>UBND xã Lộc Thủy</t>
  </si>
  <si>
    <t>Giao đất thực hiện đấu giá quyền sử dụng phân lô đất ở</t>
  </si>
  <si>
    <t>xã Lộc Thủy, huyện Lệ Thủy</t>
  </si>
  <si>
    <t>551/TTr-STNMT ngày 17/10/2017</t>
  </si>
  <si>
    <t>3788/QĐ-UBND ngày 25/10/2017</t>
  </si>
  <si>
    <t>Công ty TNHH Đầu tư 533 Quảng Bình</t>
  </si>
  <si>
    <t>Giao đất xây dựng Khu nhà ở thương mại phía Bắc đường Trần Quang Khải</t>
  </si>
  <si>
    <t>3495/QĐ-UBND ngày 04/10/2017</t>
  </si>
  <si>
    <t>UBND xã Hưng Thủy</t>
  </si>
  <si>
    <t>550/TTr-STNMT ngày 17/10/2017</t>
  </si>
  <si>
    <t>3806/QĐ-UBND ngày 26/10/2017</t>
  </si>
  <si>
    <t>UBND xã Sơn Hóa</t>
  </si>
  <si>
    <t>Giao đất thực hiện đấu giá phân lô đất ở</t>
  </si>
  <si>
    <t>Chi cục QLTT tỉnh Quảng Bình</t>
  </si>
  <si>
    <t>Giao đất xây dựng Trụ sở làm việc Đội quản lý thị trường số 3</t>
  </si>
  <si>
    <t xml:space="preserve">xã Quảng Phương, huyện Quảng Trạch </t>
  </si>
  <si>
    <t>UBND xã Thạch Hóa</t>
  </si>
  <si>
    <t>xã Thạch Hóa, huyện Tuyên Hóa</t>
  </si>
  <si>
    <t>634/TTr-STNMT ngày 27/11/2017</t>
  </si>
  <si>
    <t>4369/QĐ-UBND ngày 01/12/2017</t>
  </si>
  <si>
    <t>Giáo họ Thanh Hải</t>
  </si>
  <si>
    <t>Giao đất xây dựng mở rộng nhà thờ giáo họ Thanh Hải</t>
  </si>
  <si>
    <t>539/TTr-STNMT ngày 12/10/2017</t>
  </si>
  <si>
    <t>CH 479259
CH 479260</t>
  </si>
  <si>
    <t>3670/QĐ-UBND ngày 18/10/2017</t>
  </si>
  <si>
    <t>Giao đất phát triển đất tổ dân phố 8</t>
  </si>
  <si>
    <t>553/TTr-STNMT ngày 18/10/2017</t>
  </si>
  <si>
    <t>3745/QĐ-UBND ngày 23/10/2017</t>
  </si>
  <si>
    <t>BQL Dự án Đầu tư và Xây dựng Đồng Hới</t>
  </si>
  <si>
    <t>Giao đất xây dựng hạ tầng kỹ thuật khu dân cư phía sau nhà máy súc sản cũ (gđ2)</t>
  </si>
  <si>
    <t>563/TTr-STNMT ngày 23/10/2017</t>
  </si>
  <si>
    <t>3897/QĐ-UBND ngày 30/10/2017</t>
  </si>
  <si>
    <t>Giao đất xây dựng hạ tầng kỹ thuật khu dân cư phía Tây sông cầu Rào (gđ1)</t>
  </si>
  <si>
    <t>562/TTr-STNMT ngày 23/10/2017</t>
  </si>
  <si>
    <t>3899/QĐ-UBND ngày 30/10/2017</t>
  </si>
  <si>
    <t>48/VT</t>
  </si>
  <si>
    <t>Công ty CP Tập đoàn Trường Thịnh</t>
  </si>
  <si>
    <t>Chuyển mục đích sử dụng đồng thời cấp GCNQSD đất Khu nhà ở thương mại Trường Thịnh</t>
  </si>
  <si>
    <t>phường Nam Lý, Bắc Lý, tp Đồng Hới (Khu C)</t>
  </si>
  <si>
    <t>638/TTr-STNMT ngày 29/11/2017</t>
  </si>
  <si>
    <t>4434/QĐ-UBND ngày 06/12/2017</t>
  </si>
  <si>
    <t>phường Bắc Lý, tp Đồng Hới (Khu E)</t>
  </si>
  <si>
    <t>707/TTr-STNMT ngày 28/12/2017</t>
  </si>
  <si>
    <t>4782/QĐ-UBND ngày 29/12/2017</t>
  </si>
  <si>
    <t>phường Bắc Lý, tp Đồng Hới (Khu A)</t>
  </si>
  <si>
    <t>708/TTr-STNMT ngày 28/12/2017</t>
  </si>
  <si>
    <t>4781/QĐ-UBND ngày 29/12/2017</t>
  </si>
  <si>
    <t>phường Bắc Lý, tp Đồng Hới (Khu D)</t>
  </si>
  <si>
    <t>705/TTr-STNMT ngày 28/12/2017</t>
  </si>
  <si>
    <t>4856/QĐ-UBND ngày 29/12/2017</t>
  </si>
  <si>
    <t>phường Nam Lý, tp Đồng Hới (Khu B)</t>
  </si>
  <si>
    <t>706/TTr-STNMT ngày 28/12/2017</t>
  </si>
  <si>
    <t>4785/QĐ-UBND ngày 29/12/2017</t>
  </si>
  <si>
    <t>Giao đất thực hiện phát triển quỹ đất khu dân cư tại TDP6 và TDP7</t>
  </si>
  <si>
    <t>Giao đất thực hiện phát triển quỹ đất ở tại TDP7 và TDP8</t>
  </si>
  <si>
    <t>UBND phường Quảng Long</t>
  </si>
  <si>
    <t xml:space="preserve">Giao đất thực hiện phát triển quỹ đất khu dân cư </t>
  </si>
  <si>
    <t>UBND thị trấn Hoàn Lão</t>
  </si>
  <si>
    <t>Giao đất thực hiện quy hoạch phân lô đất ở</t>
  </si>
  <si>
    <t>566/TTr-STNMT ngày 25/10/2017</t>
  </si>
  <si>
    <t>3912/QĐ-UBND ngày 30/10/2017</t>
  </si>
  <si>
    <t>UBND xã Hiền Ninh</t>
  </si>
  <si>
    <t>xã Hiền Ninh, huyện Quảng Ninh</t>
  </si>
  <si>
    <t>565/TTr-STNMT ngày 25/10/2017</t>
  </si>
  <si>
    <t>3913/QĐ-UBND ngày 30/10/2017</t>
  </si>
  <si>
    <t>Giao đất xây dựng Trụ sở làm việc HĐND-UBND TP Đồng Hới</t>
  </si>
  <si>
    <t>604/TTr-STNMT ngày 14/11/2017</t>
  </si>
  <si>
    <t>4286/QĐ-UBND ngày 23/11/2017</t>
  </si>
  <si>
    <t>Giao đất thực hiện đấu giá quyền sử dụng đất tại thôn Đồng Tư, thôn Trường Dục</t>
  </si>
  <si>
    <t>581/TTr-STNMT ngày 02/11/2017</t>
  </si>
  <si>
    <t>4044/QĐ-UBND ngày 07/11/2017</t>
  </si>
  <si>
    <t>Trạm chăn nuôi và thú y huyện Quảng Trạch</t>
  </si>
  <si>
    <t>UBND xã Quảng Hòa</t>
  </si>
  <si>
    <t>710/TTr-STNMT ngày 29/12/2017</t>
  </si>
  <si>
    <t>4859/QĐ-UBND ngày 29/12/2017</t>
  </si>
  <si>
    <t>Giao đất xây dựng Trụ sở làm việc Tòa án nhân dân thành phố Đồng Hới</t>
  </si>
  <si>
    <t>60/VT</t>
  </si>
  <si>
    <t>Giáo xứ Văn Phú</t>
  </si>
  <si>
    <t>Giao đất xây dựng Nhà thờ Giáo xứ Văn Phú</t>
  </si>
  <si>
    <t>xã Quảng Văn, thị xã Ba Đồn</t>
  </si>
  <si>
    <t>616/TTr-STNMT ngày 17/11/2017</t>
  </si>
  <si>
    <t>CH 479360</t>
  </si>
  <si>
    <t>4248/QĐ-UBND ngày 21/11/2017</t>
  </si>
  <si>
    <t>Giao đất xây dựng Nhà văn hóa TDP 9</t>
  </si>
  <si>
    <t>620/TTr-STNMT ngày 17/11/2017</t>
  </si>
  <si>
    <t>CH 479317</t>
  </si>
  <si>
    <t>4247/QĐ-UBND ngày 21/11/2017</t>
  </si>
  <si>
    <t>Giao đất xây dựng thao trường tổng hợp bắn súng</t>
  </si>
  <si>
    <t xml:space="preserve">xã Quảng Trường, huyện Quảng Trạch </t>
  </si>
  <si>
    <t>Giao đất xây dựng Trung tâm văn hóa phường Nam Lý</t>
  </si>
  <si>
    <t>663/TTr-STNMT ngày 07/12/2017</t>
  </si>
  <si>
    <t>CL 544503</t>
  </si>
  <si>
    <t>4545/QĐ-UBND ngày 14/12/2017</t>
  </si>
  <si>
    <t>Giao đất xây dựng Sân vận động phường Nam Lý</t>
  </si>
  <si>
    <t>662/TTr-STNMT ngày 07/12/2017</t>
  </si>
  <si>
    <t>CL 544504</t>
  </si>
  <si>
    <t>4541/QĐ-UBND ngày 13/12/2017</t>
  </si>
  <si>
    <t>Trung tâm Phát triển quỹ đất thuộc Sở Tài nguyên và Môi trường</t>
  </si>
  <si>
    <t>Giao đất thực hiện Dự án tạo quỹ đất khu dân cư phía đông phùng Hưng</t>
  </si>
  <si>
    <t>682/TTr-STNMT ngày 14/12/2017</t>
  </si>
  <si>
    <t>4594/QĐ-UBND ngày 19/12/2017</t>
  </si>
  <si>
    <t>xã Ngư Thủy Nam,  huyện Lệ Thủy</t>
  </si>
  <si>
    <t>Trường THCS&amp;THPT Hóa Tiến</t>
  </si>
  <si>
    <t>Giao đất xây dựng mở rộng Nhà đa năng</t>
  </si>
  <si>
    <t>xã Hóa Tiến, huyện Minh Hóa</t>
  </si>
  <si>
    <t>727/TTr-STNMT ngày 29/12/2017</t>
  </si>
  <si>
    <t>CL 561627</t>
  </si>
  <si>
    <t>4784/QĐ-UBND ngày 29/12/2017</t>
  </si>
  <si>
    <t>Ban quản lý khu kinh tế tỉnh QB</t>
  </si>
  <si>
    <t>Giao đất xây dựng và quản lý công trình đường trục ngang khu kinh tế Hòn La đoạn quan khu công nghiệp Hòn La II</t>
  </si>
  <si>
    <t xml:space="preserve">xã Quảng Phú, huyện Quảng Trạch </t>
  </si>
  <si>
    <t>Giáo xứ Diên Trường</t>
  </si>
  <si>
    <t>Giao đất xây dựng nhà giáo lý</t>
  </si>
  <si>
    <t xml:space="preserve">xã Quảng Sơn, thị xã Ba Đồn </t>
  </si>
  <si>
    <t>09/TTr-STNMT ngày 10/01/2018</t>
  </si>
  <si>
    <t>CL 561655</t>
  </si>
  <si>
    <t>178/QĐ-UBND ngày 16/01/2018</t>
  </si>
  <si>
    <t>Công ty TNHH XDTH Tiên Phong</t>
  </si>
  <si>
    <t>Chuyển mục đích sử dụng đất phải được phép của cơ quan nhà nước có thẩm quyền</t>
  </si>
  <si>
    <t>Giao đất xây dựng Nhà sinh hoạt cộng đồng thôn Bình Minh</t>
  </si>
  <si>
    <t>25/TTr-STNMT ngày 24/01/2018</t>
  </si>
  <si>
    <t>CL 561776</t>
  </si>
  <si>
    <t>311/QĐ-UBND ngày 29/01/2018</t>
  </si>
  <si>
    <t>THEO DÕI HỒ SƠ THUÊ ĐẤT NĂM 2017</t>
  </si>
  <si>
    <t>Công ty TNHH Sản xuất - thương mại Hưng Phát</t>
  </si>
  <si>
    <t>75/TTr-STNMT ngày 13/3/2017</t>
  </si>
  <si>
    <t>CĐ 140494</t>
  </si>
  <si>
    <t>785/QĐ-UBND ngày 13/3/2017</t>
  </si>
  <si>
    <t xml:space="preserve">37/PC-VPĐK ngày 04/4/2017 </t>
  </si>
  <si>
    <t>Số 18 ngày 07/4/2017</t>
  </si>
  <si>
    <t>41/HĐTĐ ngày 16/5/2017</t>
  </si>
  <si>
    <t>Công ty CP Đầu tư DKC Hòn La</t>
  </si>
  <si>
    <t>Thuê đất xây dựng kho xăng dầu (sau khi đấu giá tài sản)</t>
  </si>
  <si>
    <t>224/TTr-STNMT ngày 04/5/2017</t>
  </si>
  <si>
    <t>CH 479029</t>
  </si>
  <si>
    <t>1709/QĐ-UBND ngày 18/5/2017</t>
  </si>
  <si>
    <t>99/PCTTĐC ngày 26/5/2017</t>
  </si>
  <si>
    <t>Số 56 ngày 22/6/2017</t>
  </si>
  <si>
    <t>68/HĐTĐ ngày 22/6/2017</t>
  </si>
  <si>
    <t>Công ty TNHH Thương mại và XDTH Hoàng Kim</t>
  </si>
  <si>
    <t>Thuê đất xây dựng Trường mầm non tư thục Sky</t>
  </si>
  <si>
    <t>phường Đức Ninh Đông, TP Đồng Hới</t>
  </si>
  <si>
    <t>86/TTr-STNMT ngày 06/3/2017</t>
  </si>
  <si>
    <t>CĐ 140513</t>
  </si>
  <si>
    <t>777/QĐ-UBND ngày 13/3/2017</t>
  </si>
  <si>
    <t>32/PC-VPĐK ngày 28/3/2017</t>
  </si>
  <si>
    <t>1161/CT-THDT ngày 14/4/2017</t>
  </si>
  <si>
    <t>34/HĐTĐ ngày 18/4/2017</t>
  </si>
  <si>
    <t>84/TTr-STNMT ngày 03/3/2017</t>
  </si>
  <si>
    <t>CĐ 140508</t>
  </si>
  <si>
    <t>780/QĐ-UBND ngày 13/3/2017</t>
  </si>
  <si>
    <t>30/PCTTĐC ngày 17/3/2017</t>
  </si>
  <si>
    <t>Số 11 ngày 17/3/2017</t>
  </si>
  <si>
    <t>23/HĐTĐ ngày 20/3/2017</t>
  </si>
  <si>
    <t>Công ty TNHH TM và Đầu tư Đức Hùng</t>
  </si>
  <si>
    <t>Thuê đất xây dựng mở rộng xưởng dịch vụ sửa chữa</t>
  </si>
  <si>
    <t>112/TTr-STNMT ngày 21/3/2017</t>
  </si>
  <si>
    <t>CĐ 140519</t>
  </si>
  <si>
    <t>1305/QĐ-UBND ngày 19/4/2017</t>
  </si>
  <si>
    <t>61/PCTTĐC ngày 08/5/2017</t>
  </si>
  <si>
    <t>Số 34 ngày 09/5/2017</t>
  </si>
  <si>
    <t>44/HĐTĐ ngày 18/5/2017</t>
  </si>
  <si>
    <t>Công ty cổ phần đá Hoàng Mai</t>
  </si>
  <si>
    <t>Thuê đất khai thác đá làm VLXD thông thường và bãi chế biến đá vôi</t>
  </si>
  <si>
    <t>xã Phong Hóa, huyện Tuyên Hóa</t>
  </si>
  <si>
    <t>129/TTr-STNMT ngày 27/3/2017</t>
  </si>
  <si>
    <t>CĐ 140559</t>
  </si>
  <si>
    <t>1073/QĐ-UBND ngày 31/3/2017</t>
  </si>
  <si>
    <t>40/PCTTĐC ngày 05/4/2017</t>
  </si>
  <si>
    <t>Số 21 ngày 07/4/2017</t>
  </si>
  <si>
    <t>31/HĐTĐ ngày 07/4/2017</t>
  </si>
  <si>
    <t>DCS</t>
  </si>
  <si>
    <t>Công ty TNHH TMVT Bình Hường</t>
  </si>
  <si>
    <t>Thuê đất xây dựng Cửa hàng xăng dầu Tam Hương</t>
  </si>
  <si>
    <t>xã Phú Thủy, huyện Lệ Thủy</t>
  </si>
  <si>
    <t>246/TTr-STNMT ngày 12/5/2017</t>
  </si>
  <si>
    <t>CH 479081</t>
  </si>
  <si>
    <t>1645/QĐ-UBND ngày 15/5/2017</t>
  </si>
  <si>
    <t>87/VPĐK ngày 02/6/2017</t>
  </si>
  <si>
    <t>Số 584/TB-CCT ngày 01/8/2017</t>
  </si>
  <si>
    <t>50/HĐTĐ ngày 30/5/2017</t>
  </si>
  <si>
    <t>Công ty TNHH TMDV Hải Cường</t>
  </si>
  <si>
    <t>Thuê đất xây dựng Khu du lịch…(sau khi chuyển nhượng tài sản)</t>
  </si>
  <si>
    <t>xã Quang Phú, tp Đồng Hới</t>
  </si>
  <si>
    <t>111/TTr-STNMT ngày 20/3/2017</t>
  </si>
  <si>
    <t>CĐ 140529</t>
  </si>
  <si>
    <t>930/QĐ-UBND ngày 22/3/2017</t>
  </si>
  <si>
    <t>33/PCTTĐC ngày 28/3/2017</t>
  </si>
  <si>
    <t>Số 14 ngày 28/3/2017</t>
  </si>
  <si>
    <t>28/HĐTĐ ngày 30/3/2017</t>
  </si>
  <si>
    <t>Công ty TNHH TM&amp;DV Phước Linh</t>
  </si>
  <si>
    <t>Thuê đất xây dựng Kho trung chuyển hàng hóa</t>
  </si>
  <si>
    <t>102/TTr-STNMT ngày 16/3/2017</t>
  </si>
  <si>
    <t>CĐ 140517</t>
  </si>
  <si>
    <t>878/QĐ-UBND ngày 20/3/2017</t>
  </si>
  <si>
    <t>39/PCTTĐC ngày 05/4/2017</t>
  </si>
  <si>
    <t>Số 20 ngày 07/4/2017</t>
  </si>
  <si>
    <t>33/HĐTĐ ngày 13/4/2017</t>
  </si>
  <si>
    <t>Công ty TNHH Việt Á</t>
  </si>
  <si>
    <t>146/TTr-STNMT ngày 30/3/2017;
544/TTr-STNMT ngày 13/10/2017</t>
  </si>
  <si>
    <t>CĐ 479258</t>
  </si>
  <si>
    <t>1091/QĐ-UBND ngày 03/4/2017; 3753/QĐ-UBND ngày 24/10/2017</t>
  </si>
  <si>
    <t>06/PCTTĐC ngày 10/11/2017</t>
  </si>
  <si>
    <t>Số 105 ngày 14/11/2017</t>
  </si>
  <si>
    <t>181/HĐTĐ ngày 27/12/2017</t>
  </si>
  <si>
    <t>Công ty TNHH XD&amp;TM Cao Huy Mạnh</t>
  </si>
  <si>
    <t>Thuê đất xây dựng xưởng cơ khí và sản xuất VLXD</t>
  </si>
  <si>
    <t>cụm công nghiệp Thuận Đức, tp Đồng Hới</t>
  </si>
  <si>
    <t>134/TTr-STNMT ngày 28/3/2017</t>
  </si>
  <si>
    <t>CĐ 140547</t>
  </si>
  <si>
    <t>982/QĐ-UBND ngày 28/3/2017</t>
  </si>
  <si>
    <t>35/HĐTĐ ngày 18/4/2017</t>
  </si>
  <si>
    <t>225/TTr-STNMT ngày 04/5/2017</t>
  </si>
  <si>
    <t>CH 479044</t>
  </si>
  <si>
    <t>1543/QĐ-UBND ngày 09/5/2017</t>
  </si>
  <si>
    <t>81/PCTTĐC ngày 24/5/2017</t>
  </si>
  <si>
    <t>Số 43 ngày 26/5/2017</t>
  </si>
  <si>
    <t>53/HĐTĐ ngày 31/5/2017</t>
  </si>
  <si>
    <t>Thuê đất xây dựng Khu trưng bày, giới thiệu và bán sản phẩm Phú Ninh</t>
  </si>
  <si>
    <t>383/TTr-STNMT ngày 27/7/2017</t>
  </si>
  <si>
    <t>CH 479175</t>
  </si>
  <si>
    <t>2845/QĐ-UBND ngày 09/8/2017</t>
  </si>
  <si>
    <t>143/PCTTĐC ngày 22/8/2017</t>
  </si>
  <si>
    <t>Số 80 ngày 24/8/2017</t>
  </si>
  <si>
    <t>103/HĐTĐ ngày 14/9/2017</t>
  </si>
  <si>
    <t>Công ty TNHH XDTH Đức Thắng và TM Thanh Thiên</t>
  </si>
  <si>
    <t>Thuê đất xây dựng Nhà máy gạch không nung</t>
  </si>
  <si>
    <t>cụm công nghiệp xã Nghĩa Ninh, tp Đồng Hới</t>
  </si>
  <si>
    <t>216/TTr-STNMT ngày 26/4/2017</t>
  </si>
  <si>
    <t>CĐ 140545</t>
  </si>
  <si>
    <t>1501/QĐ-UBND ngày 05/5/2017</t>
  </si>
  <si>
    <t>77/PCTTĐC ngày 19/5/2017</t>
  </si>
  <si>
    <t>Số 39 ngày 22/5/2017</t>
  </si>
  <si>
    <t>51/HĐTĐ ngày 30/5/2017</t>
  </si>
  <si>
    <t>Công ty CP TM và Du lịch Phù Sa Đỏ</t>
  </si>
  <si>
    <t>Thuê đất xây dựng Khu phức hợp Du lịch sinh thái và vui chơi thể thao dưới nước</t>
  </si>
  <si>
    <t>xã Phúc Trạch, xã Sơn Trạch, huyện Bố Trạch</t>
  </si>
  <si>
    <t>159/TTr-STNMT ngày 07/4/2017</t>
  </si>
  <si>
    <t>CĐ 140581
CĐ 140582
CĐ 140583</t>
  </si>
  <si>
    <t>1306/QĐ-UBND ngày 19/4/2017</t>
  </si>
  <si>
    <t>56/PCTTĐC ngày 28/4/2017</t>
  </si>
  <si>
    <t>Số 26 ngày 03/5/2017</t>
  </si>
  <si>
    <t>56/HĐTĐ ngày 06/6/2017</t>
  </si>
  <si>
    <t>Công ty TNHH Trường Phát QB</t>
  </si>
  <si>
    <t>Thuê đất xây dựng Nhà máy gạch không nung Trường Phát</t>
  </si>
  <si>
    <t>Cụm công nghiệp Bắc Nghĩa, phường Bắc Nghĩa, tp Đồng Hới</t>
  </si>
  <si>
    <t>217/TTr-STNMT ngày 26/4/2017</t>
  </si>
  <si>
    <t>CH 479058</t>
  </si>
  <si>
    <t>1708/QĐ-UBND ngày 18/5/2017</t>
  </si>
  <si>
    <t>138/PCTTĐC ngày 15/8/2017</t>
  </si>
  <si>
    <t>Số 76 ngày 16/8/2017</t>
  </si>
  <si>
    <t>94/HĐTĐ ngày 31/8/2017</t>
  </si>
  <si>
    <t xml:space="preserve">26-05-2017;
02/8/2017 </t>
  </si>
  <si>
    <t>Thuê đất xây dựng Cửa hàng xăng dầu số 8</t>
  </si>
  <si>
    <t>xã Quảng Hợp, huyện Quảng Trạch</t>
  </si>
  <si>
    <t>226/TTr-STNMT ngày 04/5/2017</t>
  </si>
  <si>
    <t>CH 479012</t>
  </si>
  <si>
    <t>1637/QĐ-UBND ngày 15/5/2017</t>
  </si>
  <si>
    <t>101/PCTTĐC ngày 26/6/2017</t>
  </si>
  <si>
    <t>Số 57 ngày 26/6/2017</t>
  </si>
  <si>
    <t>70/HĐTĐ ngày 26/6/2017</t>
  </si>
  <si>
    <t>Thuê đất xây dựng điểm giao dịch</t>
  </si>
  <si>
    <t>311/TTr-STNMT ngày 12/6/2017</t>
  </si>
  <si>
    <t>CH 479125</t>
  </si>
  <si>
    <t>2135/QĐ-UBND ngày 19/6/2017</t>
  </si>
  <si>
    <t>Công ty CP Đầu tư Mộc Nam</t>
  </si>
  <si>
    <t>Thuê đất xây dựng Cơ sở kinh doanh (sau khi chuyển nhượng tài sản)</t>
  </si>
  <si>
    <t>368/TTr-STNMT ngày 18/7/2017</t>
  </si>
  <si>
    <t>CH 479104</t>
  </si>
  <si>
    <t>2890/QĐ-UBND ngày 14/8/2017</t>
  </si>
  <si>
    <t>148/PCTTĐC ngày 23/8/2017</t>
  </si>
  <si>
    <t xml:space="preserve">Số 81 ngày 24/8/2017 </t>
  </si>
  <si>
    <t>106/HĐTĐ ngày 22/9/2017</t>
  </si>
  <si>
    <t>DNTN sản xuất mộc Thành Công</t>
  </si>
  <si>
    <t>Thuê đất xây dựng cơ sở mộc nội thất dân dụng Thành Công</t>
  </si>
  <si>
    <t>213/TTr-STNMT ngày 24/4/2017</t>
  </si>
  <si>
    <t>CH 479006</t>
  </si>
  <si>
    <t>1489/QĐ-UBND ngày 03/5/2017</t>
  </si>
  <si>
    <t>80/PCTTĐC ngày 24/5/2017</t>
  </si>
  <si>
    <t>Số 44 ngày 26/5/2017</t>
  </si>
  <si>
    <t>59/HĐTĐ ngày 07/6/2017</t>
  </si>
  <si>
    <t>Công ty TNHH DV&amp;TM Trung Dương</t>
  </si>
  <si>
    <t>thôn Thanh Bình, xã Quảng Xuân, huyện Quảng Trạch</t>
  </si>
  <si>
    <t>190/TTr-STNMT ngày 14/4/2017</t>
  </si>
  <si>
    <t>CH 479009</t>
  </si>
  <si>
    <t>1317/QĐ-UBND ngày 20/4/2017</t>
  </si>
  <si>
    <t>60/PCTTĐC ngày 08/5/2017</t>
  </si>
  <si>
    <t>Số 33 ngày 09/5/2017</t>
  </si>
  <si>
    <t>45/HĐTĐ ngày 19/5/2017</t>
  </si>
  <si>
    <t>Công ty CP TM Dịch vụ Kim tự tháp</t>
  </si>
  <si>
    <t>Thuê đất xây dựng Khu du lịch sinh thái</t>
  </si>
  <si>
    <t>phường Quảng Thọ, thị xã Ba Đồn</t>
  </si>
  <si>
    <t>222/TTr-STNMT ngày 28/4/2017</t>
  </si>
  <si>
    <t>CH 479018</t>
  </si>
  <si>
    <t>1490/QĐ-UBND ngày 04/5/2017</t>
  </si>
  <si>
    <t>70/PCTTĐC ngày 15/5/2017</t>
  </si>
  <si>
    <t>Số 37 ngày 15/5/2017</t>
  </si>
  <si>
    <t>43/HĐTĐ ngày 18/5/2017</t>
  </si>
  <si>
    <t>Công ty TNHH Hòa Đại Phát</t>
  </si>
  <si>
    <t>252/TTr-STNMT ngày 16/5/2017</t>
  </si>
  <si>
    <t>CH 479047</t>
  </si>
  <si>
    <t>1832/QĐ-UBND ngày 25/5/2017</t>
  </si>
  <si>
    <t>Số 52 ngày 15/6/2017</t>
  </si>
  <si>
    <t>69/HĐTĐ ngày 23/6/2017</t>
  </si>
  <si>
    <t>xã Văn Thủy, Trường Thủy, Mai Thủy, huyện Lệ Thủy</t>
  </si>
  <si>
    <t>269/TTr-STNMT ngày 22/5/2017</t>
  </si>
  <si>
    <t>1976/QĐ-UBND ngày 02/6/2017</t>
  </si>
  <si>
    <t>Thuê đất xây dựng Nhà máy bê tông thương phẩm</t>
  </si>
  <si>
    <t>Khu công nghiệp Bắc Đồng Hới, tp Đồng Hới</t>
  </si>
  <si>
    <t>263/TTr-STNMT ngày 19/5/2017;
501/TTr-STNMT ngày 20/9/2017</t>
  </si>
  <si>
    <t>CH 479046</t>
  </si>
  <si>
    <t>1899/QĐ-UBND ngày 30/5/2017; 3394/QĐ-UBND ngày 27/9/2017</t>
  </si>
  <si>
    <t>176/PCTTĐC ngày 17/10/2017</t>
  </si>
  <si>
    <t>Số 96 ngày 20/10/2017</t>
  </si>
  <si>
    <t>130/HĐTĐ ngày 23/11/2017</t>
  </si>
  <si>
    <t>Công ty CP Thương mại Gạch ngói cầu 4</t>
  </si>
  <si>
    <t>240/TTr-STNMT ngày 10/5/2017</t>
  </si>
  <si>
    <t>CH 479034</t>
  </si>
  <si>
    <t>1635/QĐ-UBND ngày 15/5/2017</t>
  </si>
  <si>
    <t>82/PCTTĐC ngày 25/5/2017</t>
  </si>
  <si>
    <t>Số 45 ngày 26/5/2017</t>
  </si>
  <si>
    <t>54/HĐTĐ ngày 01/6/2017</t>
  </si>
  <si>
    <t>Thuê đất xây dựng mở rộng Cửa hàng xăng dầu</t>
  </si>
  <si>
    <t>xã Sen Thủy, huyện Lệ Thủy</t>
  </si>
  <si>
    <t>247/TTr-STNMT ngày 12/5/2017</t>
  </si>
  <si>
    <t>CH 479073</t>
  </si>
  <si>
    <t>1690/QĐ-UBND ngày 17/5/2017</t>
  </si>
  <si>
    <t>85/PCTTĐC ngày 01/6/2017</t>
  </si>
  <si>
    <t>Số 47 ngày 05/6/2017</t>
  </si>
  <si>
    <t>63/HĐTĐ ngày 16/6/2017</t>
  </si>
  <si>
    <t>Thuê đất xây dựng dự án mở rộng khu cách ly, trạm trung chuyển trâu bò</t>
  </si>
  <si>
    <t>300/TTr-STNMT ngày 05/6/2017</t>
  </si>
  <si>
    <t>CH 479129
CH 479130</t>
  </si>
  <si>
    <t>2200/QĐ-UBND ngày 22/6/2017</t>
  </si>
  <si>
    <t>113/PCTTĐC ngày 11/7/2017</t>
  </si>
  <si>
    <t>Số 67 ngày 13/7/2017</t>
  </si>
  <si>
    <t>109/HĐTĐ ngày 28/9/2017</t>
  </si>
  <si>
    <t>Công ty TNHH Minh Tuấn</t>
  </si>
  <si>
    <t>Thuê đất làm bãi tập kết cát làm VLXD thông thường</t>
  </si>
  <si>
    <t>262/TTr-STNMT ngày 19/5/2017</t>
  </si>
  <si>
    <t>CH 479106</t>
  </si>
  <si>
    <t>1833/QĐ-UBND ngày 25/5/2017</t>
  </si>
  <si>
    <t>92/PCTTĐC ngày 15/6/2017</t>
  </si>
  <si>
    <t>Số 53 ngày 16/6/2017</t>
  </si>
  <si>
    <t>76/HĐTĐ ngày 20/7/2017</t>
  </si>
  <si>
    <t>Thuê đất khai thác đá làm VLXD thông thường (sau khi chuyển nhượng)</t>
  </si>
  <si>
    <t>360/TTr-STNMT ngày 11/7/2017</t>
  </si>
  <si>
    <t>CH 479168
CH 479169
CH 479170</t>
  </si>
  <si>
    <t>2581/QĐ-UBND ngày 18/7/2017</t>
  </si>
  <si>
    <t>15/PCTTĐC ngày 27/11/2017</t>
  </si>
  <si>
    <t>Số 110 ngày 28/11/2017</t>
  </si>
  <si>
    <t>20/HĐTĐ ngày 09/02/2018</t>
  </si>
  <si>
    <t>Thuê đất xây dựng Nhà máy may công nghiệp</t>
  </si>
  <si>
    <t>313/TTr-STNMT ngày 12/6/2017</t>
  </si>
  <si>
    <t>2149/QĐ-UBND ngày 19/6/2017</t>
  </si>
  <si>
    <t>105/PCTTĐC ngày 29/6/2017</t>
  </si>
  <si>
    <t>Số 59 ngày 03/7/2017</t>
  </si>
  <si>
    <t>72/HĐTĐ ngày 27/6/2017</t>
  </si>
  <si>
    <t>Công ty TNHH Lê Minh Quyết</t>
  </si>
  <si>
    <t>Thuê đất khai thác cát và bãi tập kết cát</t>
  </si>
  <si>
    <t>xã Đức Hóa, huyện Tuyên Hóa</t>
  </si>
  <si>
    <t>277/TTr-STNMT ngày 26/5/2017</t>
  </si>
  <si>
    <t>1995/QĐ-UBND ngày 05/6/2017</t>
  </si>
  <si>
    <t>94/PCTTĐC ngày 15/6/2017</t>
  </si>
  <si>
    <t>Số 54 ngày 16/6/2017</t>
  </si>
  <si>
    <t>99/HĐTĐ ngày 06/9/2017</t>
  </si>
  <si>
    <t>PGD Ngân hàng chính sách xã hội huyện Quảng Trạch</t>
  </si>
  <si>
    <t>Thuê đất xây dựng Trụ sở làm việc</t>
  </si>
  <si>
    <t>320/TTr-STNMT ngày 15/6/2017</t>
  </si>
  <si>
    <t>CH 479139</t>
  </si>
  <si>
    <t>2516/QĐ-UBND ngày 11/7/2017</t>
  </si>
  <si>
    <t>125/PCTTĐC ngày 31/7/2017</t>
  </si>
  <si>
    <t>Số 2628/CT-THDT ngày 04/8/2017</t>
  </si>
  <si>
    <t>82/HĐTĐ ngày 08/8/2017</t>
  </si>
  <si>
    <t>Công ty TNHH TM&amp;XD An Trường Sinh</t>
  </si>
  <si>
    <t>Thuê đất khai thác cát (sau khi chuyển nhượng mỏ)</t>
  </si>
  <si>
    <t>312/TTr-STNMT ngày 12/6/2017</t>
  </si>
  <si>
    <t>2159/QĐ-UBND ngày 20/6/2017</t>
  </si>
  <si>
    <t>115/PCTTĐC ngày 17/7/2017</t>
  </si>
  <si>
    <t>Số 69 ngày 19/7/2017</t>
  </si>
  <si>
    <t>118/HĐTĐ ngày 27/10/2017</t>
  </si>
  <si>
    <t>Công ty TNHH Phát triển XDTM Nam Khánh</t>
  </si>
  <si>
    <t>306/TTr-STNMT ngày 12/6/2017</t>
  </si>
  <si>
    <t>2110/QĐ-UBND ngày 15/6/2017</t>
  </si>
  <si>
    <t>110/PCTTĐC ngày 29/6/2017</t>
  </si>
  <si>
    <t>Số 58 ngày 03/7/2017</t>
  </si>
  <si>
    <t>117/HĐTĐ ngày 25/10/2017</t>
  </si>
  <si>
    <t>Công ty TNHH TM Đầu tư Somi</t>
  </si>
  <si>
    <t>349/TTr-STNMT ngày 30/6/2017</t>
  </si>
  <si>
    <t>CH 479160</t>
  </si>
  <si>
    <t>2543/QĐ-UBND ngày 14/7/2017</t>
  </si>
  <si>
    <t>139/PCTTĐC ngày 15/8/2017</t>
  </si>
  <si>
    <t>Số 77 ngày 16/8/2017</t>
  </si>
  <si>
    <t>113/HĐTĐ ngay 06/10/2017</t>
  </si>
  <si>
    <t xml:space="preserve">Thuê đất xây dựng trụ sở, các dịch vụ thương mại </t>
  </si>
  <si>
    <t>338/TTr-STNMT ngày 26/6/2017</t>
  </si>
  <si>
    <t>CH 479156</t>
  </si>
  <si>
    <t>2708/QĐ-UBND ngày 31/7/2017</t>
  </si>
  <si>
    <t>132/PCTTĐC ngày 09/8/2017</t>
  </si>
  <si>
    <t>Số 78 ngày 21/8/2017</t>
  </si>
  <si>
    <t>85/HĐTĐ ngày 15/8/2017</t>
  </si>
  <si>
    <t>BQL DA các công trình điện miền Trung</t>
  </si>
  <si>
    <t>Thuê đất xây dựng Trạm biến áp 220kV Ba Đồn</t>
  </si>
  <si>
    <t>345/TTr-STNMT ngày 06/7/2017</t>
  </si>
  <si>
    <t>CH 479155</t>
  </si>
  <si>
    <t>2544/QĐ-UBND ngày 14/7/2017</t>
  </si>
  <si>
    <t>147/PCTTĐC ngày 23/8/2017</t>
  </si>
  <si>
    <t>Só 2937/CT-THDT ngày 25/8/2017</t>
  </si>
  <si>
    <t>miễn</t>
  </si>
  <si>
    <t>09/HĐTĐ ngày 22/01/2018</t>
  </si>
  <si>
    <t>Công ty TNHH TM&amp;DV Trường Phú</t>
  </si>
  <si>
    <t>Thuê đất thông qua hình thức đấu giá quyền sử dụng đất</t>
  </si>
  <si>
    <t>khu phía Tây Nam, đường Hữu Nghị, tp Đồng Hới</t>
  </si>
  <si>
    <t>242/TTr-STNMT ngày 11/5/2017; 380/TTr-STNMT ngày 26/7/2017</t>
  </si>
  <si>
    <t>CĐ 479161
CĐ 479162</t>
  </si>
  <si>
    <t>1707/QĐ-UBND ngày 18/5/2017</t>
  </si>
  <si>
    <t>95/HĐTĐ ngày 31/8/2017</t>
  </si>
  <si>
    <t>369/TTr-STNMT ngày 18/7/2017</t>
  </si>
  <si>
    <t>CH 479173</t>
  </si>
  <si>
    <t>2649/QĐ-UBND ngày 27/7/2017</t>
  </si>
  <si>
    <t>131/PCTTĐC ngày 09/8/2017</t>
  </si>
  <si>
    <t>Số 74 ngày 09/8/2017</t>
  </si>
  <si>
    <t>84/HĐTĐ ngày 15/8/2017</t>
  </si>
  <si>
    <t>Công ty TNHH XDTM Dịch vụ Long Đại</t>
  </si>
  <si>
    <t>Thuê đất xây dựng cơ sở sản xuất mộc nội thất</t>
  </si>
  <si>
    <t>407/TTr-STNMT ngày 08/8/2017</t>
  </si>
  <si>
    <t>CH 479174</t>
  </si>
  <si>
    <t>2883/QĐ-UBND ngày 14/8/2017</t>
  </si>
  <si>
    <t>158/PCTTĐC ngày 19/9/2017</t>
  </si>
  <si>
    <t>Số 88 ngày 21/9/2017</t>
  </si>
  <si>
    <t>114/HĐTĐ ngày 11/10/2017</t>
  </si>
  <si>
    <t>384/TTr-STNMT ngày 27/7/2017</t>
  </si>
  <si>
    <t>CH 479176</t>
  </si>
  <si>
    <t>144/PCTTĐC ngày 22/8/2017</t>
  </si>
  <si>
    <t>Số 79 ngày 24/8/2017</t>
  </si>
  <si>
    <t>105/HĐTĐ ngày 19/9/2017</t>
  </si>
  <si>
    <t>Công ty CP Cosevco I.5</t>
  </si>
  <si>
    <t>389/TTr-STNMT ngày 28/7/2017</t>
  </si>
  <si>
    <t>CH 479182</t>
  </si>
  <si>
    <t>3028/QĐ-UBND ngày 30/8/2017</t>
  </si>
  <si>
    <t>162/PCTTĐC ngày 22/9/2017</t>
  </si>
  <si>
    <t>Số 90 ngày 25/9/2017</t>
  </si>
  <si>
    <t>124/HĐTĐ ngày 13/11/2017</t>
  </si>
  <si>
    <t>Công ty TNHH Xây dựng Lương Ninh</t>
  </si>
  <si>
    <t>Thuê đất bãi tập kết vật liệu cát, sạn Mỹ Trung</t>
  </si>
  <si>
    <t>493/TTr-STNMT ngày 13/9/2017</t>
  </si>
  <si>
    <t>CH 479238</t>
  </si>
  <si>
    <t>3305/QĐ-UBND ngày 21/9/2017</t>
  </si>
  <si>
    <t>170/PCTTĐC ngày 02/10/2017</t>
  </si>
  <si>
    <t>Số 91 ngày 02/10/2017</t>
  </si>
  <si>
    <t>111/HĐTĐ ngày 04/10/2017</t>
  </si>
  <si>
    <t>Công ty TNHH Dich vụ tổng hợp Quang Hùng Phát</t>
  </si>
  <si>
    <t>Thuê đất xây dựng Nhà máy sản xuất kính cường lực</t>
  </si>
  <si>
    <t>Cụm công nghiệp Nghĩa Ninh, tp Đồng Hới</t>
  </si>
  <si>
    <t>429/TTr-STNMT ngày 21/8/2017</t>
  </si>
  <si>
    <t>CH 479191</t>
  </si>
  <si>
    <t>3007/QĐ-UBND ngày 28/8/2017</t>
  </si>
  <si>
    <t>159/PCTTĐC ngày 19/9/2017</t>
  </si>
  <si>
    <t>Số 87 ngày 21/9/2017</t>
  </si>
  <si>
    <t>112/HĐTĐ ngày 06/10/2017</t>
  </si>
  <si>
    <t>Công ty Xăng dầu Dầu khí Vũng Áng</t>
  </si>
  <si>
    <t>421/TTr-STNMT ngày 16/8/2017;
39/TTr-STNMT ngày 30/01/2018</t>
  </si>
  <si>
    <t>CH 479221</t>
  </si>
  <si>
    <t>3032/QĐ-UBND ngày 30/8/2017</t>
  </si>
  <si>
    <t>50/HĐTĐ ngày 11/4/2018</t>
  </si>
  <si>
    <t>Công ty TNHH Môi trường xanh Miền Trung</t>
  </si>
  <si>
    <t>Thuê đất xây dựng Nhà máy xử lý rác thải sinh hoạt</t>
  </si>
  <si>
    <t>xã Quảng Lưu, huyện Quảng Trạch</t>
  </si>
  <si>
    <t>411/TTr-STNMT ngày 08/8/2017</t>
  </si>
  <si>
    <t>CH 479188</t>
  </si>
  <si>
    <t>2912/QĐ-UBND ngày 17/8/2017</t>
  </si>
  <si>
    <t>150/PCTTĐC ngày 29/8/2017</t>
  </si>
  <si>
    <t>Số 84 ngày 05/9/2017</t>
  </si>
  <si>
    <t>90/HĐTĐ ngày 25/8/2017</t>
  </si>
  <si>
    <t>Công ty TNHH XD&amp;TM Trường Phú</t>
  </si>
  <si>
    <t>Thuê đất xây dựng đảo sinh thái</t>
  </si>
  <si>
    <t>444/TTr-STNMT ngày 24/8/2017</t>
  </si>
  <si>
    <t>CH 479197</t>
  </si>
  <si>
    <t>3110/QĐ-UBND ngày 01/9/2017</t>
  </si>
  <si>
    <t>188/PCTTĐC ngày 26/10/2017</t>
  </si>
  <si>
    <t>Số 102 ngày 30/10/2017</t>
  </si>
  <si>
    <t>127/HĐTĐ ngày 15/11/2017</t>
  </si>
  <si>
    <t>61/VT</t>
  </si>
  <si>
    <t>HTX sản xuất nấm sạch và kinh doanh nông nghiệp Tuấn Linh</t>
  </si>
  <si>
    <t>Thuê đất xây dựng khu sản xuất nấm sạch Tuấn Linh</t>
  </si>
  <si>
    <t>503/TTr-STNMT ngày 22/9/2017</t>
  </si>
  <si>
    <t>CH 479208</t>
  </si>
  <si>
    <t>3451/QĐ-UBND ngày 29/9/2017</t>
  </si>
  <si>
    <t>175/PCTTĐC ngày 17/10/2017</t>
  </si>
  <si>
    <t>Số 95 ngày 20/10/2017</t>
  </si>
  <si>
    <t>121/HĐTĐ ngày 13/11/2017</t>
  </si>
  <si>
    <t>Thuê đất xây dựng Khu dịch vụ hậu cần nghề cá</t>
  </si>
  <si>
    <t>491/TTr-STNMT ngày 13/9/2017</t>
  </si>
  <si>
    <t>CH 479222</t>
  </si>
  <si>
    <t>3350/QĐ-UBND ngày 22/9/2017</t>
  </si>
  <si>
    <t>180/PCTTĐC ngày 23/10/2017</t>
  </si>
  <si>
    <t>Số 98 ngày 26/10/2017</t>
  </si>
  <si>
    <t>10/HĐTĐ ngày 23/01/2018</t>
  </si>
  <si>
    <t>Công ty CP tư vấn và Đầu tư Long Giang Thịnh</t>
  </si>
  <si>
    <t>Thuê đất xây dựng Dự án trang trại nuôi trồng Long Giang tại thôn Lệ Kỳ 1</t>
  </si>
  <si>
    <t>502/TTr-STNMT ngày 20/9/2017</t>
  </si>
  <si>
    <t>từ CH 479223 đến CH 479235</t>
  </si>
  <si>
    <t>3450/QĐ-UBND ngày 29/9/2017</t>
  </si>
  <si>
    <t>173/PCTTĐC ngày 10/10/2017</t>
  </si>
  <si>
    <t>Số 92 ngày 12/10/2017</t>
  </si>
  <si>
    <t>115/HĐTĐ ngày 19/10/2017</t>
  </si>
  <si>
    <t>Thuê đất xây dựng Khu nhà ở nổi tránh lũ Chày Lập</t>
  </si>
  <si>
    <t>492/TTr-STNMT ngày 13/9/2017</t>
  </si>
  <si>
    <t>CH 479219</t>
  </si>
  <si>
    <t>3483/QĐ-UBND ngày 03/10/2017</t>
  </si>
  <si>
    <t>181/PCTTĐC ngày 25/10/2017</t>
  </si>
  <si>
    <t>Số 99 ngày 26/10/2017</t>
  </si>
  <si>
    <t>125/HĐTĐ ngày 14/11/2017</t>
  </si>
  <si>
    <t>Công ty CP Golden City</t>
  </si>
  <si>
    <t>Thuê đất xây dựng khu Resort Golden City</t>
  </si>
  <si>
    <t>489/TTr-STNMT ngày 12/9/2017</t>
  </si>
  <si>
    <t>CH 479218</t>
  </si>
  <si>
    <t>3379/QĐ-UBND ngày 26/9/2017</t>
  </si>
  <si>
    <t>Số 1061/QĐ-CT ngày 06/4/2018</t>
  </si>
  <si>
    <t>Công ty TNHH TM&amp;DL Đỗ Quyên</t>
  </si>
  <si>
    <t>Xây dựng Khu du lịch, nghỉ dưỡng Đỗ Quyên</t>
  </si>
  <si>
    <t>487/TTr-STNMT ngày 12/9/2017</t>
  </si>
  <si>
    <t>CH 479215</t>
  </si>
  <si>
    <t>3349/QĐ-UBND ngày 22/9/2017</t>
  </si>
  <si>
    <t>518/QĐ-CT ngày 08/02/2018</t>
  </si>
  <si>
    <t>126/HĐTĐ ngày 14/11/2017</t>
  </si>
  <si>
    <t>Công ty TNHH TM&amp;DV Khánh Dung</t>
  </si>
  <si>
    <t>Thuê đất xây dựng Khu dịch vụ Cồn Nổi tại TK3</t>
  </si>
  <si>
    <t>530/TTr-STNMT ngày 10/10/2017</t>
  </si>
  <si>
    <t xml:space="preserve"> TMD</t>
  </si>
  <si>
    <t>CH 479220</t>
  </si>
  <si>
    <t>3672/QĐ-UBND ngày 18/10/2017</t>
  </si>
  <si>
    <t>128/HĐTĐ ngày 16/11/2017</t>
  </si>
  <si>
    <t>521/TTr-STNMT ngày 03/10/2017</t>
  </si>
  <si>
    <t>3730/QĐ-UBND ngày 23/10/2017</t>
  </si>
  <si>
    <t>Chi nhánh tại Quảng Bình - Công ty TNHH Bio Korea Việt Nam</t>
  </si>
  <si>
    <t>Thuê đất xây dựng Kho trung chuyển, gia công, đóng gói than xuất khẩu</t>
  </si>
  <si>
    <t>524/TTr-STNMT ngày 04/10/2017</t>
  </si>
  <si>
    <t>CH 479249</t>
  </si>
  <si>
    <t>3582/QĐ-UBND ngày 11/10/2017</t>
  </si>
  <si>
    <t>185/PCTTĐC ngày 26/10/2017</t>
  </si>
  <si>
    <t>Số 101 ngày 27/10/2017</t>
  </si>
  <si>
    <t>120/HĐTĐ ngày 06/11/2017</t>
  </si>
  <si>
    <t>Công ty CP Phúc Thành Việt Nam</t>
  </si>
  <si>
    <t>Thuê đất xây dựng Trang trại nuôi tôm thẻ chân trắng</t>
  </si>
  <si>
    <t>512/TTr-STNMT ngày 28/9/2017</t>
  </si>
  <si>
    <t>CH 479244</t>
  </si>
  <si>
    <t>3452/QĐ-UBND ngày 29/9/2017</t>
  </si>
  <si>
    <t>177/PCTTĐC ngày 17/10/2017</t>
  </si>
  <si>
    <t>Số 94 ngày 20/10/2017</t>
  </si>
  <si>
    <t>122/HĐTĐ ngày 13/11/2017</t>
  </si>
  <si>
    <t>Thuê đất xây dựng Trung tâm dịch vụ Châu Anh</t>
  </si>
  <si>
    <t>592/TTr-STNMT ngày 10/11/2017</t>
  </si>
  <si>
    <t>CH 479268</t>
  </si>
  <si>
    <t>4358/QĐ-UBND ngày 01/12/2017</t>
  </si>
  <si>
    <t>37/PCTTĐC ngày 20/12/2017</t>
  </si>
  <si>
    <t>Số 115 ngày 22/12/2017</t>
  </si>
  <si>
    <t>184/HĐTĐ ngày 29/12/2017</t>
  </si>
  <si>
    <t>Công ty TNHH Vật liệu và XD Tân Tiến</t>
  </si>
  <si>
    <t>Thuê đất xây dựng nhà máy sản xuất gạch lát Tân Tiến</t>
  </si>
  <si>
    <t>Cụm tiểu thủ CN Bắc Nghĩa, tp Đồng Hới</t>
  </si>
  <si>
    <t>618/TTr-STNMT ngày 17/11/2017</t>
  </si>
  <si>
    <t>CH 479499
CH 479500</t>
  </si>
  <si>
    <t>4359/QĐ-UBND ngày 01/12/2017</t>
  </si>
  <si>
    <t>48/PCTTĐC ngày 26/12/2017</t>
  </si>
  <si>
    <t>Số 121 ngày 26/12/2017</t>
  </si>
  <si>
    <t>01/HĐTĐ ngày 11/01/2018</t>
  </si>
  <si>
    <t>Công ty TNHH Nội thất 85 Design</t>
  </si>
  <si>
    <t>Thuê đất xây dựng cơ sở sản xuất mộc nội thất dân dụng và công nghiệp 85 Design</t>
  </si>
  <si>
    <t>569/TTr-STNMT ngày 27/10/2017</t>
  </si>
  <si>
    <t>CH 479270</t>
  </si>
  <si>
    <t>3941/QĐ-UBND ngày 31/10/2017</t>
  </si>
  <si>
    <t>45/PCTTĐC ngày 25/12/2017</t>
  </si>
  <si>
    <t>Số 119 ngày 26/12/2017</t>
  </si>
  <si>
    <t>32/HĐTĐ ngày 13/3/2018</t>
  </si>
  <si>
    <t>Công ty CP Đầu tư và Phát triển SFP</t>
  </si>
  <si>
    <t>Thuê đất xây dựng Trường mầm non Bim Bim</t>
  </si>
  <si>
    <t>554/TTr-STNMT ngày 19/10/2017</t>
  </si>
  <si>
    <t>CH 479261</t>
  </si>
  <si>
    <t>4118/QĐ-UBND ngày 14/11/2017</t>
  </si>
  <si>
    <t>183/HĐTĐ ngày 29/12/2017</t>
  </si>
  <si>
    <t>Công ty TNHH TM May Thăng Long</t>
  </si>
  <si>
    <t>Thuê đất xây dựng Xưởng may Thăng Long</t>
  </si>
  <si>
    <t>576/TTr-STNMT ngày 30/10/2017</t>
  </si>
  <si>
    <t>CH 479262</t>
  </si>
  <si>
    <t>3985/QĐ-UBND ngày 02/11/2017</t>
  </si>
  <si>
    <t>12/PCTTĐC ngày 22/11/2017</t>
  </si>
  <si>
    <t>Số 108 ngày 23/11/2017</t>
  </si>
  <si>
    <t>132/HĐTĐ ngày 27/11/2017</t>
  </si>
  <si>
    <t>Công ty TNHH Đầu tư Đoàn Gia Quảng Bình</t>
  </si>
  <si>
    <t>Thuê đất xây dựng Khu nghỉ dưỡng Đoàn Gia</t>
  </si>
  <si>
    <t>624/TTr-STNMT ngày 21/11/2017</t>
  </si>
  <si>
    <t>CH 479290</t>
  </si>
  <si>
    <t>4284/QĐ-UBND ngày 23/11/2017</t>
  </si>
  <si>
    <t>36/PCTTĐC ngày 20/12/2017</t>
  </si>
  <si>
    <t>Số 114 ngày 22/12/2017</t>
  </si>
  <si>
    <t>30/HĐTĐ ngày 08/3/2018</t>
  </si>
  <si>
    <t>Thuê đất xây dựng Văn phòng Trụ sở hạt quản lý duy tu bảo trì đường bộ tuyến đường tránh</t>
  </si>
  <si>
    <t>Thị trấn Quán Hàu, huyện Quảng Ninh</t>
  </si>
  <si>
    <t>636/TTr-STNMT ngày 28/11/2017</t>
  </si>
  <si>
    <t>CH 479365</t>
  </si>
  <si>
    <t>4383/QĐ-UBND ngày 04/12/2017</t>
  </si>
  <si>
    <t>42/PCTTĐC ngày 25/12/2017</t>
  </si>
  <si>
    <t>Số 117 ngày 26/12/2017</t>
  </si>
  <si>
    <t>26/HĐTĐ ngày 02/3/2018</t>
  </si>
  <si>
    <t>Công ty TNHH Xây dựng tổng hợp Thanh Ba</t>
  </si>
  <si>
    <t>Thuê đất xây dựng Khu nhà nghỉ phòng trà Hà Lời</t>
  </si>
  <si>
    <t>593/TTr-STNMT ngày 10/11/2017</t>
  </si>
  <si>
    <t>CH 479291</t>
  </si>
  <si>
    <t>4191/QĐ-UBND ngày 20/11/2017</t>
  </si>
  <si>
    <t>01/PCTTĐC ngày 03/01/2018</t>
  </si>
  <si>
    <t>Số 01 ngày 09/01/2018</t>
  </si>
  <si>
    <t>67/HĐTĐ ngày 03/5/2018</t>
  </si>
  <si>
    <t>Thuê đất xây dựng Khu cách ly, trạm trung chuyển trâu, bò</t>
  </si>
  <si>
    <t>681/TTr-STNMT ngày 14/12/2017</t>
  </si>
  <si>
    <t>CH 479496</t>
  </si>
  <si>
    <t>4647/QĐ-UBND ngày 21/12/2017</t>
  </si>
  <si>
    <t>18/PCTTĐC ngày 26/01/2018</t>
  </si>
  <si>
    <t>Số 05 ngày 29/01/2018</t>
  </si>
  <si>
    <t>19/HĐTĐ ngày 08/02/2018</t>
  </si>
  <si>
    <t>Thuê đất xây dựng Nhà máy chế biến thủy hải sản</t>
  </si>
  <si>
    <t>572/TTr-STNMT ngày 27/10/2017</t>
  </si>
  <si>
    <t>CH 479282</t>
  </si>
  <si>
    <t>3861/QĐ-UBND ngày 30/10/2017</t>
  </si>
  <si>
    <t>61/PCTTĐC ngày 21/3/2018</t>
  </si>
  <si>
    <t>Số 23 ngày 22/3/2018</t>
  </si>
  <si>
    <t>52/HĐTĐ ngày 12/4/2018</t>
  </si>
  <si>
    <t>Thảo, Sơn</t>
  </si>
  <si>
    <t>Công ty TNHH Sản xuất và dịch vụ Phúc Nguyên</t>
  </si>
  <si>
    <t>Thuê đất xây dựng Khu giết mổ gia súc, gia cầm tập trung</t>
  </si>
  <si>
    <t>617/TTr-STNMT ngày 17/11/2017</t>
  </si>
  <si>
    <t>CH 479318</t>
  </si>
  <si>
    <t>4283/QĐ-UBND ngày 23/11/2017</t>
  </si>
  <si>
    <t>Công ty CP Dịch vụ và Thương mại Cát Vàng</t>
  </si>
  <si>
    <t>Thuê đất xây dựng Garage sửa chữa xe điện bốn bánh vận tải khách du lịch</t>
  </si>
  <si>
    <t>640/TTr-STNMT ngày 30/11/2017</t>
  </si>
  <si>
    <t>CL 544694</t>
  </si>
  <si>
    <t>4413/QĐ-UBND ngày 05/12/2017</t>
  </si>
  <si>
    <t>46/PCTTĐC ngày 25/12/2017</t>
  </si>
  <si>
    <t>Số 120 ngày 26/12/2017</t>
  </si>
  <si>
    <t>13/HĐTĐ ngày 29/01/2018</t>
  </si>
  <si>
    <t>Công ty TNHH TM Thanh Định</t>
  </si>
  <si>
    <t>Thuê đất xây dựng Khu vui chơi giải trí</t>
  </si>
  <si>
    <t>626/TTr-STNMT ngày 22/11/2017</t>
  </si>
  <si>
    <t>CH 479349</t>
  </si>
  <si>
    <t>4272/QĐ-UBND ngày 23/11/2017</t>
  </si>
  <si>
    <t>17/PCTTĐC ngày 30/11/2017</t>
  </si>
  <si>
    <t>Số 111 ngày 01/12/2017</t>
  </si>
  <si>
    <t>138/HĐTĐ ngày 08/12/2017</t>
  </si>
  <si>
    <t>Công ty TNHH MTV Quản Mậu</t>
  </si>
  <si>
    <t>Thuê đất xây dựng Văn phòng (sau khi đấu giá tài sản)</t>
  </si>
  <si>
    <t>605/TTr-STNMT ngày 14/11/2017</t>
  </si>
  <si>
    <t>CH 479315</t>
  </si>
  <si>
    <t>4144/QĐ-UBND ngày 16/11/2017</t>
  </si>
  <si>
    <t>11/PCTTĐC ngày 21/11/2017</t>
  </si>
  <si>
    <t>Số 107 ngày 21/11/2017</t>
  </si>
  <si>
    <t>129/HĐTĐ ngày 22/11/2017</t>
  </si>
  <si>
    <t>Công ty TNHH TM&amp;XD Ngọc Thanh</t>
  </si>
  <si>
    <t>Thuê đất xây dựng cơ sở kinh doanh thương mại tổng hợp Ngọc Thanh</t>
  </si>
  <si>
    <t>Công ty TNHH Đoàn kết Phú Quý</t>
  </si>
  <si>
    <t xml:space="preserve">Thuê đất xây dựng trang trại chăn nuôi trâu, bò </t>
  </si>
  <si>
    <t>639/TTr-STNMT ngày 29/11/2017</t>
  </si>
  <si>
    <t>CH 479320</t>
  </si>
  <si>
    <t>4427/QĐ-UBND ngày 06/12/2017</t>
  </si>
  <si>
    <t>32/PCTTĐC ngày 15/12/2017</t>
  </si>
  <si>
    <t>Số 113 ngày 20/12/2017</t>
  </si>
  <si>
    <t>142/HĐTĐ ngày 18/12/2017</t>
  </si>
  <si>
    <t xml:space="preserve">Thuê đất xây dựng Văn phòng giao dịch kết hợp Trạm bơm tăng áp-HTCN sạch thị trấn Quy Đạt </t>
  </si>
  <si>
    <t>677/TTr-STNMT ngày 13/12/2017</t>
  </si>
  <si>
    <t>CL 561459</t>
  </si>
  <si>
    <t>4590/QĐ-UBND ngày 19/12/2017</t>
  </si>
  <si>
    <t>28/PCTTĐC ngày 02/02/2018</t>
  </si>
  <si>
    <t>Số 09 ngày 06/02/2018</t>
  </si>
  <si>
    <t>37/HĐTĐ ngày 26/3/2018</t>
  </si>
  <si>
    <t>Công ty TNHH Phát triển Dự án Việt Nam</t>
  </si>
  <si>
    <t>Thuê đất xây dựng Nhà máy phân loại, xử lý chất thải rắn sinh hoạt</t>
  </si>
  <si>
    <t>xã Lý Trạch, huyện Bố Trạch</t>
  </si>
  <si>
    <t>635/TTr-STNMT ngày 27/11/2017</t>
  </si>
  <si>
    <t>23/7/2064</t>
  </si>
  <si>
    <t>CH 479495</t>
  </si>
  <si>
    <t>4384/QĐ-UBND ngày 04/12/2017</t>
  </si>
  <si>
    <t>Số 145/QĐ-CT ngày 12/01/2018</t>
  </si>
  <si>
    <t>15/HĐTĐ ngày 01/02/2018</t>
  </si>
  <si>
    <t>Thuê đất xây dựng mở rộng Khu dịch vụ sản xuất kinh doanh và sửa chữa thiết bị công trình</t>
  </si>
  <si>
    <t>676/TTr-STNMT ngày 13/12/2017</t>
  </si>
  <si>
    <t>CL 561059</t>
  </si>
  <si>
    <t>4881/QĐ-UBND ngày 29/12/2017</t>
  </si>
  <si>
    <t>41/HĐTĐ ngày 03/4/2018</t>
  </si>
  <si>
    <t>Công ty TNHH XD Tứ Quý</t>
  </si>
  <si>
    <t>Thuê đất khai thác cát làm VLXD thông thường tại Bãi Nông trường</t>
  </si>
  <si>
    <t>thị trấn Nông trường Việt Trung, huyện Bố Trạch</t>
  </si>
  <si>
    <t>697/TTr-STNMT ngày 25/12/2017</t>
  </si>
  <si>
    <t>4791/QĐ-UBND ngày 10/4/2018</t>
  </si>
  <si>
    <t>10/PCTTĐC ngày 15/01/2018</t>
  </si>
  <si>
    <t>Số 04 ngày 16/01/2018</t>
  </si>
  <si>
    <t>49/HĐTĐ ngày 10/4/2018</t>
  </si>
  <si>
    <t>Công ty TNHH KDTH Thiên Phúc</t>
  </si>
  <si>
    <t>Thuê đất xây dựng Trạm trung chuyển hàng hóa, kho bãi…</t>
  </si>
  <si>
    <t>HTX kinh doanh tổng hợp Xuân Mai</t>
  </si>
  <si>
    <t>Thuê đất xây dựng mở rộng kinh doanh tổng hợp Xuân Mai tại thôn Phước Vinh</t>
  </si>
  <si>
    <t>xã Hoa Thủy, huyện Lệ Thủy</t>
  </si>
  <si>
    <t>701/TTr-STNMT ngày 27/12/2017</t>
  </si>
  <si>
    <t>31/9/2060</t>
  </si>
  <si>
    <t>CH 479314</t>
  </si>
  <si>
    <t>4868/QĐ-UBND ngày 29/12/2017</t>
  </si>
  <si>
    <t xml:space="preserve">Thuê đất xây dựng bãi tập kết cát, sạn tại thôn Xuân Bồ </t>
  </si>
  <si>
    <t>99/VT</t>
  </si>
  <si>
    <t>16/TTr-STNMT ngày 18/01/2018</t>
  </si>
  <si>
    <t>CL 784058</t>
  </si>
  <si>
    <t>304/QĐ-UBND ngày 29/01/2018</t>
  </si>
  <si>
    <t>26/PCTTĐC ngày 01/02/2018</t>
  </si>
  <si>
    <t>Số 07 ngày 01/02/2018</t>
  </si>
  <si>
    <t>16/HĐTĐ ngày 02/02/2018</t>
  </si>
  <si>
    <t>Thuê đất xây dựng Nhà trực vận hành điện lực</t>
  </si>
  <si>
    <t>xã Hương Hóa, huyện Tuyên Hóa</t>
  </si>
  <si>
    <t>506/TTr-STNMT ngày 22/9/2017</t>
  </si>
  <si>
    <t>CH 479166</t>
  </si>
  <si>
    <t>3454/QĐ-UBND ngày 29/9/2017</t>
  </si>
  <si>
    <t>179/PCTTĐC ngày 20/10/2017</t>
  </si>
  <si>
    <t>Số 97 ngày 24/10/2017</t>
  </si>
  <si>
    <t>139/HĐTĐ ngày 13/12/2017</t>
  </si>
  <si>
    <t>ff</t>
  </si>
  <si>
    <t>Rừng trồng</t>
  </si>
  <si>
    <t>Phòng hộ</t>
  </si>
  <si>
    <t>Sản xuất</t>
  </si>
  <si>
    <t>phường Đồng Sơn, TP. Đồng Hới</t>
  </si>
  <si>
    <t xml:space="preserve">Giao đất xây dựng trụ sở làm việc Trạm kiểm lâm khe Sến </t>
  </si>
  <si>
    <t>BQL Khu kinh tế tỉnh Quảng Bình</t>
  </si>
  <si>
    <t>xã Quảng Tiên, thị xã Ba Đồn</t>
  </si>
  <si>
    <t>Đặc dụng</t>
  </si>
  <si>
    <t>Tên tổ chức đề nghị</t>
  </si>
  <si>
    <t>Tên công trình/
dự án</t>
  </si>
  <si>
    <t>Địa chỉ 
khu đất (xã, phường, thị trấn)</t>
  </si>
  <si>
    <t>Phân theo loại rừng</t>
  </si>
  <si>
    <t>Vị trí theo bản đồ Quy hoạch 3 loại rừng</t>
  </si>
  <si>
    <t>Rừng tự nhiên</t>
  </si>
  <si>
    <t>Ngoài QH lâm nghiệp</t>
  </si>
  <si>
    <t>Phân theo chức năng trên 
bản đồ QH 3 loại rừng</t>
  </si>
  <si>
    <t>(Kèm theo Nghị quyết số            /NQ-HĐND ngày        tháng       năm 2019 của Hội đồng nhân dân tỉnh Quảng Bình)</t>
  </si>
  <si>
    <t xml:space="preserve"> DANH MỤC CÔNG TRÌNH, DỰ ÁN ĐỀ NGHỊ CHO CHỦ TRƯƠNG CHUYỂN MỤC ĐÍCH SỬ DỤNG RỪNG SANG MỤC ĐÍCH KHÁC NĂM 2019</t>
  </si>
  <si>
    <t>Phụ lục:</t>
  </si>
  <si>
    <t>DANH MỤC CÔNG TRÌNH, DỰ ÁN ĐƯỢC PHÉP CHUYỂN MỤC ĐÍCH SỬ DỤNG RỪNG SANG MỤC ĐÍCH KHÁC NĂM 2019</t>
  </si>
  <si>
    <t>Ban Quản lý Khu kinh tế tỉnh Quảng Bình</t>
  </si>
  <si>
    <t>Nhà máy sản xuất viên năng lượng Lệ Thủy</t>
  </si>
  <si>
    <t>Nhà máy sản xuất vật liệu xây dựng Hoàng Văn</t>
  </si>
  <si>
    <t>Nhà máy chế biến nông sản Tamico</t>
  </si>
  <si>
    <t>Nhà máy sản xuất bê tông thương phẩm</t>
  </si>
  <si>
    <t>Nhà máy sản xuất ván ép công nghiệp Hải Thủy</t>
  </si>
  <si>
    <t>Nhà máy sản xuất ván lạng, ván bóc</t>
  </si>
  <si>
    <t>Nhà máy sản xuất ván ép phủ phim</t>
  </si>
  <si>
    <t>xã Phú Thủy</t>
  </si>
  <si>
    <t>K3-TK431A</t>
  </si>
  <si>
    <t>K5-TK396C</t>
  </si>
  <si>
    <t>K1-TK261C</t>
  </si>
  <si>
    <t>xã Thuận Đức, xã Lý Trạch</t>
  </si>
  <si>
    <t>K1-TK261C xã Thuận Đức; TK261B xã Lý Trạch</t>
  </si>
  <si>
    <t>II</t>
  </si>
  <si>
    <t>Công ty Cổ phần chăn nuôi CP Việt Nam</t>
  </si>
  <si>
    <t>Dự án đầu tư Khu nuôi tôm thẻ chân trắng thương phẩm</t>
  </si>
  <si>
    <t>K1-TK373B, K1-TK374A</t>
  </si>
  <si>
    <t>III</t>
  </si>
  <si>
    <t>Dự án cửa hàng xăng dầu Hưng Thủy</t>
  </si>
  <si>
    <t>xã Hưng Thủy</t>
  </si>
  <si>
    <t>Tổng diện tích 
(ha)</t>
  </si>
  <si>
    <t>BQL dự án đầu tư xây dựng - Phát triển Quỹ đất huyện Quảng Ninh</t>
  </si>
  <si>
    <t>Dự án hạ tầng kỹ thuật Khu dân cư dọc đường Hà Thiệp - Bắc Ninh, xã Võ Ninh, huyện Quảng Ninh (giai đoạn 2)</t>
  </si>
  <si>
    <t>K1-TK 361 xã Võ Ninh</t>
  </si>
  <si>
    <t>K4-TK 398C xã Hưng Thủy</t>
  </si>
  <si>
    <t>IV</t>
  </si>
  <si>
    <t>(Kèm theo Tờ trình số          /TT-UBND ngày       tháng      năm 2019 của Ủy ban nhân dân tỉnh Quảng Bình)</t>
  </si>
  <si>
    <t>Tổng: 10 Dự án.</t>
  </si>
  <si>
    <t xml:space="preserve"> DANH MỤC CÔNG TRÌNH, DỰ ÁN ĐỀ NGHỊ CHỦ TRƯƠNG CHUYỂN MỤC ĐÍCH SỬ DỤNG RỪNG SANG MỤC ĐÍCH KHÁC NĂM 2019</t>
  </si>
  <si>
    <t>K1-TK361</t>
  </si>
  <si>
    <t xml:space="preserve">Hạ tầng kỹ thuật khu dân cư thôn Trung Bính, xã Bảo Ninh, thành phố Đồng Hới </t>
  </si>
  <si>
    <t xml:space="preserve">Trung tâm Phát triển Quỹ đất thành phố Đồng Hới </t>
  </si>
  <si>
    <t>xã Bảo Ninh, TP. Đồng Hới</t>
  </si>
  <si>
    <t>K1-TK359</t>
  </si>
  <si>
    <t>Công ty TNHH Đầu tư phát triển Hà Thiệp - Bắc Ninh</t>
  </si>
  <si>
    <t>Dự án Khu nhà ở thương mại Hà Thiệp - Bắc Ninh</t>
  </si>
  <si>
    <t>(Kèm theo Công văn số           /SNN-KL ngày         /        /2019 Sở Nông nghiệp và PTNT Quảng Bình)</t>
  </si>
  <si>
    <t>V</t>
  </si>
  <si>
    <t>VI</t>
  </si>
  <si>
    <t>Tổng: 02 Dự án.</t>
  </si>
  <si>
    <t>K1-TK359 xã Bảo Ninh</t>
  </si>
  <si>
    <t>K1-TK361, xã Võ Ninh</t>
  </si>
  <si>
    <t>K1-TK261C xã Thuận Đức; TK261B xã Lý Trạch.</t>
  </si>
  <si>
    <t xml:space="preserve">  - xã Thuận Đức</t>
  </si>
  <si>
    <t xml:space="preserve">  - xã Lý Trạch</t>
  </si>
  <si>
    <t>gồm 02 xã: Thuận Đức, TP. Đồng Hới; Lý Trạch, Bố Trạch.</t>
  </si>
  <si>
    <t>Đồng Hới</t>
  </si>
  <si>
    <t>Lệ Thủy</t>
  </si>
  <si>
    <t>Quảng Ninh</t>
  </si>
  <si>
    <t>Bố Trạch</t>
  </si>
  <si>
    <t>(Biểu chi tiết diện tích và loại rừng của các dự án xin chủ trương chuyển mục đích sử dụng rừng đính 
kèm Công văn số           /SNN-KL ngày         /        /2019 Sở Nông nghiệp và PTNT Quảng Bình)</t>
  </si>
  <si>
    <t>VII</t>
  </si>
  <si>
    <t>Ban Quản lý Dự án ĐTXD công trình TP. Đồng Hới</t>
  </si>
  <si>
    <t>Dự án Bãi tắm số 2 Bảo Ninh (giai đoạn 2)</t>
  </si>
  <si>
    <t>Tổng: 13 Dự án.</t>
  </si>
  <si>
    <t>VIII</t>
  </si>
  <si>
    <t>Hộ gia đình Ông Lê Đức Lương và Bà Trần Thị Thuyết</t>
  </si>
  <si>
    <t>Dự án nông trại sinh thái tổng hợp Mỹ Trung</t>
  </si>
  <si>
    <t>Tổng: 14 Dự án.</t>
  </si>
  <si>
    <t>K3-TK 368 xã Gia Ninh</t>
  </si>
  <si>
    <t>Phụ biểu 02:</t>
  </si>
  <si>
    <t xml:space="preserve"> DANH MỤC CÔNG TRÌNH, DỰ ÁN ĐÃ THAM MƯU UBND TỈNH TRÌNH HĐND TỈNH XIN CHỦ 
TRƯƠNG CHUYỂN MỤC ĐÍCH SỬ DỤNG RỪNG SANG MỤC ĐÍCH KHÁC NĂM 2019</t>
  </si>
  <si>
    <t>Sở Xây dựng Quảng Bình</t>
  </si>
  <si>
    <t>Dự án Khu đô thị Bảo Ninh 4</t>
  </si>
  <si>
    <t>Dự án Khu đô thị Bảo Ninh 5</t>
  </si>
  <si>
    <t>Dự án Khu đô thị Bảo Ninh 6</t>
  </si>
  <si>
    <t>Dự án Khu đô thị Bảo Ninh 7</t>
  </si>
  <si>
    <t>IX</t>
  </si>
  <si>
    <t>Công ty Cổ phần Tập đoàn FLC</t>
  </si>
  <si>
    <t>Dự án Công viên hoang dã FLC Quảng Bình</t>
  </si>
  <si>
    <t>Dự án Khu biệt thự nghỉ dưỡng FLC Hải Ninh</t>
  </si>
  <si>
    <t>Dự án đầu tư xây dựng công trình Clubhouse</t>
  </si>
  <si>
    <t>Công ty Cổ phần xây dựng FLC Faros</t>
  </si>
  <si>
    <t>Khu biệt thự sinh thái và nghỉ dưỡng cao cấp Hải Ninh</t>
  </si>
  <si>
    <t>X</t>
  </si>
  <si>
    <t>XI</t>
  </si>
  <si>
    <t>Tập đoàn Trường Thịnh</t>
  </si>
  <si>
    <t>Dự án hạ tầng kỹ thuật Khu dân cư Bắc Ninh, xã Võ Ninh, huyện Quảng Ninh.</t>
  </si>
  <si>
    <t>Dự án cửa hàng kinh doanh xăng dầu Hóa Tiến</t>
  </si>
  <si>
    <t>K1-TK359; K1-TK 360 xã Bảo Ninh</t>
  </si>
  <si>
    <t>K1-TK359; K1,2-TK 360 xã Bảo Ninh</t>
  </si>
  <si>
    <t>K1,2-TK 360 xã Bảo Ninh</t>
  </si>
  <si>
    <t>Dự án khu du lịch và dịch vụ xã Bảo Ninh</t>
  </si>
  <si>
    <t>XII</t>
  </si>
  <si>
    <t>Công ty Cổ phần Tập đoàn Sơn Hải</t>
  </si>
  <si>
    <t>Dự án Khu Resort, khách sạn nghỉ dưỡng Bảo Ninh</t>
  </si>
  <si>
    <t>XIII</t>
  </si>
  <si>
    <t>Công ty cổ phần Việt Land Group</t>
  </si>
  <si>
    <t>Dự án Khu nhà hàng Bảo Ninh Beach Restaurant</t>
  </si>
  <si>
    <t>Dự án hạ tầng kỹ thuật các khu đất ở và các khu thương mại dịch vụ phía Bắc FLC Quảng Bình</t>
  </si>
  <si>
    <t>BIỂU TỔNG HỢP DIỆN TÍCH THEO 3 LOẠI RỪNG CÁC DỰ ÁN</t>
  </si>
  <si>
    <t>Dự án</t>
  </si>
  <si>
    <t>Tổng diện tích</t>
  </si>
  <si>
    <t>Diện tích có rừng</t>
  </si>
  <si>
    <t>Diện tích chưa có rừng</t>
  </si>
  <si>
    <t>Tổng</t>
  </si>
  <si>
    <t>Rừng sản xuất</t>
  </si>
  <si>
    <t>Ngoài quy hoạch</t>
  </si>
  <si>
    <t>Các dự án FLC</t>
  </si>
  <si>
    <t>Dự án 1</t>
  </si>
  <si>
    <t>Dự án 4</t>
  </si>
  <si>
    <t>Dự án 6</t>
  </si>
  <si>
    <t>Dự án 7</t>
  </si>
  <si>
    <t>Dự án 8</t>
  </si>
  <si>
    <t>Các dự án Bảo Ninh</t>
  </si>
  <si>
    <t>Dự án 2</t>
  </si>
  <si>
    <t>Dự án 3</t>
  </si>
  <si>
    <t>Dự án 5</t>
  </si>
  <si>
    <t>Dự án 9</t>
  </si>
  <si>
    <t>Dự án 10</t>
  </si>
  <si>
    <t>K7-TK 369A xã Hải Ninh</t>
  </si>
  <si>
    <t>K2-TK 60D xã Hóa Tiến</t>
  </si>
  <si>
    <t>Tổng: 03 Dự án.</t>
  </si>
  <si>
    <t>Minh Hóa</t>
  </si>
  <si>
    <t>Dự án hạ tầng kỹ thuật các khu đất ở và các khu thương mại dịch vụ phía Bắc FLC Quảng Bình (giai đoạn 1)</t>
  </si>
  <si>
    <t>K1 - TK 369B xã Hải Ninh</t>
  </si>
  <si>
    <t>K1 - TK 369B; K1, 2 - TK 373A xã Hải Ninh</t>
  </si>
  <si>
    <t>K6 - TK 369A, K1 - TK 369B xã Hải Ninh</t>
  </si>
  <si>
    <t>Nhà máy sản xuất viên nén năng lượng Hoàng An Phát</t>
  </si>
  <si>
    <t>Nhà máy sản xuất gỗ công nghiệp</t>
  </si>
  <si>
    <t>K1-TK261C xã Thuận Đức</t>
  </si>
  <si>
    <t>K1-TK359; K2,3-TK 360 xã Bảo Ninh</t>
  </si>
  <si>
    <t>K3-TK 360 xã Bảo Ninh</t>
  </si>
  <si>
    <t>XIV</t>
  </si>
  <si>
    <t>Ông Lê Đức Lương và Bà Trần Thị Thuyết</t>
  </si>
  <si>
    <t>Nông trại sinh thái tổng hợp Mỹ Trung</t>
  </si>
  <si>
    <t>K3-TK368 xã Gia Ninh</t>
  </si>
  <si>
    <t>Tổng: 30 Dự án.</t>
  </si>
  <si>
    <t>Tổng diện tích 
dự án
(ha)</t>
  </si>
  <si>
    <t>Trong đó</t>
  </si>
  <si>
    <t>Diện tích không có rừng (ha)</t>
  </si>
  <si>
    <t>Diện tích có rừng xin chủ trương CMĐSDR
(ha)</t>
  </si>
  <si>
    <t xml:space="preserve"> -</t>
  </si>
  <si>
    <t>Hồ sơ các dự án này còn thiếu: Văn bản đề nghị của chủ đầu tư; Báo cáo đề xuất dự án đầu tư và văn bản thẩm định Báo cáo đề xuất dự án đầu tư của các cơ quan liên quan.</t>
  </si>
  <si>
    <t>Hồ sơ các dự án này còn thiếu: Báo cáo đề xuất dự án đầu tư và văn bản thẩm định Báo cáo đề xuất dự án đầu tư của các cơ quan liên quan. Mặt khác, 04 dự án trên chưa có kế hoạch sử dụng đất năm 2019 của thành phố Đồng Hới được cấp có thẩm quyền phê duyệt.</t>
  </si>
  <si>
    <t>Các dự án này chưa có Văn bản đề nghị của chủ đầu tư.</t>
  </si>
  <si>
    <t>Dự án chưa có Văn bản đề nghị của chủ đầu tư</t>
  </si>
  <si>
    <r>
      <t xml:space="preserve">Các dự án chưa đầy đủ thủ tục theo quy định tại Điểm a, Khoản 3, Nghị định số 156/2018/NĐ-CP ngày 15/11/2018: 11 dự án với tổng diện tích đất có rừng xin chủ trương CMĐSDR là: </t>
    </r>
    <r>
      <rPr>
        <b/>
        <sz val="9"/>
        <color theme="1"/>
        <rFont val="Arial"/>
        <family val="2"/>
      </rPr>
      <t>266,851</t>
    </r>
    <r>
      <rPr>
        <sz val="9"/>
        <color theme="1"/>
        <rFont val="Arial"/>
        <family val="2"/>
      </rPr>
      <t xml:space="preserve"> ha. Cụ thể:</t>
    </r>
  </si>
  <si>
    <r>
      <t xml:space="preserve">Tổng số </t>
    </r>
    <r>
      <rPr>
        <b/>
        <sz val="9"/>
        <color theme="1"/>
        <rFont val="Arial"/>
        <family val="2"/>
      </rPr>
      <t>29</t>
    </r>
    <r>
      <rPr>
        <sz val="9"/>
        <color theme="1"/>
        <rFont val="Arial"/>
        <family val="2"/>
      </rPr>
      <t xml:space="preserve"> dự án với tổng diện tích </t>
    </r>
    <r>
      <rPr>
        <b/>
        <sz val="9"/>
        <color theme="1"/>
        <rFont val="Arial"/>
        <family val="2"/>
      </rPr>
      <t xml:space="preserve">431,08014 </t>
    </r>
    <r>
      <rPr>
        <sz val="9"/>
        <color theme="1"/>
        <rFont val="Arial"/>
        <family val="2"/>
      </rPr>
      <t>ha; trong đó diện tích có rừng xin chủ trương chuyển mục đích sử dụng rừng là:</t>
    </r>
    <r>
      <rPr>
        <b/>
        <sz val="9"/>
        <color theme="1"/>
        <rFont val="Arial"/>
        <family val="2"/>
      </rPr>
      <t xml:space="preserve"> 326,21897</t>
    </r>
    <r>
      <rPr>
        <sz val="9"/>
        <color theme="1"/>
        <rFont val="Arial"/>
        <family val="2"/>
      </rPr>
      <t xml:space="preserve"> ha.</t>
    </r>
  </si>
  <si>
    <t>Tổng: 25 Dự án.</t>
  </si>
  <si>
    <t>Dự án Khu biệt thự nghỉ dưỡng FLC Hải Ninh 1</t>
  </si>
  <si>
    <t>Tên tổ chức đề nghị/ Tên công trình dự án</t>
  </si>
  <si>
    <t>Chức năng theo 
Bản đồ QH 3 loại rừng</t>
  </si>
  <si>
    <t>xã Thuận Đức, TP. Đồng Hới</t>
  </si>
  <si>
    <t xml:space="preserve">Dự án khu du lịch và dịch vụ Shunrise </t>
  </si>
  <si>
    <t xml:space="preserve">Dự án Khu Resort, khách sạn nghỉ dưỡng Bảo Ninh </t>
  </si>
  <si>
    <t xml:space="preserve">Dự án Khu nhà hàng Bảo Ninh Beach Restaurant </t>
  </si>
  <si>
    <t>(Kèm theo Tờ trình số              /TT-UBND ngày          tháng       năm 2019 của Ủy ban nhân dân tỉnh Quảng Bình)</t>
  </si>
  <si>
    <t>Dự án đầu tư Trại sản xuất giống Quảng Bình 2</t>
  </si>
  <si>
    <t>Ban Quản lý Khu kinh 
tế tỉnh Quảng Bình</t>
  </si>
  <si>
    <t>Rừng trồng sản xuất trong QH 3 loại rừng</t>
  </si>
  <si>
    <t>Rừng trồng sản xuất ngoài QH 3 loại rừng</t>
  </si>
  <si>
    <t>Dự án Trạm dừng nghỉ tại Km690+700(T) tuyến tránh vượt lũ tỉnh Quảng Bình</t>
  </si>
  <si>
    <t>xã Hồng Thủy, huyện Lệ Thủy</t>
  </si>
  <si>
    <t>Dự án Khai thác mỏ đất làm vật liệu san lấp</t>
  </si>
  <si>
    <t>Dự án Khu phức hợp du lịch, nghỉ dưỡng ven biển Thanh Trạch</t>
  </si>
  <si>
    <t xml:space="preserve">Rừng trồng phòng hộ </t>
  </si>
  <si>
    <t>K5-TK372</t>
  </si>
  <si>
    <t>K1-NTK1</t>
  </si>
  <si>
    <t>Tổng diện tích thực hiện 
dự án
(ha)</t>
  </si>
  <si>
    <t>Công ty TNHH TV&amp;XD Phong An</t>
  </si>
  <si>
    <t>Công ty TNHH Dịch vụ và Du lịch Trường Hải</t>
  </si>
  <si>
    <t>Công ty TNHH Xâu dựng Tổng hợp Hoàng Gia</t>
  </si>
  <si>
    <t>Công ty TNHH Xây dựng Tổng hợp Hoàng Gia</t>
  </si>
  <si>
    <t>K1-NTK</t>
  </si>
  <si>
    <t>Ủy ban nhân dân xã Hồng Thủy</t>
  </si>
  <si>
    <t xml:space="preserve">Dự án phát triển quỹ đất tại thôn Đông Hải, xã Hồng Thủy (giai đoạn 1) </t>
  </si>
  <si>
    <t>K2-TK372</t>
  </si>
  <si>
    <t>Công ty TNHH Năng lượng xanh Dohwa</t>
  </si>
  <si>
    <t>Ban Chỉ huy Quân sự huyện Quảng Trạch</t>
  </si>
  <si>
    <t>Tổng: 06 Dự án.</t>
  </si>
  <si>
    <t>xã Quảng Trường, huyện Quảng Trạch</t>
  </si>
  <si>
    <t>Thao trường bắn súng bộ binh, hỏa lực tại xã Quảng Trường, huyện Quảng Trạch (giai đoạn 1)</t>
  </si>
  <si>
    <t>Xã Hưng Thủy, Cam Thủy, Ngư Thủy Bắc huyện Lệ Thủy</t>
  </si>
  <si>
    <t>K1 - TK 188E</t>
  </si>
  <si>
    <t>K4-TK395C; K4-TK398C; K3-TK395B; K5-TK396C; K1-TK395A; K2-TK396A; K1, 2- TK 398A.</t>
  </si>
  <si>
    <t>Quảng Trạch</t>
  </si>
  <si>
    <t>Dự án Nhà máy điện mặt trời 49,5MWp thuộc tổ hợp dự án điện năng lượng tái tạo Dohwa Lệ Thủy, tỉnh Quảng Bình.</t>
  </si>
  <si>
    <t xml:space="preserve"> DANH MỤC CÔNG TRÌNH, DỰ ÁN ĐỀ NGHỊ PHÊ DUYỆT CHỦ TRƯƠNG CHUYỂN MỤC ĐÍCH SỬ DỤNG RỪNG SANG MỤC ĐÍCH KHÁC NĂM 2019</t>
  </si>
  <si>
    <t xml:space="preserve">K1 - TK 188E </t>
  </si>
  <si>
    <t xml:space="preserve"> DANH MỤC CÔNG TRÌNH, DỰ ÁN ĐỀ NGHỊ PHÊ DUYỆT CHỦ TRƯƠNG CHUYỂN MỤC ĐÍCH 
SỬ DỤNG RỪNG SANG MỤC ĐÍCH KHÁC VÀ CHUYỂN LOẠI RỪNG NĂM 2019</t>
  </si>
  <si>
    <t>Chuyển loại rừng</t>
  </si>
  <si>
    <t>Diện tích có rừng xin chủ trương chuyển loại rừng - CMĐSDR
(ha)</t>
  </si>
  <si>
    <t>Chuyển loại rừng từ rừng sản xuất sang rừng phòng hộ</t>
  </si>
  <si>
    <t xml:space="preserve"> DANH MỤC CÔNG TRÌNH, DỰ ÁN ĐƯỢC PHÉP CHUYỂN MỤC ĐÍCH 
SỬ DỤNG RỪNG SANG MỤC ĐÍCH KHÁC VÀ CHUYỂN LOẠI RỪNG NĂM 2019</t>
  </si>
  <si>
    <t>(Đính kèm Tờ trình số             /TTr-SNN ngày         /11/2019 của Sở Nông nghiệp và PTNT Quảng Bình)</t>
  </si>
  <si>
    <t>xã Trường Sơn, Trường Xuân, huyện Quảng Ninh.</t>
  </si>
  <si>
    <t>K1,3-TK333B; K2,3-TK346; K5,6-TK332.</t>
  </si>
  <si>
    <t>Chuyển mục đích sử dụng rừng sang mục đích khác: 04 dự án.</t>
  </si>
  <si>
    <t>Công ty Cổ phần Golden City</t>
  </si>
  <si>
    <t xml:space="preserve">Dự án Khu Resort Golden City tại xã Bảo Ninh, thành phố Đồng Hới </t>
  </si>
  <si>
    <t>Công ty TNHH Hoa Phát</t>
  </si>
  <si>
    <t>Dự án Trồng và chế biến cây dược liệu Hoa Phát</t>
  </si>
  <si>
    <t>K3-TK368</t>
  </si>
  <si>
    <t>Công ty CP Đầu tư XNK Trường Thịnh</t>
  </si>
  <si>
    <t>Dự án Nhà máy sản xuất tấm pin năng lượng mặt trời tại KCN cửa ngõ phía Tây xã Quảng Tùng</t>
  </si>
  <si>
    <t>UBND huyện Minh Hóa</t>
  </si>
  <si>
    <t xml:space="preserve">Dự án Phát triển quỹ đất khu vực ngã Ba Pheo, xã Trung Hóa </t>
  </si>
  <si>
    <t>xã Trung Hóa, huyện Minh Hóa</t>
  </si>
  <si>
    <t>K7-TK135</t>
  </si>
  <si>
    <t>Phân theo quy hoạch</t>
  </si>
  <si>
    <t>xã Trường Sơn và Trường Xuân, huyện Quảng Ninh.</t>
  </si>
  <si>
    <t xml:space="preserve"> DANH MỤC CÔNG TRÌNH, DỰ ÁN ĐỀ NGHỊ PHÊ DUYỆT CHỦ TRƯƠNG CHUYỂN LOẠI RỪNG, CHUYỂN 
MỤC ĐÍCH SỬ DỤNG RỪNG SANG MỤC ĐÍCH KHÁC TRÊN ĐỊA BÀN TỈNH QUẢNG BÌNH NĂM 2019</t>
  </si>
  <si>
    <t>Diện tích thuộc tổ chức (Công ty TNHH MTV LCN Bắc Quảng Bình) quản lý, sử dụng</t>
  </si>
  <si>
    <t>Diện tích thuộc hộ gia đình cá nhân (ông Trịnh Chuyển và ông Trịnh Đình Chiến) quản lý, sử dụng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</si>
</sst>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4" formatCode="_(&quot;$&quot;* #,##0.00_);_(&quot;$&quot;* \(#,##0.00\);_(&quot;$&quot;* &quot;-&quot;??_);_(@_)"/>
    <numFmt numFmtId="43" formatCode="_(* #,##0.00_);_(* \(#,##0.00\);_(* &quot;-&quot;??_);_(@_)"/>
    <numFmt numFmtId="164" formatCode="_(* #,##0.0_);_(* \(#,##0.0\);_(* &quot;-&quot;??_);_(@_)"/>
    <numFmt numFmtId="165" formatCode="_(* #,##0_);_(* \(#,##0\);_(* &quot;-&quot;??_);_(@_)"/>
    <numFmt numFmtId="166" formatCode="0.000"/>
    <numFmt numFmtId="167" formatCode="_-* #,##0.00_-;\-* #,##0.00_-;_-* &quot;-&quot;??_-;_-@_-"/>
    <numFmt numFmtId="168" formatCode="dd/mm/yyyy;@"/>
    <numFmt numFmtId="169" formatCode="#,##0.0"/>
    <numFmt numFmtId="170" formatCode="0.00000"/>
    <numFmt numFmtId="171" formatCode="#,##0.0000"/>
    <numFmt numFmtId="172" formatCode="#,##0.00000"/>
    <numFmt numFmtId="173" formatCode="0.0000"/>
    <numFmt numFmtId="174" formatCode="_(* #,##0.00000_);_(* \(#,##0.00000\);_(* &quot;-&quot;??_);_(@_)"/>
    <numFmt numFmtId="175" formatCode="_(* #,##0.00000_);_(* \(#,##0.00000\);_(* &quot;-&quot;?????_);_(@_)"/>
    <numFmt numFmtId="176" formatCode="#,##0.000"/>
    <numFmt numFmtId="177" formatCode="#,##0.000;\-#,##0.000;&quot;-&quot;;@"/>
    <numFmt numFmtId="178" formatCode="_(* #,##0.000_);_(* \(#,##0.000\);_(* &quot;-&quot;??_);_(@_)"/>
    <numFmt numFmtId="179" formatCode="#,##0.00;\-#,##0.00;&quot;-&quot;;@"/>
    <numFmt numFmtId="180" formatCode="#,##0.000000"/>
    <numFmt numFmtId="181" formatCode="_(* #,##0.0000_);_(* \(#,##0.0000\);_(* &quot;-&quot;??_);_(@_)"/>
  </numFmts>
  <fonts count="37" x14ac:knownFonts="1">
    <font>
      <sz val="11"/>
      <color theme="1"/>
      <name val="Calibri"/>
      <family val="2"/>
      <scheme val="minor"/>
    </font>
    <font>
      <sz val="12"/>
      <color theme="1"/>
      <name val="Times New Roman"/>
      <family val="1"/>
    </font>
    <font>
      <b/>
      <sz val="12"/>
      <color theme="1"/>
      <name val="Times New Roman"/>
      <family val="1"/>
    </font>
    <font>
      <sz val="11"/>
      <color theme="1"/>
      <name val="Calibri"/>
      <family val="2"/>
      <scheme val="minor"/>
    </font>
    <font>
      <sz val="11"/>
      <color theme="1"/>
      <name val="Times New Roman"/>
      <family val="1"/>
    </font>
    <font>
      <sz val="11"/>
      <name val="Times New Roman"/>
      <family val="1"/>
    </font>
    <font>
      <b/>
      <sz val="11"/>
      <color theme="1"/>
      <name val="Times New Roman"/>
      <family val="1"/>
    </font>
    <font>
      <sz val="11"/>
      <color rgb="FFFF0000"/>
      <name val="Times New Roman"/>
      <family val="1"/>
    </font>
    <font>
      <sz val="11"/>
      <color rgb="FF000000"/>
      <name val="Times New Roman"/>
      <family val="1"/>
    </font>
    <font>
      <vertAlign val="superscript"/>
      <sz val="11"/>
      <color theme="1"/>
      <name val="Times New Roman"/>
      <family val="1"/>
    </font>
    <font>
      <b/>
      <sz val="11"/>
      <color rgb="FFFFFF99"/>
      <name val="Times New Roman"/>
      <family val="1"/>
    </font>
    <font>
      <sz val="11"/>
      <color theme="1"/>
      <name val=".VnTime"/>
      <family val="2"/>
    </font>
    <font>
      <sz val="12"/>
      <name val="Times New Roman"/>
      <family val="1"/>
    </font>
    <font>
      <sz val="12"/>
      <color rgb="FFFF0000"/>
      <name val="Times New Roman"/>
      <family val="1"/>
    </font>
    <font>
      <sz val="12"/>
      <color theme="1"/>
      <name val=".VnTime"/>
      <family val="2"/>
    </font>
    <font>
      <sz val="12"/>
      <name val=".VnTime"/>
      <family val="2"/>
    </font>
    <font>
      <b/>
      <sz val="11"/>
      <name val="Times New Roman"/>
      <family val="1"/>
    </font>
    <font>
      <b/>
      <sz val="12"/>
      <color rgb="FFFF0000"/>
      <name val="Times New Roman"/>
      <family val="1"/>
    </font>
    <font>
      <sz val="12"/>
      <color theme="1"/>
      <name val="Times New Roman"/>
      <family val="2"/>
    </font>
    <font>
      <sz val="7"/>
      <color theme="1"/>
      <name val="Arial"/>
      <family val="2"/>
    </font>
    <font>
      <b/>
      <sz val="9"/>
      <color theme="1"/>
      <name val="Arial"/>
      <family val="2"/>
    </font>
    <font>
      <sz val="8"/>
      <color theme="1"/>
      <name val="Arial"/>
      <family val="2"/>
    </font>
    <font>
      <b/>
      <sz val="8"/>
      <color theme="1"/>
      <name val="Arial"/>
      <family val="2"/>
    </font>
    <font>
      <b/>
      <sz val="10.5"/>
      <color theme="1"/>
      <name val="Times New Roman"/>
      <family val="1"/>
    </font>
    <font>
      <i/>
      <sz val="13"/>
      <color theme="1"/>
      <name val="Times New Roman"/>
      <family val="1"/>
    </font>
    <font>
      <sz val="9"/>
      <name val="Arial"/>
      <family val="2"/>
    </font>
    <font>
      <sz val="9"/>
      <color theme="1"/>
      <name val="Arial"/>
      <family val="2"/>
    </font>
    <font>
      <b/>
      <sz val="9"/>
      <name val="Arial"/>
      <family val="2"/>
    </font>
    <font>
      <sz val="8"/>
      <name val="Arial"/>
      <family val="2"/>
    </font>
    <font>
      <sz val="14"/>
      <color theme="0"/>
      <name val="Times New Roman"/>
      <family val="1"/>
    </font>
    <font>
      <sz val="12"/>
      <color theme="0"/>
      <name val="Times New Roman"/>
      <family val="1"/>
    </font>
    <font>
      <sz val="10"/>
      <color theme="1"/>
      <name val="Arial"/>
      <family val="2"/>
    </font>
    <font>
      <sz val="10"/>
      <color theme="1"/>
      <name val="Times New Roman"/>
      <family val="2"/>
    </font>
    <font>
      <b/>
      <i/>
      <sz val="11"/>
      <color theme="1"/>
      <name val="Times New Roman"/>
      <family val="1"/>
    </font>
    <font>
      <b/>
      <sz val="9"/>
      <color rgb="FFFF0000"/>
      <name val="Arial"/>
      <family val="2"/>
    </font>
    <font>
      <b/>
      <sz val="10"/>
      <color theme="1"/>
      <name val="Times New Roman"/>
      <family val="1"/>
    </font>
    <font>
      <b/>
      <sz val="9"/>
      <color indexed="8"/>
      <name val="Arial"/>
      <family val="2"/>
    </font>
  </fonts>
  <fills count="13">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8"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auto="1"/>
      </top>
      <bottom/>
      <diagonal/>
    </border>
    <border>
      <left/>
      <right style="thin">
        <color auto="1"/>
      </right>
      <top/>
      <bottom style="thin">
        <color auto="1"/>
      </bottom>
      <diagonal/>
    </border>
  </borders>
  <cellStyleXfs count="6">
    <xf numFmtId="0" fontId="0" fillId="0" borderId="0"/>
    <xf numFmtId="43" fontId="3" fillId="0" borderId="0" applyFont="0" applyFill="0" applyBorder="0" applyAlignment="0" applyProtection="0"/>
    <xf numFmtId="167" fontId="3" fillId="0" borderId="0" applyFont="0" applyFill="0" applyBorder="0" applyAlignment="0" applyProtection="0"/>
    <xf numFmtId="0" fontId="18" fillId="0" borderId="0"/>
    <xf numFmtId="43" fontId="18" fillId="0" borderId="0" applyFont="0" applyFill="0" applyBorder="0" applyAlignment="0" applyProtection="0"/>
    <xf numFmtId="44" fontId="3" fillId="0" borderId="0" applyFont="0" applyFill="0" applyBorder="0" applyAlignment="0" applyProtection="0"/>
  </cellStyleXfs>
  <cellXfs count="924">
    <xf numFmtId="0" fontId="0" fillId="0" borderId="0" xfId="0"/>
    <xf numFmtId="0" fontId="1" fillId="0" borderId="0" xfId="0" applyFont="1" applyAlignment="1">
      <alignment horizontal="center"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2" fillId="5" borderId="0" xfId="0" applyFont="1" applyFill="1" applyAlignment="1">
      <alignment horizontal="center" vertical="center" wrapText="1"/>
    </xf>
    <xf numFmtId="166" fontId="1" fillId="0" borderId="0" xfId="0" applyNumberFormat="1" applyFont="1" applyAlignment="1">
      <alignment horizontal="center" vertical="center" wrapText="1"/>
    </xf>
    <xf numFmtId="164" fontId="4" fillId="0" borderId="1" xfId="1"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65" fontId="4" fillId="0" borderId="1" xfId="1" applyNumberFormat="1" applyFont="1" applyFill="1" applyBorder="1" applyAlignment="1">
      <alignment horizontal="center" vertical="center" wrapText="1"/>
    </xf>
    <xf numFmtId="43" fontId="4" fillId="0" borderId="1" xfId="1" applyFont="1" applyFill="1" applyBorder="1" applyAlignment="1">
      <alignment horizontal="center" vertical="center" wrapText="1"/>
    </xf>
    <xf numFmtId="17" fontId="4" fillId="0"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center" vertical="center" wrapText="1"/>
    </xf>
    <xf numFmtId="0" fontId="4" fillId="0" borderId="3" xfId="0" applyFont="1" applyBorder="1" applyAlignment="1">
      <alignment horizontal="center" vertical="center" wrapText="1"/>
    </xf>
    <xf numFmtId="0" fontId="4" fillId="0" borderId="0" xfId="0" applyFont="1" applyFill="1" applyAlignment="1">
      <alignment horizontal="center" vertical="center" wrapText="1"/>
    </xf>
    <xf numFmtId="0" fontId="6" fillId="5"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164" fontId="4" fillId="4" borderId="1" xfId="1" applyNumberFormat="1" applyFont="1" applyFill="1" applyBorder="1" applyAlignment="1">
      <alignment horizontal="center" vertical="center" wrapText="1"/>
    </xf>
    <xf numFmtId="164" fontId="4" fillId="0" borderId="1" xfId="1" applyNumberFormat="1" applyFont="1" applyBorder="1" applyAlignment="1">
      <alignment horizontal="center" vertical="center" wrapText="1"/>
    </xf>
    <xf numFmtId="165" fontId="4" fillId="0" borderId="1" xfId="1" applyNumberFormat="1" applyFont="1" applyBorder="1" applyAlignment="1">
      <alignment horizontal="center" vertical="center" wrapText="1"/>
    </xf>
    <xf numFmtId="0" fontId="6" fillId="5" borderId="1" xfId="0" applyFont="1" applyFill="1" applyBorder="1" applyAlignment="1">
      <alignment horizontal="center" vertical="center" wrapText="1"/>
    </xf>
    <xf numFmtId="43" fontId="4" fillId="4" borderId="1" xfId="1" applyFont="1" applyFill="1" applyBorder="1" applyAlignment="1">
      <alignment horizontal="center" vertical="center" wrapText="1"/>
    </xf>
    <xf numFmtId="164" fontId="4" fillId="4" borderId="3" xfId="1" applyNumberFormat="1" applyFont="1" applyFill="1" applyBorder="1" applyAlignment="1">
      <alignment horizontal="center" vertical="center" wrapText="1"/>
    </xf>
    <xf numFmtId="164" fontId="4" fillId="0" borderId="3"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164" fontId="4" fillId="4" borderId="0" xfId="1" applyNumberFormat="1" applyFont="1" applyFill="1" applyAlignment="1">
      <alignment horizontal="center" vertical="center" wrapText="1"/>
    </xf>
    <xf numFmtId="164" fontId="4" fillId="0" borderId="0" xfId="1" applyNumberFormat="1" applyFont="1" applyAlignment="1">
      <alignment horizontal="center" vertical="center" wrapText="1"/>
    </xf>
    <xf numFmtId="43" fontId="4" fillId="4" borderId="0" xfId="1" applyFont="1" applyFill="1" applyAlignment="1">
      <alignment horizontal="center" vertical="center" wrapText="1"/>
    </xf>
    <xf numFmtId="165" fontId="4" fillId="0" borderId="0" xfId="1" applyNumberFormat="1" applyFont="1" applyAlignment="1">
      <alignment horizontal="center" vertical="center" wrapText="1"/>
    </xf>
    <xf numFmtId="0" fontId="7"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5" borderId="0" xfId="0" applyFont="1" applyFill="1" applyAlignment="1">
      <alignment horizontal="center" vertical="center" wrapText="1"/>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17" fontId="5" fillId="0" borderId="1" xfId="0" applyNumberFormat="1" applyFont="1" applyBorder="1" applyAlignment="1">
      <alignment horizontal="center" vertical="center" wrapText="1"/>
    </xf>
    <xf numFmtId="164" fontId="7" fillId="4" borderId="1" xfId="1" applyNumberFormat="1" applyFont="1" applyFill="1" applyBorder="1" applyAlignment="1">
      <alignment horizontal="center" vertical="center" wrapText="1"/>
    </xf>
    <xf numFmtId="164" fontId="5" fillId="4" borderId="1" xfId="1"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43" fontId="8" fillId="4" borderId="1" xfId="1" applyFont="1" applyFill="1" applyBorder="1" applyAlignment="1">
      <alignment horizontal="center" vertical="center"/>
    </xf>
    <xf numFmtId="43" fontId="5" fillId="4" borderId="1" xfId="1" applyFont="1" applyFill="1" applyBorder="1" applyAlignment="1">
      <alignment horizontal="center" vertical="center" wrapText="1"/>
    </xf>
    <xf numFmtId="43" fontId="6" fillId="2" borderId="1" xfId="1" applyFont="1" applyFill="1" applyBorder="1" applyAlignment="1">
      <alignment horizontal="center" vertical="center" wrapText="1"/>
    </xf>
    <xf numFmtId="43" fontId="4" fillId="3" borderId="1" xfId="1" applyFont="1" applyFill="1" applyBorder="1" applyAlignment="1">
      <alignment horizontal="center" vertical="center" wrapText="1"/>
    </xf>
    <xf numFmtId="43" fontId="6" fillId="4" borderId="1" xfId="1" applyFont="1" applyFill="1" applyBorder="1" applyAlignment="1">
      <alignment horizontal="center" vertical="center"/>
    </xf>
    <xf numFmtId="43" fontId="1" fillId="3" borderId="0" xfId="1" applyFont="1" applyFill="1" applyAlignment="1">
      <alignment horizontal="center" vertical="center" wrapText="1"/>
    </xf>
    <xf numFmtId="164" fontId="1" fillId="3" borderId="0" xfId="1" applyNumberFormat="1" applyFont="1" applyFill="1" applyAlignment="1">
      <alignment horizontal="center" vertical="center" wrapText="1"/>
    </xf>
    <xf numFmtId="43" fontId="1" fillId="4" borderId="0" xfId="1" applyFont="1" applyFill="1" applyAlignment="1">
      <alignment horizontal="center" vertical="center" wrapText="1"/>
    </xf>
    <xf numFmtId="164" fontId="1" fillId="4" borderId="0" xfId="1" applyNumberFormat="1" applyFont="1" applyFill="1" applyAlignment="1">
      <alignment horizontal="center" vertical="center" wrapText="1"/>
    </xf>
    <xf numFmtId="14" fontId="1" fillId="0" borderId="0" xfId="0" applyNumberFormat="1" applyFont="1" applyAlignment="1">
      <alignment horizontal="center" vertical="center" wrapText="1"/>
    </xf>
    <xf numFmtId="0" fontId="1" fillId="5" borderId="0" xfId="0" applyFont="1" applyFill="1" applyAlignment="1">
      <alignment horizontal="center" vertical="center" wrapText="1"/>
    </xf>
    <xf numFmtId="0" fontId="4" fillId="5" borderId="1" xfId="0" applyFont="1" applyFill="1" applyBorder="1" applyAlignment="1">
      <alignment horizontal="center" vertical="center" wrapText="1"/>
    </xf>
    <xf numFmtId="164" fontId="4" fillId="5" borderId="1" xfId="1" applyNumberFormat="1" applyFont="1" applyFill="1" applyBorder="1" applyAlignment="1">
      <alignment horizontal="center" vertical="center" wrapText="1"/>
    </xf>
    <xf numFmtId="43" fontId="4" fillId="5" borderId="1" xfId="1" applyFont="1" applyFill="1" applyBorder="1" applyAlignment="1">
      <alignment horizontal="center" vertical="center" wrapText="1"/>
    </xf>
    <xf numFmtId="165" fontId="4" fillId="5" borderId="1" xfId="1" applyNumberFormat="1" applyFont="1" applyFill="1" applyBorder="1" applyAlignment="1">
      <alignment horizontal="center" vertical="center" wrapText="1"/>
    </xf>
    <xf numFmtId="0" fontId="4" fillId="5" borderId="3" xfId="0" applyFont="1" applyFill="1" applyBorder="1" applyAlignment="1">
      <alignment horizontal="center" vertical="center" wrapText="1"/>
    </xf>
    <xf numFmtId="14" fontId="4" fillId="5" borderId="3" xfId="0" applyNumberFormat="1" applyFont="1" applyFill="1" applyBorder="1" applyAlignment="1">
      <alignment horizontal="center" vertical="center" wrapText="1"/>
    </xf>
    <xf numFmtId="164" fontId="4" fillId="5" borderId="3" xfId="1" applyNumberFormat="1" applyFont="1" applyFill="1" applyBorder="1" applyAlignment="1">
      <alignment horizontal="center" vertical="center" wrapText="1"/>
    </xf>
    <xf numFmtId="43" fontId="4" fillId="5" borderId="3" xfId="1" applyFont="1" applyFill="1" applyBorder="1" applyAlignment="1">
      <alignment horizontal="center" vertical="center" wrapText="1"/>
    </xf>
    <xf numFmtId="165" fontId="4" fillId="5" borderId="3" xfId="1"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5" borderId="4"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164" fontId="6" fillId="2" borderId="1" xfId="1" applyNumberFormat="1"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6" xfId="0" applyFont="1" applyFill="1" applyBorder="1" applyAlignment="1">
      <alignment horizontal="center" vertical="center" wrapText="1"/>
    </xf>
    <xf numFmtId="43" fontId="6" fillId="5" borderId="3" xfId="1" applyFont="1" applyFill="1" applyBorder="1" applyAlignment="1">
      <alignment horizontal="center" vertical="center" wrapText="1"/>
    </xf>
    <xf numFmtId="43" fontId="8" fillId="4" borderId="1" xfId="1" applyFont="1" applyFill="1" applyBorder="1" applyAlignment="1">
      <alignment horizontal="center" vertical="center" wrapText="1"/>
    </xf>
    <xf numFmtId="0" fontId="8" fillId="0" borderId="1" xfId="0" applyFont="1" applyBorder="1" applyAlignment="1">
      <alignment horizontal="center" vertical="center" wrapText="1"/>
    </xf>
    <xf numFmtId="43" fontId="4" fillId="4" borderId="1" xfId="1" applyFont="1" applyFill="1" applyBorder="1" applyAlignment="1">
      <alignment horizontal="center" vertical="center"/>
    </xf>
    <xf numFmtId="43" fontId="4" fillId="4" borderId="3" xfId="1" applyFont="1" applyFill="1" applyBorder="1" applyAlignment="1">
      <alignment horizontal="center" vertical="center" wrapText="1"/>
    </xf>
    <xf numFmtId="0" fontId="8" fillId="0" borderId="3" xfId="0" applyFont="1" applyBorder="1" applyAlignment="1">
      <alignment horizontal="center" vertical="center" wrapText="1"/>
    </xf>
    <xf numFmtId="0" fontId="7" fillId="0" borderId="2" xfId="0" applyFont="1" applyBorder="1" applyAlignment="1">
      <alignment horizontal="center" vertical="center" wrapText="1"/>
    </xf>
    <xf numFmtId="0" fontId="4" fillId="0" borderId="2" xfId="0" applyFont="1" applyBorder="1" applyAlignment="1">
      <alignment horizontal="center" vertical="center" wrapText="1"/>
    </xf>
    <xf numFmtId="43" fontId="7" fillId="4" borderId="1" xfId="1" applyFont="1" applyFill="1" applyBorder="1" applyAlignment="1">
      <alignment horizontal="center" vertical="center" wrapText="1"/>
    </xf>
    <xf numFmtId="43" fontId="4" fillId="4" borderId="1" xfId="1" applyFont="1" applyFill="1" applyBorder="1" applyAlignment="1">
      <alignment vertical="center" wrapText="1"/>
    </xf>
    <xf numFmtId="166" fontId="4" fillId="0" borderId="0" xfId="0" applyNumberFormat="1" applyFont="1" applyAlignment="1">
      <alignment horizontal="center" vertical="center" wrapText="1"/>
    </xf>
    <xf numFmtId="43" fontId="6" fillId="5" borderId="1" xfId="1" applyFont="1" applyFill="1" applyBorder="1" applyAlignment="1">
      <alignment horizontal="center" vertical="center" wrapText="1"/>
    </xf>
    <xf numFmtId="166" fontId="6" fillId="5" borderId="1" xfId="0" applyNumberFormat="1" applyFont="1" applyFill="1" applyBorder="1" applyAlignment="1">
      <alignment horizontal="center" vertical="center" wrapText="1"/>
    </xf>
    <xf numFmtId="164" fontId="4" fillId="3" borderId="1" xfId="1"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11" fillId="0" borderId="0" xfId="0" applyFont="1" applyAlignment="1">
      <alignment horizontal="center" vertical="center" wrapText="1"/>
    </xf>
    <xf numFmtId="166" fontId="4" fillId="0" borderId="1" xfId="0" applyNumberFormat="1" applyFont="1" applyBorder="1" applyAlignment="1">
      <alignment horizontal="center" vertical="center" wrapText="1"/>
    </xf>
    <xf numFmtId="14" fontId="4" fillId="5" borderId="1" xfId="0" applyNumberFormat="1" applyFont="1" applyFill="1" applyBorder="1" applyAlignment="1">
      <alignment horizontal="center" vertical="center" wrapText="1"/>
    </xf>
    <xf numFmtId="166" fontId="4" fillId="5" borderId="1" xfId="0" applyNumberFormat="1" applyFont="1" applyFill="1" applyBorder="1" applyAlignment="1">
      <alignment horizontal="center" vertical="center" wrapText="1"/>
    </xf>
    <xf numFmtId="43" fontId="4" fillId="3" borderId="3" xfId="1" applyFont="1" applyFill="1" applyBorder="1" applyAlignment="1">
      <alignment horizontal="center" vertical="center" wrapText="1"/>
    </xf>
    <xf numFmtId="164" fontId="4" fillId="3" borderId="3" xfId="1" applyNumberFormat="1" applyFont="1" applyFill="1" applyBorder="1" applyAlignment="1">
      <alignment horizontal="center" vertical="center" wrapText="1"/>
    </xf>
    <xf numFmtId="43" fontId="4" fillId="0" borderId="3" xfId="1" applyFont="1" applyFill="1" applyBorder="1" applyAlignment="1">
      <alignment horizontal="center" vertical="center" wrapText="1"/>
    </xf>
    <xf numFmtId="164" fontId="4" fillId="0" borderId="3" xfId="1" applyNumberFormat="1" applyFont="1" applyFill="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43" fontId="4" fillId="3" borderId="1" xfId="1" applyFont="1" applyFill="1" applyBorder="1" applyAlignment="1">
      <alignment horizontal="center" vertical="center"/>
    </xf>
    <xf numFmtId="0" fontId="4" fillId="3" borderId="1" xfId="0" applyFont="1" applyFill="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2" borderId="3" xfId="0" applyFont="1" applyFill="1" applyBorder="1" applyAlignment="1">
      <alignment vertical="center" wrapText="1"/>
    </xf>
    <xf numFmtId="0" fontId="6" fillId="2" borderId="5" xfId="0" applyFont="1" applyFill="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16" fontId="4" fillId="0" borderId="1" xfId="0" applyNumberFormat="1" applyFont="1" applyBorder="1" applyAlignment="1">
      <alignment horizontal="center" vertical="center" wrapText="1"/>
    </xf>
    <xf numFmtId="14" fontId="4" fillId="0" borderId="0" xfId="0" applyNumberFormat="1"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5" borderId="2" xfId="0"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64" fontId="6" fillId="5" borderId="1" xfId="1" applyNumberFormat="1" applyFont="1" applyFill="1" applyBorder="1" applyAlignment="1">
      <alignment horizontal="center" vertical="center" wrapText="1"/>
    </xf>
    <xf numFmtId="43" fontId="1" fillId="5" borderId="0" xfId="1" applyFont="1" applyFill="1" applyAlignment="1">
      <alignment horizontal="center" vertical="center" wrapText="1"/>
    </xf>
    <xf numFmtId="164" fontId="1" fillId="5" borderId="0" xfId="1" applyNumberFormat="1" applyFont="1" applyFill="1" applyAlignment="1">
      <alignment horizontal="center" vertical="center" wrapText="1"/>
    </xf>
    <xf numFmtId="164" fontId="5" fillId="5" borderId="1" xfId="1"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164" fontId="4" fillId="5" borderId="0" xfId="1" applyNumberFormat="1" applyFont="1" applyFill="1" applyAlignment="1">
      <alignment horizontal="center" vertical="center" wrapText="1"/>
    </xf>
    <xf numFmtId="43" fontId="4" fillId="4" borderId="3" xfId="1" applyFont="1" applyFill="1" applyBorder="1" applyAlignment="1">
      <alignment horizontal="center" vertical="center" wrapText="1"/>
    </xf>
    <xf numFmtId="43" fontId="4" fillId="4" borderId="8" xfId="1" applyFont="1" applyFill="1" applyBorder="1" applyAlignment="1">
      <alignment horizontal="center" vertical="center" wrapText="1"/>
    </xf>
    <xf numFmtId="43" fontId="4" fillId="4" borderId="5" xfId="1" applyFont="1" applyFill="1" applyBorder="1" applyAlignment="1">
      <alignment horizontal="center" vertical="center" wrapText="1"/>
    </xf>
    <xf numFmtId="164" fontId="4" fillId="4" borderId="3" xfId="1" applyNumberFormat="1" applyFont="1" applyFill="1" applyBorder="1" applyAlignment="1">
      <alignment horizontal="center" vertical="center" wrapText="1"/>
    </xf>
    <xf numFmtId="164" fontId="4" fillId="4" borderId="8" xfId="1" applyNumberFormat="1" applyFont="1" applyFill="1" applyBorder="1" applyAlignment="1">
      <alignment horizontal="center" vertical="center" wrapText="1"/>
    </xf>
    <xf numFmtId="164" fontId="4" fillId="4" borderId="5" xfId="1"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43" fontId="4" fillId="0" borderId="3" xfId="1" applyFont="1" applyFill="1" applyBorder="1" applyAlignment="1">
      <alignment horizontal="center" vertical="center" wrapText="1"/>
    </xf>
    <xf numFmtId="43" fontId="4" fillId="0" borderId="8" xfId="1" applyFont="1" applyFill="1" applyBorder="1" applyAlignment="1">
      <alignment horizontal="center" vertical="center" wrapText="1"/>
    </xf>
    <xf numFmtId="43" fontId="4" fillId="0" borderId="5" xfId="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14" fontId="4" fillId="0" borderId="8" xfId="0" applyNumberFormat="1" applyFont="1" applyBorder="1" applyAlignment="1">
      <alignment horizontal="center" vertical="center" wrapText="1"/>
    </xf>
    <xf numFmtId="0" fontId="6" fillId="0" borderId="0" xfId="0" applyFont="1" applyAlignment="1">
      <alignment horizontal="center" vertical="center" wrapText="1"/>
    </xf>
    <xf numFmtId="164" fontId="6" fillId="2" borderId="1" xfId="1" applyNumberFormat="1" applyFont="1" applyFill="1" applyBorder="1" applyAlignment="1">
      <alignment horizontal="center" vertical="center" wrapText="1"/>
    </xf>
    <xf numFmtId="164" fontId="6" fillId="5" borderId="1" xfId="1"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applyAlignment="1">
      <alignment vertical="center" wrapText="1"/>
    </xf>
    <xf numFmtId="164" fontId="2" fillId="3" borderId="1" xfId="1" applyNumberFormat="1" applyFont="1" applyFill="1" applyBorder="1" applyAlignment="1">
      <alignment horizontal="center" vertical="center" wrapText="1"/>
    </xf>
    <xf numFmtId="164" fontId="2" fillId="5" borderId="1" xfId="1" applyNumberFormat="1" applyFont="1" applyFill="1" applyBorder="1" applyAlignment="1">
      <alignment horizontal="center" vertical="center" wrapText="1"/>
    </xf>
    <xf numFmtId="164" fontId="2" fillId="4" borderId="1" xfId="1"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0" fontId="12" fillId="7" borderId="4" xfId="0" applyFont="1" applyFill="1" applyBorder="1" applyAlignment="1">
      <alignment vertical="center" wrapText="1"/>
    </xf>
    <xf numFmtId="0" fontId="1" fillId="7" borderId="7" xfId="0" applyFont="1" applyFill="1" applyBorder="1" applyAlignment="1">
      <alignment vertical="center" wrapText="1"/>
    </xf>
    <xf numFmtId="14" fontId="1" fillId="7" borderId="1" xfId="0" applyNumberFormat="1" applyFont="1" applyFill="1" applyBorder="1" applyAlignment="1">
      <alignment horizontal="center" vertical="center" wrapText="1"/>
    </xf>
    <xf numFmtId="0" fontId="1" fillId="7" borderId="1" xfId="0" applyFont="1" applyFill="1" applyBorder="1" applyAlignment="1">
      <alignment vertical="center" wrapText="1"/>
    </xf>
    <xf numFmtId="164" fontId="1" fillId="7" borderId="1" xfId="1" applyNumberFormat="1" applyFont="1" applyFill="1" applyBorder="1" applyAlignment="1">
      <alignment vertical="center" wrapText="1"/>
    </xf>
    <xf numFmtId="164" fontId="1" fillId="5" borderId="1" xfId="1" applyNumberFormat="1" applyFont="1" applyFill="1" applyBorder="1" applyAlignment="1">
      <alignment vertical="center" wrapText="1"/>
    </xf>
    <xf numFmtId="14" fontId="1" fillId="7" borderId="1" xfId="0" applyNumberFormat="1" applyFont="1" applyFill="1" applyBorder="1" applyAlignment="1">
      <alignment vertical="center" wrapText="1"/>
    </xf>
    <xf numFmtId="0" fontId="1" fillId="7" borderId="0" xfId="0" applyFont="1" applyFill="1" applyAlignment="1">
      <alignment vertical="center" wrapText="1"/>
    </xf>
    <xf numFmtId="164" fontId="13" fillId="7" borderId="1" xfId="1" applyNumberFormat="1" applyFont="1" applyFill="1" applyBorder="1" applyAlignment="1">
      <alignment vertical="center" wrapText="1"/>
    </xf>
    <xf numFmtId="0" fontId="1" fillId="7" borderId="4" xfId="0" applyFont="1" applyFill="1" applyBorder="1" applyAlignment="1">
      <alignment vertical="center" wrapText="1"/>
    </xf>
    <xf numFmtId="0" fontId="4"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4" xfId="0" applyFont="1" applyFill="1" applyBorder="1" applyAlignment="1">
      <alignment vertical="center" wrapText="1"/>
    </xf>
    <xf numFmtId="0" fontId="1" fillId="8" borderId="7" xfId="0" applyFont="1" applyFill="1" applyBorder="1" applyAlignment="1">
      <alignment vertical="center" wrapText="1"/>
    </xf>
    <xf numFmtId="14" fontId="1" fillId="8" borderId="1" xfId="0" applyNumberFormat="1" applyFont="1" applyFill="1" applyBorder="1" applyAlignment="1">
      <alignment horizontal="center" vertical="center" wrapText="1"/>
    </xf>
    <xf numFmtId="0" fontId="1" fillId="8" borderId="1" xfId="0" applyFont="1" applyFill="1" applyBorder="1" applyAlignment="1">
      <alignment vertical="center" wrapText="1"/>
    </xf>
    <xf numFmtId="164" fontId="1" fillId="8" borderId="1" xfId="1" applyNumberFormat="1" applyFont="1" applyFill="1" applyBorder="1" applyAlignment="1">
      <alignment vertical="center" wrapText="1"/>
    </xf>
    <xf numFmtId="14" fontId="1" fillId="8" borderId="1" xfId="0" applyNumberFormat="1" applyFont="1" applyFill="1" applyBorder="1" applyAlignment="1">
      <alignment vertical="center" wrapText="1"/>
    </xf>
    <xf numFmtId="0" fontId="1" fillId="8" borderId="0" xfId="0" applyFont="1" applyFill="1" applyAlignment="1">
      <alignment vertical="center" wrapText="1"/>
    </xf>
    <xf numFmtId="164" fontId="12" fillId="7" borderId="1" xfId="1" applyNumberFormat="1" applyFont="1" applyFill="1" applyBorder="1" applyAlignment="1">
      <alignment vertical="center" wrapText="1"/>
    </xf>
    <xf numFmtId="164" fontId="12" fillId="5" borderId="1" xfId="1" applyNumberFormat="1" applyFont="1" applyFill="1" applyBorder="1" applyAlignment="1">
      <alignment vertical="center" wrapText="1"/>
    </xf>
    <xf numFmtId="14" fontId="14" fillId="8" borderId="1" xfId="0" applyNumberFormat="1" applyFont="1" applyFill="1" applyBorder="1" applyAlignment="1">
      <alignment horizontal="center" vertical="center" wrapText="1"/>
    </xf>
    <xf numFmtId="164" fontId="13" fillId="8" borderId="1" xfId="1" applyNumberFormat="1" applyFont="1" applyFill="1" applyBorder="1" applyAlignment="1">
      <alignment vertical="center" wrapText="1"/>
    </xf>
    <xf numFmtId="0" fontId="12" fillId="7" borderId="1" xfId="0" applyFont="1" applyFill="1" applyBorder="1" applyAlignment="1">
      <alignment horizontal="center" vertical="center" wrapText="1"/>
    </xf>
    <xf numFmtId="0" fontId="12" fillId="7" borderId="7" xfId="0" applyFont="1" applyFill="1" applyBorder="1" applyAlignment="1">
      <alignment vertical="center" wrapText="1"/>
    </xf>
    <xf numFmtId="14" fontId="12" fillId="7" borderId="1" xfId="0" applyNumberFormat="1" applyFont="1" applyFill="1" applyBorder="1" applyAlignment="1">
      <alignment horizontal="center" vertical="center" wrapText="1"/>
    </xf>
    <xf numFmtId="14" fontId="15" fillId="7" borderId="1" xfId="0" applyNumberFormat="1"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1" xfId="0" applyFont="1" applyFill="1" applyBorder="1" applyAlignment="1">
      <alignment horizontal="center" vertical="center" wrapText="1"/>
    </xf>
    <xf numFmtId="14" fontId="5" fillId="7"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2" fillId="0" borderId="2" xfId="0" applyFont="1" applyFill="1" applyBorder="1" applyAlignment="1">
      <alignment vertical="center" wrapText="1"/>
    </xf>
    <xf numFmtId="0" fontId="1" fillId="0" borderId="1" xfId="0" applyFont="1" applyFill="1" applyBorder="1" applyAlignment="1">
      <alignment vertical="center" wrapText="1"/>
    </xf>
    <xf numFmtId="164" fontId="1" fillId="3" borderId="1" xfId="1" applyNumberFormat="1" applyFont="1" applyFill="1" applyBorder="1" applyAlignment="1">
      <alignment vertical="center" wrapText="1"/>
    </xf>
    <xf numFmtId="164" fontId="1" fillId="4" borderId="1" xfId="1" applyNumberFormat="1" applyFont="1" applyFill="1" applyBorder="1" applyAlignment="1">
      <alignment vertical="center" wrapText="1"/>
    </xf>
    <xf numFmtId="0" fontId="1" fillId="0" borderId="0" xfId="0" applyFont="1" applyFill="1" applyAlignment="1">
      <alignment vertical="center" wrapText="1"/>
    </xf>
    <xf numFmtId="0" fontId="12" fillId="7" borderId="2" xfId="0" applyFont="1" applyFill="1" applyBorder="1" applyAlignment="1">
      <alignment vertical="center" wrapText="1"/>
    </xf>
    <xf numFmtId="0" fontId="1" fillId="9" borderId="1"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12" fillId="9" borderId="2" xfId="0" applyFont="1" applyFill="1" applyBorder="1" applyAlignment="1">
      <alignment vertical="center" wrapText="1"/>
    </xf>
    <xf numFmtId="14" fontId="5" fillId="9" borderId="1" xfId="0" applyNumberFormat="1" applyFont="1" applyFill="1" applyBorder="1" applyAlignment="1">
      <alignment horizontal="center" vertical="center" wrapText="1"/>
    </xf>
    <xf numFmtId="0" fontId="1" fillId="9" borderId="1" xfId="0" applyFont="1" applyFill="1" applyBorder="1" applyAlignment="1">
      <alignment vertical="center" wrapText="1"/>
    </xf>
    <xf numFmtId="164" fontId="1" fillId="9" borderId="1" xfId="1" applyNumberFormat="1" applyFont="1" applyFill="1" applyBorder="1" applyAlignment="1">
      <alignment vertical="center" wrapText="1"/>
    </xf>
    <xf numFmtId="0" fontId="1" fillId="9" borderId="0" xfId="0" applyFont="1" applyFill="1" applyAlignment="1">
      <alignment vertical="center" wrapText="1"/>
    </xf>
    <xf numFmtId="0" fontId="12" fillId="7" borderId="1" xfId="0" applyFont="1" applyFill="1" applyBorder="1" applyAlignment="1">
      <alignment vertical="center" wrapText="1"/>
    </xf>
    <xf numFmtId="14" fontId="12" fillId="7" borderId="1" xfId="0" applyNumberFormat="1" applyFont="1" applyFill="1" applyBorder="1" applyAlignment="1">
      <alignment vertical="center" wrapText="1"/>
    </xf>
    <xf numFmtId="0" fontId="12" fillId="7" borderId="0" xfId="0" applyFont="1" applyFill="1" applyAlignment="1">
      <alignment vertical="center" wrapText="1"/>
    </xf>
    <xf numFmtId="0" fontId="1" fillId="9" borderId="4" xfId="0" applyFont="1" applyFill="1" applyBorder="1" applyAlignment="1">
      <alignment vertical="center" wrapText="1"/>
    </xf>
    <xf numFmtId="14" fontId="1" fillId="9" borderId="1" xfId="0" applyNumberFormat="1" applyFont="1" applyFill="1" applyBorder="1" applyAlignment="1">
      <alignment vertical="center" wrapText="1"/>
    </xf>
    <xf numFmtId="164" fontId="13" fillId="5" borderId="1" xfId="1" applyNumberFormat="1" applyFont="1" applyFill="1" applyBorder="1" applyAlignment="1">
      <alignment vertical="center" wrapText="1"/>
    </xf>
    <xf numFmtId="0" fontId="1" fillId="0" borderId="4" xfId="0" applyFont="1" applyFill="1" applyBorder="1" applyAlignment="1">
      <alignment vertical="center" wrapText="1"/>
    </xf>
    <xf numFmtId="14" fontId="1" fillId="0" borderId="1" xfId="0" applyNumberFormat="1" applyFont="1" applyFill="1" applyBorder="1" applyAlignment="1">
      <alignment vertical="center" wrapText="1"/>
    </xf>
    <xf numFmtId="164" fontId="1" fillId="3" borderId="0" xfId="1" applyNumberFormat="1" applyFont="1" applyFill="1" applyAlignment="1">
      <alignment vertical="center" wrapText="1"/>
    </xf>
    <xf numFmtId="164" fontId="1" fillId="5" borderId="0" xfId="1" applyNumberFormat="1" applyFont="1" applyFill="1" applyAlignment="1">
      <alignment vertical="center" wrapText="1"/>
    </xf>
    <xf numFmtId="164" fontId="1" fillId="4" borderId="0" xfId="1" applyNumberFormat="1" applyFont="1" applyFill="1" applyAlignment="1">
      <alignment vertical="center" wrapText="1"/>
    </xf>
    <xf numFmtId="0" fontId="4" fillId="0" borderId="0" xfId="0" applyFont="1" applyAlignment="1">
      <alignment vertical="center" wrapText="1"/>
    </xf>
    <xf numFmtId="164" fontId="6" fillId="4" borderId="1" xfId="1" applyNumberFormat="1" applyFont="1" applyFill="1" applyBorder="1" applyAlignment="1">
      <alignment horizontal="center" vertical="center" wrapText="1"/>
    </xf>
    <xf numFmtId="0" fontId="5" fillId="7" borderId="4" xfId="0" applyFont="1" applyFill="1" applyBorder="1" applyAlignment="1">
      <alignment vertical="center" wrapText="1"/>
    </xf>
    <xf numFmtId="0" fontId="4" fillId="7" borderId="1" xfId="0" applyFont="1" applyFill="1" applyBorder="1" applyAlignment="1">
      <alignment vertical="center" wrapText="1"/>
    </xf>
    <xf numFmtId="164" fontId="4" fillId="7" borderId="1" xfId="1" applyNumberFormat="1" applyFont="1" applyFill="1" applyBorder="1" applyAlignment="1">
      <alignment vertical="center" wrapText="1"/>
    </xf>
    <xf numFmtId="14" fontId="4" fillId="7" borderId="1" xfId="0" applyNumberFormat="1" applyFont="1" applyFill="1" applyBorder="1" applyAlignment="1">
      <alignment vertical="center" wrapText="1"/>
    </xf>
    <xf numFmtId="165" fontId="4" fillId="7" borderId="1" xfId="1" applyNumberFormat="1" applyFont="1" applyFill="1" applyBorder="1" applyAlignment="1">
      <alignment vertical="center" wrapText="1"/>
    </xf>
    <xf numFmtId="0" fontId="4" fillId="7" borderId="0" xfId="0" applyFont="1" applyFill="1" applyAlignment="1">
      <alignment vertical="center" wrapText="1"/>
    </xf>
    <xf numFmtId="0" fontId="5" fillId="5" borderId="4" xfId="0" applyFont="1" applyFill="1" applyBorder="1" applyAlignment="1">
      <alignment vertical="center" wrapText="1"/>
    </xf>
    <xf numFmtId="14" fontId="5" fillId="5" borderId="1" xfId="0" applyNumberFormat="1" applyFont="1" applyFill="1" applyBorder="1" applyAlignment="1">
      <alignment horizontal="center" vertical="center" wrapText="1"/>
    </xf>
    <xf numFmtId="0" fontId="4" fillId="5" borderId="1" xfId="0" applyFont="1" applyFill="1" applyBorder="1" applyAlignment="1">
      <alignment vertical="center" wrapText="1"/>
    </xf>
    <xf numFmtId="164" fontId="4" fillId="5" borderId="1" xfId="1" applyNumberFormat="1" applyFont="1" applyFill="1" applyBorder="1" applyAlignment="1">
      <alignment vertical="center" wrapText="1"/>
    </xf>
    <xf numFmtId="14" fontId="4" fillId="5" borderId="1" xfId="0" applyNumberFormat="1" applyFont="1" applyFill="1" applyBorder="1" applyAlignment="1">
      <alignment vertical="center" wrapText="1"/>
    </xf>
    <xf numFmtId="165" fontId="4" fillId="5" borderId="1" xfId="1" applyNumberFormat="1" applyFont="1" applyFill="1" applyBorder="1" applyAlignment="1">
      <alignment vertical="center" wrapText="1"/>
    </xf>
    <xf numFmtId="0" fontId="4" fillId="5" borderId="0" xfId="0" applyFont="1" applyFill="1" applyAlignment="1">
      <alignment vertical="center" wrapText="1"/>
    </xf>
    <xf numFmtId="0" fontId="5" fillId="7" borderId="1" xfId="0" applyFont="1" applyFill="1" applyBorder="1" applyAlignment="1">
      <alignment vertical="center" wrapText="1"/>
    </xf>
    <xf numFmtId="164" fontId="7" fillId="7" borderId="1" xfId="1" applyNumberFormat="1" applyFont="1" applyFill="1" applyBorder="1" applyAlignment="1">
      <alignment vertical="center" wrapText="1"/>
    </xf>
    <xf numFmtId="0" fontId="4" fillId="8" borderId="1" xfId="0" applyFont="1" applyFill="1" applyBorder="1" applyAlignment="1">
      <alignment horizontal="center" vertical="center" wrapText="1"/>
    </xf>
    <xf numFmtId="0" fontId="4" fillId="8" borderId="1" xfId="0" applyFont="1" applyFill="1" applyBorder="1" applyAlignment="1">
      <alignment vertical="center" wrapText="1"/>
    </xf>
    <xf numFmtId="14" fontId="5" fillId="8" borderId="1" xfId="0" applyNumberFormat="1" applyFont="1" applyFill="1" applyBorder="1" applyAlignment="1">
      <alignment horizontal="center" vertical="center" wrapText="1"/>
    </xf>
    <xf numFmtId="164" fontId="4" fillId="8" borderId="1" xfId="1" applyNumberFormat="1" applyFont="1" applyFill="1" applyBorder="1" applyAlignment="1">
      <alignment vertical="center" wrapText="1"/>
    </xf>
    <xf numFmtId="14" fontId="4" fillId="8" borderId="1" xfId="0" applyNumberFormat="1" applyFont="1" applyFill="1" applyBorder="1" applyAlignment="1">
      <alignment vertical="center" wrapText="1"/>
    </xf>
    <xf numFmtId="165" fontId="4" fillId="8" borderId="1" xfId="1" applyNumberFormat="1" applyFont="1" applyFill="1" applyBorder="1" applyAlignment="1">
      <alignment vertical="center" wrapText="1"/>
    </xf>
    <xf numFmtId="0" fontId="4" fillId="8" borderId="0" xfId="0" applyFont="1" applyFill="1" applyAlignment="1">
      <alignment vertical="center" wrapText="1"/>
    </xf>
    <xf numFmtId="14" fontId="5" fillId="7" borderId="3" xfId="0" applyNumberFormat="1" applyFont="1" applyFill="1" applyBorder="1" applyAlignment="1">
      <alignment horizontal="center" vertical="center" wrapText="1"/>
    </xf>
    <xf numFmtId="164" fontId="7" fillId="5" borderId="1" xfId="1" applyNumberFormat="1" applyFont="1" applyFill="1" applyBorder="1" applyAlignment="1">
      <alignment vertical="center" wrapText="1"/>
    </xf>
    <xf numFmtId="164" fontId="5" fillId="7" borderId="1" xfId="1" applyNumberFormat="1" applyFont="1" applyFill="1" applyBorder="1" applyAlignment="1">
      <alignment vertical="center" wrapText="1"/>
    </xf>
    <xf numFmtId="0" fontId="5" fillId="7" borderId="0" xfId="0" applyFont="1" applyFill="1" applyAlignment="1">
      <alignment vertical="center" wrapText="1"/>
    </xf>
    <xf numFmtId="0" fontId="4" fillId="5" borderId="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9" xfId="0" applyFont="1" applyFill="1" applyBorder="1" applyAlignment="1">
      <alignment horizontal="center" vertical="center" wrapText="1"/>
    </xf>
    <xf numFmtId="14" fontId="5" fillId="5" borderId="5" xfId="0" applyNumberFormat="1" applyFont="1" applyFill="1" applyBorder="1" applyAlignment="1">
      <alignment horizontal="center" vertical="center" wrapText="1"/>
    </xf>
    <xf numFmtId="164" fontId="4" fillId="5" borderId="5" xfId="1" applyNumberFormat="1" applyFont="1" applyFill="1" applyBorder="1" applyAlignment="1">
      <alignment horizontal="center" vertical="center" wrapText="1"/>
    </xf>
    <xf numFmtId="14" fontId="4" fillId="5" borderId="5" xfId="0" applyNumberFormat="1" applyFont="1" applyFill="1" applyBorder="1" applyAlignment="1">
      <alignment horizontal="center" vertical="center" wrapText="1"/>
    </xf>
    <xf numFmtId="165" fontId="4" fillId="5" borderId="5" xfId="1"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4" xfId="0" applyFont="1" applyFill="1" applyBorder="1" applyAlignment="1">
      <alignment vertical="center" wrapText="1"/>
    </xf>
    <xf numFmtId="0" fontId="4" fillId="0" borderId="1" xfId="0" applyFont="1" applyFill="1" applyBorder="1" applyAlignment="1">
      <alignment vertical="center" wrapText="1"/>
    </xf>
    <xf numFmtId="164" fontId="4" fillId="4" borderId="1" xfId="1" applyNumberFormat="1" applyFont="1" applyFill="1" applyBorder="1" applyAlignment="1">
      <alignment vertical="center" wrapText="1"/>
    </xf>
    <xf numFmtId="164" fontId="4" fillId="0" borderId="1" xfId="1" applyNumberFormat="1" applyFont="1" applyFill="1" applyBorder="1" applyAlignment="1">
      <alignment vertical="center" wrapText="1"/>
    </xf>
    <xf numFmtId="165" fontId="4" fillId="0" borderId="1" xfId="1" applyNumberFormat="1" applyFont="1" applyFill="1" applyBorder="1" applyAlignment="1">
      <alignment vertical="center" wrapText="1"/>
    </xf>
    <xf numFmtId="0" fontId="4" fillId="0" borderId="0" xfId="0" applyFont="1" applyFill="1" applyAlignment="1">
      <alignment vertical="center" wrapText="1"/>
    </xf>
    <xf numFmtId="0" fontId="5" fillId="8" borderId="1" xfId="0" applyFont="1" applyFill="1" applyBorder="1" applyAlignment="1">
      <alignment horizontal="center" vertical="center" wrapText="1"/>
    </xf>
    <xf numFmtId="0" fontId="5" fillId="8" borderId="1" xfId="0" applyFont="1" applyFill="1" applyBorder="1" applyAlignment="1">
      <alignment vertical="center" wrapText="1"/>
    </xf>
    <xf numFmtId="0" fontId="5" fillId="8" borderId="4" xfId="0" applyFont="1" applyFill="1" applyBorder="1" applyAlignment="1">
      <alignment vertical="center" wrapText="1"/>
    </xf>
    <xf numFmtId="0" fontId="5" fillId="5" borderId="3" xfId="0" applyFont="1" applyFill="1" applyBorder="1" applyAlignment="1">
      <alignment horizontal="center" vertical="center" wrapText="1"/>
    </xf>
    <xf numFmtId="0" fontId="5" fillId="5" borderId="3" xfId="0" applyFont="1" applyFill="1" applyBorder="1" applyAlignment="1">
      <alignment vertical="center" wrapText="1"/>
    </xf>
    <xf numFmtId="0" fontId="5" fillId="5" borderId="6" xfId="0" applyFont="1" applyFill="1" applyBorder="1" applyAlignment="1">
      <alignment vertical="center" wrapText="1"/>
    </xf>
    <xf numFmtId="14" fontId="5" fillId="5" borderId="3" xfId="0" applyNumberFormat="1" applyFont="1" applyFill="1" applyBorder="1" applyAlignment="1">
      <alignment horizontal="center" vertical="center" wrapText="1"/>
    </xf>
    <xf numFmtId="0" fontId="4" fillId="5" borderId="3" xfId="0" applyFont="1" applyFill="1" applyBorder="1" applyAlignment="1">
      <alignment vertical="center" wrapText="1"/>
    </xf>
    <xf numFmtId="164" fontId="4" fillId="5" borderId="3" xfId="1" applyNumberFormat="1" applyFont="1" applyFill="1" applyBorder="1" applyAlignment="1">
      <alignment vertical="center" wrapText="1"/>
    </xf>
    <xf numFmtId="14" fontId="4" fillId="5" borderId="3" xfId="0" applyNumberFormat="1" applyFont="1" applyFill="1" applyBorder="1" applyAlignment="1">
      <alignment vertical="center" wrapText="1"/>
    </xf>
    <xf numFmtId="165" fontId="4" fillId="5" borderId="3" xfId="1" applyNumberFormat="1" applyFont="1" applyFill="1" applyBorder="1" applyAlignment="1">
      <alignment vertical="center" wrapText="1"/>
    </xf>
    <xf numFmtId="0" fontId="5" fillId="7" borderId="2" xfId="0" applyFont="1" applyFill="1" applyBorder="1" applyAlignment="1">
      <alignment vertical="center" wrapText="1"/>
    </xf>
    <xf numFmtId="17" fontId="4" fillId="7" borderId="1" xfId="0" applyNumberFormat="1" applyFont="1" applyFill="1" applyBorder="1" applyAlignment="1">
      <alignment vertical="center" wrapText="1"/>
    </xf>
    <xf numFmtId="0" fontId="5" fillId="5" borderId="1" xfId="0" applyFont="1" applyFill="1" applyBorder="1" applyAlignment="1">
      <alignment vertical="center" wrapText="1"/>
    </xf>
    <xf numFmtId="14" fontId="4" fillId="10" borderId="1" xfId="0" applyNumberFormat="1" applyFont="1" applyFill="1" applyBorder="1" applyAlignment="1">
      <alignment vertical="center" wrapText="1"/>
    </xf>
    <xf numFmtId="165" fontId="4" fillId="10" borderId="1" xfId="1" applyNumberFormat="1" applyFont="1" applyFill="1" applyBorder="1" applyAlignment="1">
      <alignment vertical="center" wrapText="1"/>
    </xf>
    <xf numFmtId="0" fontId="4" fillId="10" borderId="1" xfId="0" applyFont="1" applyFill="1" applyBorder="1" applyAlignment="1">
      <alignment vertical="center" wrapText="1"/>
    </xf>
    <xf numFmtId="0" fontId="4" fillId="10" borderId="1" xfId="0" applyFont="1" applyFill="1" applyBorder="1" applyAlignment="1">
      <alignment horizontal="center" vertical="center" wrapText="1"/>
    </xf>
    <xf numFmtId="164" fontId="4" fillId="9" borderId="1" xfId="1" applyNumberFormat="1" applyFont="1" applyFill="1" applyBorder="1" applyAlignment="1">
      <alignment vertical="center" wrapText="1"/>
    </xf>
    <xf numFmtId="0" fontId="4" fillId="9" borderId="0" xfId="0" applyFont="1" applyFill="1" applyAlignment="1">
      <alignment vertical="center" wrapText="1"/>
    </xf>
    <xf numFmtId="0" fontId="4" fillId="9" borderId="1" xfId="0" applyFont="1" applyFill="1" applyBorder="1" applyAlignment="1">
      <alignment horizontal="center" vertical="center" wrapText="1"/>
    </xf>
    <xf numFmtId="0" fontId="5" fillId="9" borderId="1" xfId="0" applyFont="1" applyFill="1" applyBorder="1" applyAlignment="1">
      <alignment vertical="center" wrapText="1"/>
    </xf>
    <xf numFmtId="0" fontId="5" fillId="9" borderId="4" xfId="0" applyFont="1" applyFill="1" applyBorder="1" applyAlignment="1">
      <alignment vertical="center" wrapText="1"/>
    </xf>
    <xf numFmtId="0" fontId="4" fillId="9" borderId="1" xfId="0" applyFont="1" applyFill="1" applyBorder="1" applyAlignment="1">
      <alignment vertical="center" wrapText="1"/>
    </xf>
    <xf numFmtId="165" fontId="4" fillId="9" borderId="1" xfId="1" applyNumberFormat="1" applyFont="1" applyFill="1" applyBorder="1" applyAlignment="1">
      <alignment vertical="center" wrapText="1"/>
    </xf>
    <xf numFmtId="14" fontId="4" fillId="9" borderId="1" xfId="0" applyNumberFormat="1" applyFont="1" applyFill="1" applyBorder="1" applyAlignment="1">
      <alignment vertical="center" wrapText="1"/>
    </xf>
    <xf numFmtId="0" fontId="1"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2" fillId="6" borderId="1" xfId="0" applyFont="1" applyFill="1" applyBorder="1" applyAlignment="1">
      <alignment vertical="center" wrapText="1"/>
    </xf>
    <xf numFmtId="14" fontId="5" fillId="6" borderId="1" xfId="0" applyNumberFormat="1" applyFont="1" applyFill="1" applyBorder="1" applyAlignment="1">
      <alignment horizontal="center" vertical="center" wrapText="1"/>
    </xf>
    <xf numFmtId="0" fontId="1" fillId="6" borderId="1" xfId="0" applyFont="1" applyFill="1" applyBorder="1" applyAlignment="1">
      <alignment vertical="center" wrapText="1"/>
    </xf>
    <xf numFmtId="164" fontId="1" fillId="6" borderId="1" xfId="1" applyNumberFormat="1" applyFont="1" applyFill="1" applyBorder="1" applyAlignment="1">
      <alignment vertical="center" wrapText="1"/>
    </xf>
    <xf numFmtId="0" fontId="1" fillId="6" borderId="0" xfId="0" applyFont="1" applyFill="1" applyAlignment="1">
      <alignment vertical="center" wrapText="1"/>
    </xf>
    <xf numFmtId="0" fontId="1" fillId="5" borderId="1" xfId="0" applyFont="1" applyFill="1" applyBorder="1" applyAlignment="1">
      <alignment horizontal="center" vertical="center" wrapText="1"/>
    </xf>
    <xf numFmtId="0" fontId="12" fillId="5" borderId="1" xfId="0" applyFont="1" applyFill="1" applyBorder="1" applyAlignment="1">
      <alignment vertical="center" wrapText="1"/>
    </xf>
    <xf numFmtId="0" fontId="1" fillId="5" borderId="1" xfId="0" applyFont="1" applyFill="1" applyBorder="1" applyAlignment="1">
      <alignment vertical="center" wrapText="1"/>
    </xf>
    <xf numFmtId="0" fontId="1" fillId="5" borderId="0" xfId="0" applyFont="1" applyFill="1" applyAlignment="1">
      <alignment vertical="center" wrapText="1"/>
    </xf>
    <xf numFmtId="0" fontId="5" fillId="10" borderId="1" xfId="0" applyFont="1" applyFill="1" applyBorder="1" applyAlignment="1">
      <alignment horizontal="center" vertical="center" wrapText="1"/>
    </xf>
    <xf numFmtId="0" fontId="12" fillId="10" borderId="1" xfId="0" applyFont="1" applyFill="1" applyBorder="1" applyAlignment="1">
      <alignment vertical="center" wrapText="1"/>
    </xf>
    <xf numFmtId="14" fontId="5" fillId="10" borderId="1" xfId="0" applyNumberFormat="1" applyFont="1" applyFill="1" applyBorder="1" applyAlignment="1">
      <alignment horizontal="center" vertical="center" wrapText="1"/>
    </xf>
    <xf numFmtId="164" fontId="1" fillId="10" borderId="1" xfId="1" applyNumberFormat="1" applyFont="1" applyFill="1" applyBorder="1" applyAlignment="1">
      <alignment vertical="center" wrapText="1"/>
    </xf>
    <xf numFmtId="14" fontId="1" fillId="10" borderId="1" xfId="0" applyNumberFormat="1" applyFont="1" applyFill="1" applyBorder="1" applyAlignment="1">
      <alignment vertical="center" wrapText="1"/>
    </xf>
    <xf numFmtId="0" fontId="1" fillId="10" borderId="0" xfId="0" applyFont="1" applyFill="1" applyAlignment="1">
      <alignment vertical="center" wrapText="1"/>
    </xf>
    <xf numFmtId="164" fontId="4" fillId="10" borderId="1" xfId="1" applyNumberFormat="1" applyFont="1" applyFill="1" applyBorder="1" applyAlignment="1">
      <alignment vertical="center" wrapText="1"/>
    </xf>
    <xf numFmtId="0" fontId="4" fillId="10" borderId="0" xfId="0" applyFont="1" applyFill="1" applyAlignment="1">
      <alignment vertical="center" wrapText="1"/>
    </xf>
    <xf numFmtId="14" fontId="4" fillId="0" borderId="1" xfId="0" applyNumberFormat="1" applyFont="1" applyFill="1" applyBorder="1" applyAlignment="1">
      <alignment vertical="center" wrapText="1"/>
    </xf>
    <xf numFmtId="0" fontId="4" fillId="0" borderId="1" xfId="0" applyFont="1" applyBorder="1" applyAlignment="1">
      <alignment vertical="center" wrapText="1"/>
    </xf>
    <xf numFmtId="164" fontId="4" fillId="0" borderId="1" xfId="1" applyNumberFormat="1" applyFont="1" applyBorder="1" applyAlignment="1">
      <alignment vertical="center" wrapText="1"/>
    </xf>
    <xf numFmtId="165" fontId="4" fillId="0" borderId="1" xfId="1" applyNumberFormat="1" applyFont="1" applyBorder="1" applyAlignment="1">
      <alignment vertical="center" wrapText="1"/>
    </xf>
    <xf numFmtId="164" fontId="4" fillId="4" borderId="0" xfId="1" applyNumberFormat="1" applyFont="1" applyFill="1" applyAlignment="1">
      <alignment vertical="center" wrapText="1"/>
    </xf>
    <xf numFmtId="164" fontId="4" fillId="5" borderId="0" xfId="1" applyNumberFormat="1" applyFont="1" applyFill="1" applyAlignment="1">
      <alignment vertical="center" wrapText="1"/>
    </xf>
    <xf numFmtId="165" fontId="4" fillId="0" borderId="0" xfId="1" applyNumberFormat="1" applyFont="1" applyAlignment="1">
      <alignment vertical="center" wrapText="1"/>
    </xf>
    <xf numFmtId="164" fontId="2" fillId="3" borderId="1" xfId="2" applyNumberFormat="1" applyFont="1" applyFill="1" applyBorder="1" applyAlignment="1">
      <alignment horizontal="center" vertical="center" wrapText="1"/>
    </xf>
    <xf numFmtId="164" fontId="2" fillId="5" borderId="1" xfId="2" applyNumberFormat="1" applyFont="1" applyFill="1" applyBorder="1" applyAlignment="1">
      <alignment horizontal="center" vertical="center" wrapText="1"/>
    </xf>
    <xf numFmtId="164" fontId="2" fillId="4" borderId="1" xfId="2" applyNumberFormat="1"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1" xfId="0" applyFont="1" applyFill="1" applyBorder="1" applyAlignment="1">
      <alignment vertical="center" wrapText="1"/>
    </xf>
    <xf numFmtId="164" fontId="1" fillId="10" borderId="1" xfId="2" applyNumberFormat="1" applyFont="1" applyFill="1" applyBorder="1" applyAlignment="1">
      <alignment vertical="center" wrapText="1"/>
    </xf>
    <xf numFmtId="164" fontId="1" fillId="5" borderId="1" xfId="2" applyNumberFormat="1" applyFont="1" applyFill="1" applyBorder="1" applyAlignment="1">
      <alignment vertical="center" wrapText="1"/>
    </xf>
    <xf numFmtId="164" fontId="1" fillId="10" borderId="5" xfId="2" applyNumberFormat="1" applyFont="1" applyFill="1" applyBorder="1" applyAlignment="1">
      <alignment horizontal="center" vertical="center" wrapText="1"/>
    </xf>
    <xf numFmtId="164" fontId="1" fillId="5" borderId="5" xfId="2"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14" fontId="1" fillId="0" borderId="1" xfId="0" applyNumberFormat="1" applyFont="1" applyBorder="1" applyAlignment="1">
      <alignment vertical="center" wrapText="1"/>
    </xf>
    <xf numFmtId="164" fontId="1" fillId="3" borderId="1" xfId="2" applyNumberFormat="1" applyFont="1" applyFill="1" applyBorder="1" applyAlignment="1">
      <alignment vertical="center" wrapText="1"/>
    </xf>
    <xf numFmtId="164" fontId="1" fillId="0" borderId="1" xfId="2" applyNumberFormat="1" applyFont="1" applyBorder="1" applyAlignment="1">
      <alignment vertical="center" wrapText="1"/>
    </xf>
    <xf numFmtId="164" fontId="1" fillId="4" borderId="1" xfId="2" applyNumberFormat="1" applyFont="1" applyFill="1" applyBorder="1" applyAlignment="1">
      <alignment vertical="center" wrapText="1"/>
    </xf>
    <xf numFmtId="164" fontId="1" fillId="10" borderId="6" xfId="2" applyNumberFormat="1" applyFont="1" applyFill="1" applyBorder="1" applyAlignment="1">
      <alignment vertical="center" wrapText="1"/>
    </xf>
    <xf numFmtId="164" fontId="1" fillId="0" borderId="1" xfId="2" applyNumberFormat="1" applyFont="1" applyFill="1" applyBorder="1" applyAlignment="1">
      <alignment vertical="center" wrapText="1"/>
    </xf>
    <xf numFmtId="164" fontId="1" fillId="11" borderId="1" xfId="2" applyNumberFormat="1" applyFont="1" applyFill="1" applyBorder="1" applyAlignment="1">
      <alignment vertical="center" wrapText="1"/>
    </xf>
    <xf numFmtId="0" fontId="1" fillId="12" borderId="1" xfId="0" applyFont="1" applyFill="1" applyBorder="1" applyAlignment="1">
      <alignment vertical="center" wrapText="1"/>
    </xf>
    <xf numFmtId="164" fontId="1" fillId="3" borderId="0" xfId="2" applyNumberFormat="1" applyFont="1" applyFill="1" applyAlignment="1">
      <alignment vertical="center" wrapText="1"/>
    </xf>
    <xf numFmtId="164" fontId="1" fillId="5" borderId="0" xfId="2" applyNumberFormat="1" applyFont="1" applyFill="1" applyAlignment="1">
      <alignment vertical="center" wrapText="1"/>
    </xf>
    <xf numFmtId="164" fontId="1" fillId="4" borderId="0" xfId="2" applyNumberFormat="1" applyFont="1" applyFill="1" applyAlignment="1">
      <alignment vertical="center" wrapText="1"/>
    </xf>
    <xf numFmtId="164" fontId="6" fillId="4" borderId="1" xfId="2" applyNumberFormat="1" applyFont="1" applyFill="1" applyBorder="1" applyAlignment="1">
      <alignment horizontal="center" vertical="center" wrapText="1"/>
    </xf>
    <xf numFmtId="164" fontId="6" fillId="5" borderId="1" xfId="2" applyNumberFormat="1" applyFont="1" applyFill="1" applyBorder="1" applyAlignment="1">
      <alignment horizontal="center" vertical="center" wrapText="1"/>
    </xf>
    <xf numFmtId="164" fontId="5" fillId="10" borderId="1" xfId="2" applyNumberFormat="1" applyFont="1" applyFill="1" applyBorder="1" applyAlignment="1">
      <alignment horizontal="center" vertical="center" wrapText="1"/>
    </xf>
    <xf numFmtId="164" fontId="5" fillId="5" borderId="1" xfId="2" applyNumberFormat="1" applyFont="1" applyFill="1" applyBorder="1" applyAlignment="1">
      <alignment horizontal="center" vertical="center" wrapText="1"/>
    </xf>
    <xf numFmtId="0" fontId="16" fillId="10" borderId="0" xfId="0" applyFont="1" applyFill="1" applyAlignment="1">
      <alignment horizontal="center" vertical="center" wrapText="1"/>
    </xf>
    <xf numFmtId="0" fontId="16" fillId="5" borderId="1" xfId="0" applyFont="1" applyFill="1" applyBorder="1" applyAlignment="1">
      <alignment horizontal="center" vertical="center" wrapText="1"/>
    </xf>
    <xf numFmtId="164" fontId="16" fillId="5" borderId="1" xfId="2" applyNumberFormat="1" applyFont="1" applyFill="1" applyBorder="1" applyAlignment="1">
      <alignment horizontal="center" vertical="center" wrapText="1"/>
    </xf>
    <xf numFmtId="164" fontId="5" fillId="10" borderId="1" xfId="2" applyNumberFormat="1" applyFont="1" applyFill="1" applyBorder="1" applyAlignment="1">
      <alignment vertical="center" wrapText="1"/>
    </xf>
    <xf numFmtId="164" fontId="5" fillId="5" borderId="1" xfId="2" applyNumberFormat="1" applyFont="1" applyFill="1" applyBorder="1" applyAlignment="1">
      <alignment vertical="center" wrapText="1"/>
    </xf>
    <xf numFmtId="0" fontId="5" fillId="10" borderId="0" xfId="0" applyFont="1" applyFill="1" applyAlignment="1">
      <alignment vertical="center" wrapText="1"/>
    </xf>
    <xf numFmtId="0" fontId="5" fillId="10" borderId="4" xfId="0" applyFont="1" applyFill="1" applyBorder="1" applyAlignment="1">
      <alignment vertical="center" wrapText="1"/>
    </xf>
    <xf numFmtId="168" fontId="5" fillId="10" borderId="1" xfId="0" applyNumberFormat="1" applyFont="1" applyFill="1" applyBorder="1" applyAlignment="1">
      <alignment horizontal="center" vertical="center" wrapText="1"/>
    </xf>
    <xf numFmtId="164" fontId="4" fillId="10" borderId="1" xfId="2" applyNumberFormat="1" applyFont="1" applyFill="1" applyBorder="1" applyAlignment="1">
      <alignment vertical="center" wrapText="1"/>
    </xf>
    <xf numFmtId="164" fontId="4" fillId="5" borderId="1" xfId="2" applyNumberFormat="1" applyFont="1" applyFill="1" applyBorder="1" applyAlignment="1">
      <alignment vertical="center" wrapText="1"/>
    </xf>
    <xf numFmtId="168" fontId="4" fillId="10" borderId="1" xfId="0" applyNumberFormat="1" applyFont="1" applyFill="1" applyBorder="1" applyAlignment="1">
      <alignment vertical="center" wrapText="1"/>
    </xf>
    <xf numFmtId="165" fontId="4" fillId="10" borderId="1" xfId="2" applyNumberFormat="1" applyFont="1" applyFill="1" applyBorder="1" applyAlignment="1">
      <alignment vertical="center" wrapText="1"/>
    </xf>
    <xf numFmtId="0" fontId="5" fillId="10" borderId="1" xfId="0" applyFont="1" applyFill="1" applyBorder="1" applyAlignment="1">
      <alignment vertical="center" wrapText="1"/>
    </xf>
    <xf numFmtId="168" fontId="4" fillId="10" borderId="1" xfId="0" applyNumberFormat="1" applyFont="1" applyFill="1" applyBorder="1" applyAlignment="1">
      <alignment horizontal="center" vertical="center" wrapText="1"/>
    </xf>
    <xf numFmtId="164" fontId="4" fillId="10" borderId="3" xfId="2" applyNumberFormat="1" applyFont="1" applyFill="1" applyBorder="1" applyAlignment="1">
      <alignment vertical="center" wrapText="1"/>
    </xf>
    <xf numFmtId="168" fontId="4" fillId="8" borderId="1" xfId="0" applyNumberFormat="1" applyFont="1" applyFill="1" applyBorder="1" applyAlignment="1">
      <alignment vertical="center" wrapText="1"/>
    </xf>
    <xf numFmtId="165" fontId="4" fillId="8" borderId="1" xfId="2" applyNumberFormat="1" applyFont="1" applyFill="1" applyBorder="1" applyAlignment="1">
      <alignment vertical="center" wrapText="1"/>
    </xf>
    <xf numFmtId="0" fontId="4" fillId="12" borderId="1" xfId="0" applyFont="1" applyFill="1" applyBorder="1" applyAlignment="1">
      <alignment vertical="center" wrapText="1"/>
    </xf>
    <xf numFmtId="0" fontId="5" fillId="10" borderId="4" xfId="0" applyFont="1" applyFill="1" applyBorder="1" applyAlignment="1">
      <alignment horizontal="center" vertical="center" wrapText="1"/>
    </xf>
    <xf numFmtId="0" fontId="5" fillId="10" borderId="2" xfId="0" applyFont="1" applyFill="1" applyBorder="1" applyAlignment="1">
      <alignment vertical="center" wrapText="1"/>
    </xf>
    <xf numFmtId="164" fontId="4" fillId="10" borderId="3" xfId="2" applyNumberFormat="1" applyFont="1" applyFill="1" applyBorder="1" applyAlignment="1">
      <alignment horizontal="center" vertical="center" wrapText="1"/>
    </xf>
    <xf numFmtId="0" fontId="4" fillId="10" borderId="3" xfId="0" applyFont="1" applyFill="1" applyBorder="1" applyAlignment="1">
      <alignment horizontal="center" vertical="center" wrapText="1"/>
    </xf>
    <xf numFmtId="0" fontId="5" fillId="10" borderId="3" xfId="0" applyFont="1" applyFill="1" applyBorder="1" applyAlignment="1">
      <alignment horizontal="center" vertical="center" wrapText="1"/>
    </xf>
    <xf numFmtId="168" fontId="5" fillId="10" borderId="3" xfId="0" applyNumberFormat="1" applyFont="1" applyFill="1" applyBorder="1" applyAlignment="1">
      <alignment horizontal="center" vertical="center" wrapText="1"/>
    </xf>
    <xf numFmtId="168" fontId="4" fillId="10" borderId="3" xfId="0" applyNumberFormat="1" applyFont="1" applyFill="1" applyBorder="1" applyAlignment="1">
      <alignment horizontal="center" vertical="center" wrapText="1"/>
    </xf>
    <xf numFmtId="165" fontId="4" fillId="10" borderId="3" xfId="2" applyNumberFormat="1" applyFont="1" applyFill="1" applyBorder="1" applyAlignment="1">
      <alignment horizontal="center" vertical="center" wrapText="1"/>
    </xf>
    <xf numFmtId="164" fontId="4" fillId="5" borderId="3" xfId="2" applyNumberFormat="1" applyFont="1" applyFill="1" applyBorder="1" applyAlignment="1">
      <alignment vertical="center" wrapText="1"/>
    </xf>
    <xf numFmtId="164" fontId="4" fillId="5" borderId="3" xfId="2" applyNumberFormat="1" applyFont="1" applyFill="1" applyBorder="1" applyAlignment="1">
      <alignment horizontal="center" vertical="center" wrapText="1"/>
    </xf>
    <xf numFmtId="168" fontId="4" fillId="12" borderId="1" xfId="0" applyNumberFormat="1" applyFont="1" applyFill="1" applyBorder="1" applyAlignment="1">
      <alignment vertical="center" wrapText="1"/>
    </xf>
    <xf numFmtId="165" fontId="4" fillId="12" borderId="1" xfId="2" applyNumberFormat="1" applyFont="1" applyFill="1" applyBorder="1" applyAlignment="1">
      <alignment vertical="center" wrapText="1"/>
    </xf>
    <xf numFmtId="168" fontId="5" fillId="10" borderId="1" xfId="0" applyNumberFormat="1" applyFont="1" applyFill="1" applyBorder="1" applyAlignment="1">
      <alignment vertical="center" wrapText="1"/>
    </xf>
    <xf numFmtId="0" fontId="5" fillId="12" borderId="1" xfId="0" applyFont="1" applyFill="1" applyBorder="1" applyAlignment="1">
      <alignment vertical="center" wrapText="1"/>
    </xf>
    <xf numFmtId="168" fontId="5" fillId="12" borderId="1" xfId="0" applyNumberFormat="1" applyFont="1" applyFill="1" applyBorder="1" applyAlignment="1">
      <alignment vertical="center" wrapText="1"/>
    </xf>
    <xf numFmtId="165" fontId="5" fillId="12" borderId="1" xfId="2" applyNumberFormat="1" applyFont="1" applyFill="1" applyBorder="1" applyAlignment="1">
      <alignment vertical="center" wrapText="1"/>
    </xf>
    <xf numFmtId="168" fontId="4" fillId="0" borderId="1" xfId="0" applyNumberFormat="1" applyFont="1" applyFill="1" applyBorder="1" applyAlignment="1">
      <alignment vertical="center" wrapText="1"/>
    </xf>
    <xf numFmtId="164" fontId="4" fillId="0" borderId="1" xfId="2" applyNumberFormat="1" applyFont="1" applyFill="1" applyBorder="1" applyAlignment="1">
      <alignment vertical="center" wrapText="1"/>
    </xf>
    <xf numFmtId="164" fontId="4" fillId="4" borderId="1" xfId="2" applyNumberFormat="1" applyFont="1" applyFill="1" applyBorder="1" applyAlignment="1">
      <alignment vertical="center" wrapText="1"/>
    </xf>
    <xf numFmtId="165" fontId="4" fillId="0" borderId="1" xfId="2" applyNumberFormat="1" applyFont="1" applyFill="1" applyBorder="1" applyAlignment="1">
      <alignment vertical="center" wrapText="1"/>
    </xf>
    <xf numFmtId="0" fontId="4" fillId="12" borderId="1" xfId="0" applyFont="1" applyFill="1" applyBorder="1" applyAlignment="1">
      <alignment horizontal="center" vertical="center" wrapText="1"/>
    </xf>
    <xf numFmtId="168" fontId="5" fillId="0" borderId="1" xfId="0" applyNumberFormat="1" applyFont="1" applyFill="1" applyBorder="1" applyAlignment="1">
      <alignment horizontal="center" vertical="center" wrapText="1"/>
    </xf>
    <xf numFmtId="168" fontId="4" fillId="0" borderId="1" xfId="0" applyNumberFormat="1" applyFont="1" applyBorder="1" applyAlignment="1">
      <alignment vertical="center" wrapText="1"/>
    </xf>
    <xf numFmtId="165" fontId="4" fillId="0" borderId="1" xfId="2" applyNumberFormat="1" applyFont="1" applyBorder="1" applyAlignment="1">
      <alignment vertical="center" wrapText="1"/>
    </xf>
    <xf numFmtId="168" fontId="4" fillId="0" borderId="0" xfId="0" applyNumberFormat="1" applyFont="1" applyAlignment="1">
      <alignment vertical="center" wrapText="1"/>
    </xf>
    <xf numFmtId="164" fontId="4" fillId="4" borderId="0" xfId="2" applyNumberFormat="1" applyFont="1" applyFill="1" applyAlignment="1">
      <alignment vertical="center" wrapText="1"/>
    </xf>
    <xf numFmtId="164" fontId="4" fillId="5" borderId="0" xfId="2" applyNumberFormat="1" applyFont="1" applyFill="1" applyAlignment="1">
      <alignment vertical="center" wrapText="1"/>
    </xf>
    <xf numFmtId="165" fontId="4" fillId="0" borderId="0" xfId="2" applyNumberFormat="1" applyFont="1" applyAlignment="1">
      <alignment vertical="center" wrapText="1"/>
    </xf>
    <xf numFmtId="0" fontId="2" fillId="2" borderId="1"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0" borderId="0" xfId="0" applyFont="1" applyFill="1" applyBorder="1" applyAlignment="1">
      <alignment horizontal="center" vertical="center" wrapText="1"/>
    </xf>
    <xf numFmtId="43" fontId="17" fillId="5" borderId="0" xfId="1" applyFont="1" applyFill="1" applyAlignment="1">
      <alignment horizontal="right" vertical="center" wrapText="1"/>
    </xf>
    <xf numFmtId="14" fontId="4" fillId="0" borderId="10" xfId="0" applyNumberFormat="1" applyFont="1" applyBorder="1" applyAlignment="1">
      <alignment horizontal="center" vertical="center" wrapText="1"/>
    </xf>
    <xf numFmtId="0" fontId="6" fillId="5" borderId="5" xfId="0" applyFont="1" applyFill="1" applyBorder="1" applyAlignment="1">
      <alignment horizontal="center" vertical="center" wrapText="1"/>
    </xf>
    <xf numFmtId="0" fontId="6" fillId="5" borderId="9" xfId="0" applyFont="1" applyFill="1" applyBorder="1" applyAlignment="1">
      <alignment horizontal="center" vertical="center" wrapText="1"/>
    </xf>
    <xf numFmtId="43" fontId="6" fillId="5" borderId="5" xfId="1" applyFont="1" applyFill="1" applyBorder="1" applyAlignment="1">
      <alignment horizontal="center" vertical="center" wrapText="1"/>
    </xf>
    <xf numFmtId="14" fontId="6" fillId="5" borderId="5" xfId="0" applyNumberFormat="1" applyFont="1" applyFill="1" applyBorder="1" applyAlignment="1">
      <alignment horizontal="center" vertical="center" wrapText="1"/>
    </xf>
    <xf numFmtId="164" fontId="4" fillId="0" borderId="5" xfId="1" applyNumberFormat="1" applyFont="1" applyFill="1" applyBorder="1" applyAlignment="1">
      <alignment horizontal="center" vertical="center" wrapText="1"/>
    </xf>
    <xf numFmtId="0" fontId="18" fillId="0" borderId="0" xfId="3" applyFill="1"/>
    <xf numFmtId="0" fontId="18" fillId="0" borderId="0" xfId="3" applyFill="1" applyAlignment="1">
      <alignment horizontal="center"/>
    </xf>
    <xf numFmtId="169" fontId="19" fillId="0" borderId="0" xfId="3" applyNumberFormat="1" applyFont="1" applyFill="1"/>
    <xf numFmtId="0" fontId="20" fillId="0" borderId="1" xfId="3" applyFont="1" applyFill="1" applyBorder="1" applyAlignment="1">
      <alignment horizontal="center" vertical="center" wrapText="1"/>
    </xf>
    <xf numFmtId="0" fontId="21" fillId="0" borderId="1" xfId="0" applyFont="1" applyBorder="1" applyAlignment="1">
      <alignment horizontal="left" wrapText="1"/>
    </xf>
    <xf numFmtId="0" fontId="21" fillId="0" borderId="1" xfId="0" applyFont="1" applyBorder="1" applyAlignment="1">
      <alignment vertical="center" wrapText="1"/>
    </xf>
    <xf numFmtId="0" fontId="21" fillId="0" borderId="1" xfId="0" applyFont="1" applyBorder="1" applyAlignment="1">
      <alignment horizontal="left" vertical="center" wrapText="1"/>
    </xf>
    <xf numFmtId="0" fontId="21" fillId="0" borderId="1" xfId="3" applyFont="1" applyFill="1" applyBorder="1" applyAlignment="1">
      <alignment vertical="center" wrapText="1"/>
    </xf>
    <xf numFmtId="0" fontId="21" fillId="0" borderId="1" xfId="3" applyFont="1" applyFill="1" applyBorder="1" applyAlignment="1">
      <alignment horizontal="center" vertical="center" wrapText="1"/>
    </xf>
    <xf numFmtId="0" fontId="21" fillId="0" borderId="1" xfId="0" applyFont="1" applyBorder="1" applyAlignment="1">
      <alignment vertical="center"/>
    </xf>
    <xf numFmtId="169" fontId="21" fillId="0" borderId="1" xfId="3" applyNumberFormat="1" applyFont="1" applyFill="1" applyBorder="1" applyAlignment="1">
      <alignment horizontal="center" vertical="center" wrapText="1"/>
    </xf>
    <xf numFmtId="169" fontId="18" fillId="0" borderId="0" xfId="3" applyNumberFormat="1" applyFill="1"/>
    <xf numFmtId="43" fontId="22" fillId="0" borderId="1" xfId="4" applyFont="1" applyFill="1" applyBorder="1" applyAlignment="1">
      <alignment vertical="center"/>
    </xf>
    <xf numFmtId="43" fontId="21" fillId="0" borderId="1" xfId="4" applyFont="1" applyFill="1" applyBorder="1" applyAlignment="1">
      <alignment vertical="center"/>
    </xf>
    <xf numFmtId="0" fontId="20" fillId="0" borderId="5" xfId="3" applyFont="1" applyFill="1" applyBorder="1" applyAlignment="1">
      <alignment horizontal="center" vertical="center" wrapText="1"/>
    </xf>
    <xf numFmtId="0" fontId="25" fillId="0" borderId="1" xfId="0" applyFont="1" applyBorder="1" applyAlignment="1">
      <alignment vertical="center" wrapText="1"/>
    </xf>
    <xf numFmtId="170" fontId="25" fillId="0" borderId="1" xfId="0" applyNumberFormat="1" applyFont="1" applyBorder="1" applyAlignment="1">
      <alignment horizontal="right" vertical="center"/>
    </xf>
    <xf numFmtId="172" fontId="26" fillId="0" borderId="1" xfId="3" applyNumberFormat="1" applyFont="1" applyFill="1" applyBorder="1" applyAlignment="1">
      <alignment horizontal="right" vertical="center" wrapText="1"/>
    </xf>
    <xf numFmtId="170" fontId="25" fillId="0" borderId="1" xfId="0" applyNumberFormat="1" applyFont="1" applyBorder="1" applyAlignment="1">
      <alignment horizontal="left" vertical="center"/>
    </xf>
    <xf numFmtId="170" fontId="25" fillId="0" borderId="1" xfId="0" applyNumberFormat="1" applyFont="1" applyBorder="1" applyAlignment="1">
      <alignment horizontal="left" vertical="center" wrapText="1"/>
    </xf>
    <xf numFmtId="172" fontId="26" fillId="0" borderId="1" xfId="0" applyNumberFormat="1" applyFont="1" applyBorder="1" applyAlignment="1">
      <alignment horizontal="right" vertical="center"/>
    </xf>
    <xf numFmtId="172" fontId="20" fillId="0" borderId="5" xfId="3" applyNumberFormat="1" applyFont="1" applyFill="1" applyBorder="1" applyAlignment="1">
      <alignment horizontal="right" vertical="center" wrapText="1"/>
    </xf>
    <xf numFmtId="0" fontId="27" fillId="0" borderId="1" xfId="0" applyFont="1" applyBorder="1" applyAlignment="1">
      <alignment vertical="center" wrapText="1"/>
    </xf>
    <xf numFmtId="43" fontId="26" fillId="0" borderId="1" xfId="4" applyFont="1" applyFill="1" applyBorder="1" applyAlignment="1">
      <alignment vertical="center"/>
    </xf>
    <xf numFmtId="171" fontId="26" fillId="0" borderId="1" xfId="3" applyNumberFormat="1" applyFont="1" applyFill="1" applyBorder="1" applyAlignment="1">
      <alignment horizontal="right" vertical="center" wrapText="1"/>
    </xf>
    <xf numFmtId="171" fontId="26" fillId="0" borderId="1" xfId="0" applyNumberFormat="1" applyFont="1" applyBorder="1" applyAlignment="1">
      <alignment horizontal="right" vertical="center"/>
    </xf>
    <xf numFmtId="173" fontId="25" fillId="0" borderId="1" xfId="0" applyNumberFormat="1" applyFont="1" applyBorder="1" applyAlignment="1">
      <alignment horizontal="left" vertical="center" wrapText="1"/>
    </xf>
    <xf numFmtId="0" fontId="20" fillId="0" borderId="1" xfId="0" applyFont="1" applyBorder="1" applyAlignment="1">
      <alignment vertical="center" wrapText="1"/>
    </xf>
    <xf numFmtId="0" fontId="26" fillId="0" borderId="1" xfId="0" applyFont="1" applyBorder="1" applyAlignment="1">
      <alignment horizontal="left" vertical="center" wrapText="1"/>
    </xf>
    <xf numFmtId="0" fontId="26" fillId="0" borderId="1" xfId="3" applyFont="1" applyFill="1" applyBorder="1" applyAlignment="1">
      <alignment vertical="center" wrapText="1"/>
    </xf>
    <xf numFmtId="171" fontId="20" fillId="0" borderId="1" xfId="5" applyNumberFormat="1" applyFont="1" applyBorder="1" applyAlignment="1">
      <alignment horizontal="right" vertical="center"/>
    </xf>
    <xf numFmtId="43" fontId="20" fillId="0" borderId="1" xfId="4" applyFont="1" applyFill="1" applyBorder="1" applyAlignment="1">
      <alignment vertical="center"/>
    </xf>
    <xf numFmtId="171" fontId="20" fillId="0" borderId="1" xfId="3" applyNumberFormat="1" applyFont="1" applyFill="1" applyBorder="1" applyAlignment="1">
      <alignment horizontal="right" vertical="center" wrapText="1"/>
    </xf>
    <xf numFmtId="164" fontId="20" fillId="0" borderId="1" xfId="3" applyNumberFormat="1" applyFont="1" applyFill="1" applyBorder="1" applyAlignment="1">
      <alignment horizontal="right" vertical="center" wrapText="1"/>
    </xf>
    <xf numFmtId="0" fontId="26" fillId="0" borderId="1" xfId="3" applyFont="1" applyFill="1" applyBorder="1" applyAlignment="1">
      <alignment vertical="center"/>
    </xf>
    <xf numFmtId="172" fontId="20" fillId="0" borderId="1" xfId="5" applyNumberFormat="1" applyFont="1" applyBorder="1" applyAlignment="1">
      <alignment horizontal="right" vertical="center"/>
    </xf>
    <xf numFmtId="172" fontId="26" fillId="0" borderId="1" xfId="5" applyNumberFormat="1" applyFont="1" applyBorder="1" applyAlignment="1">
      <alignment horizontal="right" vertical="center"/>
    </xf>
    <xf numFmtId="172" fontId="20" fillId="0" borderId="1" xfId="3" applyNumberFormat="1" applyFont="1" applyFill="1" applyBorder="1" applyAlignment="1">
      <alignment horizontal="right" vertical="center" wrapText="1"/>
    </xf>
    <xf numFmtId="174" fontId="20" fillId="0" borderId="1" xfId="3" applyNumberFormat="1" applyFont="1" applyFill="1" applyBorder="1" applyAlignment="1">
      <alignment horizontal="right" vertical="center" wrapText="1"/>
    </xf>
    <xf numFmtId="0" fontId="26" fillId="0" borderId="1" xfId="3" applyFont="1" applyFill="1" applyBorder="1" applyAlignment="1">
      <alignment horizontal="center" vertical="center" wrapText="1"/>
    </xf>
    <xf numFmtId="0" fontId="20" fillId="0" borderId="1" xfId="0" applyFont="1" applyBorder="1" applyAlignment="1">
      <alignment horizontal="left" vertical="center" wrapText="1"/>
    </xf>
    <xf numFmtId="0" fontId="26" fillId="0" borderId="0" xfId="0" applyFont="1" applyAlignment="1">
      <alignment wrapText="1"/>
    </xf>
    <xf numFmtId="172" fontId="20" fillId="0" borderId="1" xfId="0" applyNumberFormat="1" applyFont="1" applyBorder="1" applyAlignment="1">
      <alignment horizontal="right" vertical="center"/>
    </xf>
    <xf numFmtId="170" fontId="28" fillId="0" borderId="1" xfId="0" applyNumberFormat="1" applyFont="1" applyBorder="1" applyAlignment="1">
      <alignment horizontal="left" vertical="center"/>
    </xf>
    <xf numFmtId="170" fontId="28" fillId="0" borderId="1" xfId="0" applyNumberFormat="1" applyFont="1" applyBorder="1" applyAlignment="1">
      <alignment horizontal="left" vertical="center" wrapText="1"/>
    </xf>
    <xf numFmtId="173" fontId="28" fillId="0" borderId="1" xfId="0" applyNumberFormat="1" applyFont="1" applyBorder="1" applyAlignment="1">
      <alignment horizontal="left" vertical="center" wrapText="1"/>
    </xf>
    <xf numFmtId="0" fontId="26" fillId="0" borderId="1" xfId="0" applyFont="1" applyBorder="1" applyAlignment="1">
      <alignment wrapText="1"/>
    </xf>
    <xf numFmtId="172" fontId="18" fillId="0" borderId="0" xfId="3" applyNumberFormat="1" applyFill="1"/>
    <xf numFmtId="172" fontId="26" fillId="0" borderId="1" xfId="4" applyNumberFormat="1" applyFont="1" applyFill="1" applyBorder="1" applyAlignment="1">
      <alignment vertical="center"/>
    </xf>
    <xf numFmtId="175" fontId="18" fillId="0" borderId="0" xfId="3" applyNumberFormat="1" applyFill="1"/>
    <xf numFmtId="172" fontId="19" fillId="0" borderId="0" xfId="3" applyNumberFormat="1" applyFont="1" applyFill="1"/>
    <xf numFmtId="0" fontId="20" fillId="0" borderId="1" xfId="0" applyFont="1" applyBorder="1" applyAlignment="1">
      <alignment wrapText="1"/>
    </xf>
    <xf numFmtId="0" fontId="29" fillId="0" borderId="0" xfId="0" applyFont="1"/>
    <xf numFmtId="0" fontId="30" fillId="0" borderId="0" xfId="3" applyFont="1" applyFill="1"/>
    <xf numFmtId="0" fontId="20" fillId="0" borderId="5" xfId="3" applyFont="1" applyFill="1" applyBorder="1" applyAlignment="1">
      <alignment horizontal="center" vertical="center" wrapText="1"/>
    </xf>
    <xf numFmtId="169" fontId="31" fillId="0" borderId="0" xfId="3" applyNumberFormat="1" applyFont="1" applyFill="1"/>
    <xf numFmtId="4" fontId="31" fillId="0" borderId="0" xfId="3" applyNumberFormat="1" applyFont="1" applyFill="1"/>
    <xf numFmtId="4" fontId="32" fillId="0" borderId="0" xfId="3" applyNumberFormat="1" applyFont="1" applyFill="1"/>
    <xf numFmtId="170" fontId="28" fillId="0" borderId="1" xfId="0" applyNumberFormat="1" applyFont="1" applyFill="1" applyBorder="1" applyAlignment="1">
      <alignment horizontal="left" vertical="center" wrapText="1"/>
    </xf>
    <xf numFmtId="172" fontId="26" fillId="0" borderId="1" xfId="0" applyNumberFormat="1" applyFont="1" applyFill="1" applyBorder="1" applyAlignment="1">
      <alignment horizontal="right" vertical="center"/>
    </xf>
    <xf numFmtId="170" fontId="25" fillId="0" borderId="1" xfId="0" applyNumberFormat="1" applyFont="1" applyFill="1" applyBorder="1" applyAlignment="1">
      <alignment horizontal="right" vertical="center"/>
    </xf>
    <xf numFmtId="169" fontId="26" fillId="0" borderId="1" xfId="3" applyNumberFormat="1" applyFont="1" applyFill="1" applyBorder="1" applyAlignment="1">
      <alignment horizontal="center" vertical="center" wrapText="1"/>
    </xf>
    <xf numFmtId="170" fontId="18" fillId="0" borderId="0" xfId="3" applyNumberFormat="1" applyFill="1"/>
    <xf numFmtId="171" fontId="18" fillId="0" borderId="0" xfId="3" applyNumberFormat="1" applyFill="1"/>
    <xf numFmtId="172" fontId="26" fillId="0" borderId="0" xfId="3" applyNumberFormat="1" applyFont="1" applyFill="1"/>
    <xf numFmtId="0" fontId="2" fillId="0" borderId="0" xfId="3" applyFont="1" applyFill="1"/>
    <xf numFmtId="0" fontId="20" fillId="0" borderId="5" xfId="3" applyFont="1" applyFill="1" applyBorder="1" applyAlignment="1">
      <alignment horizontal="center" vertical="center" wrapText="1"/>
    </xf>
    <xf numFmtId="170" fontId="2" fillId="0" borderId="0" xfId="3" applyNumberFormat="1" applyFont="1" applyFill="1"/>
    <xf numFmtId="0" fontId="20" fillId="0" borderId="5" xfId="3" applyFont="1" applyFill="1" applyBorder="1" applyAlignment="1">
      <alignment horizontal="center" vertical="center" wrapText="1"/>
    </xf>
    <xf numFmtId="4" fontId="20" fillId="0" borderId="1" xfId="3" applyNumberFormat="1" applyFont="1" applyFill="1" applyBorder="1" applyAlignment="1">
      <alignment horizontal="right" vertical="center" wrapText="1"/>
    </xf>
    <xf numFmtId="4" fontId="22" fillId="0" borderId="1" xfId="4" applyNumberFormat="1" applyFont="1" applyFill="1" applyBorder="1" applyAlignment="1">
      <alignment vertical="center"/>
    </xf>
    <xf numFmtId="4" fontId="26" fillId="0" borderId="1" xfId="4" applyNumberFormat="1" applyFont="1" applyFill="1" applyBorder="1" applyAlignment="1">
      <alignment vertical="center"/>
    </xf>
    <xf numFmtId="4" fontId="26" fillId="0" borderId="1" xfId="3" applyNumberFormat="1" applyFont="1" applyFill="1" applyBorder="1" applyAlignment="1">
      <alignment horizontal="right" vertical="center" wrapText="1"/>
    </xf>
    <xf numFmtId="4" fontId="26" fillId="0" borderId="1" xfId="5" applyNumberFormat="1" applyFont="1" applyBorder="1" applyAlignment="1">
      <alignment horizontal="right" vertical="center"/>
    </xf>
    <xf numFmtId="176" fontId="20" fillId="0" borderId="1" xfId="3" applyNumberFormat="1" applyFont="1" applyFill="1" applyBorder="1" applyAlignment="1">
      <alignment horizontal="right" vertical="center" wrapText="1"/>
    </xf>
    <xf numFmtId="176" fontId="26" fillId="0" borderId="1" xfId="5" applyNumberFormat="1" applyFont="1" applyBorder="1" applyAlignment="1">
      <alignment horizontal="right" vertical="center"/>
    </xf>
    <xf numFmtId="0" fontId="18" fillId="0" borderId="1" xfId="3" applyFill="1" applyBorder="1"/>
    <xf numFmtId="176" fontId="26" fillId="0" borderId="1" xfId="3" applyNumberFormat="1" applyFont="1" applyFill="1" applyBorder="1" applyAlignment="1">
      <alignment horizontal="right" vertical="center" wrapText="1"/>
    </xf>
    <xf numFmtId="170" fontId="25" fillId="0" borderId="1" xfId="0" applyNumberFormat="1" applyFont="1" applyBorder="1" applyAlignment="1">
      <alignment horizontal="center" vertical="center" wrapText="1"/>
    </xf>
    <xf numFmtId="0" fontId="21" fillId="0" borderId="3" xfId="3" applyFont="1" applyFill="1" applyBorder="1" applyAlignment="1">
      <alignment horizontal="center" vertical="center" wrapText="1"/>
    </xf>
    <xf numFmtId="170" fontId="25" fillId="0" borderId="3" xfId="0" applyNumberFormat="1" applyFont="1" applyFill="1" applyBorder="1" applyAlignment="1">
      <alignment horizontal="center" vertical="center" wrapText="1"/>
    </xf>
    <xf numFmtId="4" fontId="18" fillId="0" borderId="0" xfId="3" applyNumberFormat="1" applyFill="1"/>
    <xf numFmtId="176" fontId="26" fillId="0" borderId="1" xfId="4" applyNumberFormat="1" applyFont="1" applyFill="1" applyBorder="1" applyAlignment="1">
      <alignment vertical="center"/>
    </xf>
    <xf numFmtId="176" fontId="18" fillId="0" borderId="0" xfId="3" applyNumberFormat="1" applyFill="1"/>
    <xf numFmtId="0" fontId="6" fillId="0" borderId="0" xfId="0" applyFont="1" applyAlignment="1">
      <alignment horizontal="centerContinuous"/>
    </xf>
    <xf numFmtId="0" fontId="6" fillId="0" borderId="0" xfId="0" applyFont="1"/>
    <xf numFmtId="0" fontId="6" fillId="0" borderId="0" xfId="0" applyFont="1" applyAlignment="1">
      <alignment horizontal="center" vertical="center"/>
    </xf>
    <xf numFmtId="0" fontId="6" fillId="0" borderId="1" xfId="0" applyFont="1" applyBorder="1" applyAlignment="1">
      <alignment horizontal="center" vertical="center"/>
    </xf>
    <xf numFmtId="0" fontId="33" fillId="0" borderId="1" xfId="0" applyFont="1" applyBorder="1"/>
    <xf numFmtId="0" fontId="33" fillId="0" borderId="0" xfId="0" applyFont="1"/>
    <xf numFmtId="0" fontId="4" fillId="0" borderId="1" xfId="0" applyFont="1" applyBorder="1"/>
    <xf numFmtId="177" fontId="4" fillId="0" borderId="1" xfId="0" applyNumberFormat="1" applyFont="1" applyFill="1" applyBorder="1"/>
    <xf numFmtId="177" fontId="4" fillId="0" borderId="1" xfId="0" applyNumberFormat="1" applyFont="1" applyBorder="1"/>
    <xf numFmtId="0" fontId="4" fillId="0" borderId="0" xfId="0" applyFont="1"/>
    <xf numFmtId="178" fontId="26" fillId="0" borderId="1" xfId="3" applyNumberFormat="1" applyFont="1" applyFill="1" applyBorder="1" applyAlignment="1">
      <alignment horizontal="right" vertical="center" wrapText="1"/>
    </xf>
    <xf numFmtId="179" fontId="4" fillId="0" borderId="1" xfId="0" applyNumberFormat="1" applyFont="1" applyFill="1" applyBorder="1"/>
    <xf numFmtId="179" fontId="4" fillId="0" borderId="1" xfId="0" applyNumberFormat="1" applyFont="1" applyBorder="1"/>
    <xf numFmtId="0" fontId="20" fillId="0" borderId="1"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wrapText="1"/>
    </xf>
    <xf numFmtId="170" fontId="25" fillId="0" borderId="1" xfId="0" applyNumberFormat="1" applyFont="1" applyFill="1" applyBorder="1" applyAlignment="1">
      <alignment horizontal="left" vertical="center" wrapText="1"/>
    </xf>
    <xf numFmtId="176" fontId="26" fillId="0" borderId="1" xfId="5" applyNumberFormat="1" applyFont="1" applyFill="1" applyBorder="1" applyAlignment="1">
      <alignment horizontal="right" vertical="center"/>
    </xf>
    <xf numFmtId="0" fontId="17" fillId="5" borderId="0" xfId="3" applyFont="1" applyFill="1"/>
    <xf numFmtId="0" fontId="21" fillId="0" borderId="3" xfId="0" applyFont="1" applyBorder="1" applyAlignment="1">
      <alignment wrapText="1"/>
    </xf>
    <xf numFmtId="0" fontId="21" fillId="0" borderId="8" xfId="0" applyFont="1" applyBorder="1" applyAlignment="1">
      <alignment wrapText="1"/>
    </xf>
    <xf numFmtId="0" fontId="21" fillId="0" borderId="5" xfId="0" applyFont="1" applyBorder="1" applyAlignment="1">
      <alignment wrapText="1"/>
    </xf>
    <xf numFmtId="0" fontId="25" fillId="0" borderId="1" xfId="0" applyFont="1" applyFill="1" applyBorder="1" applyAlignment="1">
      <alignment vertical="center" wrapText="1"/>
    </xf>
    <xf numFmtId="0" fontId="26" fillId="0" borderId="3" xfId="3" applyFont="1" applyFill="1" applyBorder="1" applyAlignment="1">
      <alignment vertical="center" wrapText="1"/>
    </xf>
    <xf numFmtId="0" fontId="22" fillId="0" borderId="3" xfId="3" applyFont="1" applyFill="1" applyBorder="1" applyAlignment="1">
      <alignment horizontal="center" vertical="center" wrapText="1"/>
    </xf>
    <xf numFmtId="0" fontId="18" fillId="0" borderId="0" xfId="3" applyFill="1" applyAlignment="1">
      <alignment horizontal="right"/>
    </xf>
    <xf numFmtId="164" fontId="18" fillId="0" borderId="0" xfId="1" applyNumberFormat="1" applyFont="1" applyFill="1"/>
    <xf numFmtId="180" fontId="18" fillId="0" borderId="0" xfId="3" applyNumberFormat="1" applyFill="1"/>
    <xf numFmtId="0" fontId="18" fillId="0" borderId="0" xfId="3" applyFill="1" applyBorder="1" applyAlignment="1">
      <alignment horizontal="center"/>
    </xf>
    <xf numFmtId="0" fontId="26" fillId="0" borderId="0" xfId="3" applyFont="1" applyFill="1"/>
    <xf numFmtId="0" fontId="26" fillId="0" borderId="0" xfId="3" applyFont="1" applyFill="1" applyAlignment="1">
      <alignment horizontal="right"/>
    </xf>
    <xf numFmtId="169" fontId="26" fillId="0" borderId="0" xfId="3" applyNumberFormat="1" applyFont="1" applyFill="1"/>
    <xf numFmtId="0" fontId="26" fillId="0" borderId="0" xfId="3" applyFont="1" applyFill="1" applyBorder="1" applyAlignment="1">
      <alignment horizontal="center"/>
    </xf>
    <xf numFmtId="0" fontId="22" fillId="0" borderId="0" xfId="0" applyFont="1" applyFill="1" applyBorder="1" applyAlignment="1">
      <alignment horizontal="left" vertical="center" wrapText="1"/>
    </xf>
    <xf numFmtId="0" fontId="22" fillId="0" borderId="0" xfId="0" applyFont="1" applyBorder="1" applyAlignment="1">
      <alignment horizontal="left" vertical="center" wrapText="1"/>
    </xf>
    <xf numFmtId="0" fontId="18" fillId="0" borderId="0" xfId="3" applyFill="1" applyBorder="1" applyAlignment="1">
      <alignment horizontal="right"/>
    </xf>
    <xf numFmtId="0" fontId="18" fillId="0" borderId="6" xfId="3" applyFill="1" applyBorder="1" applyAlignment="1">
      <alignment horizontal="center"/>
    </xf>
    <xf numFmtId="169" fontId="19" fillId="0" borderId="14" xfId="3" applyNumberFormat="1" applyFont="1" applyFill="1" applyBorder="1"/>
    <xf numFmtId="0" fontId="18" fillId="0" borderId="10" xfId="3" applyFill="1" applyBorder="1"/>
    <xf numFmtId="0" fontId="18" fillId="0" borderId="13" xfId="3" applyFill="1" applyBorder="1" applyAlignment="1">
      <alignment horizontal="center"/>
    </xf>
    <xf numFmtId="169" fontId="19" fillId="0" borderId="0" xfId="3" applyNumberFormat="1" applyFont="1" applyFill="1" applyBorder="1"/>
    <xf numFmtId="175" fontId="18" fillId="0" borderId="12" xfId="3" applyNumberFormat="1" applyFill="1" applyBorder="1"/>
    <xf numFmtId="0" fontId="18" fillId="0" borderId="9" xfId="3" applyFill="1" applyBorder="1" applyAlignment="1">
      <alignment horizontal="center"/>
    </xf>
    <xf numFmtId="169" fontId="19" fillId="0" borderId="11" xfId="3" applyNumberFormat="1" applyFont="1" applyFill="1" applyBorder="1"/>
    <xf numFmtId="0" fontId="18" fillId="0" borderId="15" xfId="3" applyFill="1" applyBorder="1"/>
    <xf numFmtId="0" fontId="18" fillId="0" borderId="14" xfId="3" applyFill="1" applyBorder="1" applyAlignment="1">
      <alignment horizontal="right"/>
    </xf>
    <xf numFmtId="4" fontId="31" fillId="0" borderId="0" xfId="3" applyNumberFormat="1" applyFont="1" applyFill="1" applyBorder="1"/>
    <xf numFmtId="0" fontId="18" fillId="0" borderId="12" xfId="3" applyFill="1" applyBorder="1"/>
    <xf numFmtId="0" fontId="18" fillId="0" borderId="11" xfId="3" applyFill="1" applyBorder="1" applyAlignment="1">
      <alignment horizontal="right"/>
    </xf>
    <xf numFmtId="4" fontId="31" fillId="0" borderId="11" xfId="3" applyNumberFormat="1" applyFont="1" applyFill="1" applyBorder="1"/>
    <xf numFmtId="0" fontId="18" fillId="0" borderId="4" xfId="3" applyFill="1" applyBorder="1" applyAlignment="1">
      <alignment horizontal="center"/>
    </xf>
    <xf numFmtId="0" fontId="22" fillId="0" borderId="7" xfId="0" applyFont="1" applyFill="1" applyBorder="1" applyAlignment="1">
      <alignment horizontal="left" vertical="center" wrapText="1"/>
    </xf>
    <xf numFmtId="0" fontId="18" fillId="0" borderId="7" xfId="3" applyFill="1" applyBorder="1" applyAlignment="1">
      <alignment horizontal="right"/>
    </xf>
    <xf numFmtId="169" fontId="19" fillId="0" borderId="7" xfId="3" applyNumberFormat="1" applyFont="1" applyFill="1" applyBorder="1"/>
    <xf numFmtId="4" fontId="31" fillId="0" borderId="7" xfId="3" applyNumberFormat="1" applyFont="1" applyFill="1" applyBorder="1"/>
    <xf numFmtId="0" fontId="18" fillId="0" borderId="2" xfId="3" applyFill="1" applyBorder="1"/>
    <xf numFmtId="0" fontId="22" fillId="0" borderId="14" xfId="0" applyFont="1" applyBorder="1" applyAlignment="1">
      <alignment horizontal="left" vertical="center" wrapText="1"/>
    </xf>
    <xf numFmtId="4" fontId="31" fillId="0" borderId="14" xfId="3" applyNumberFormat="1" applyFont="1" applyFill="1" applyBorder="1"/>
    <xf numFmtId="0" fontId="22" fillId="0" borderId="11" xfId="0" applyFont="1" applyBorder="1" applyAlignment="1">
      <alignment horizontal="left" vertical="center" wrapText="1"/>
    </xf>
    <xf numFmtId="0" fontId="18" fillId="0" borderId="0" xfId="3" applyFill="1" applyAlignment="1">
      <alignment horizontal="center" vertical="center"/>
    </xf>
    <xf numFmtId="170" fontId="25" fillId="0" borderId="3" xfId="0" applyNumberFormat="1" applyFont="1" applyFill="1" applyBorder="1" applyAlignment="1">
      <alignment horizontal="center" vertical="center" wrapText="1"/>
    </xf>
    <xf numFmtId="0" fontId="20" fillId="0" borderId="1" xfId="3" applyFont="1" applyFill="1" applyBorder="1" applyAlignment="1">
      <alignment horizontal="center" vertical="center" wrapText="1"/>
    </xf>
    <xf numFmtId="0" fontId="26" fillId="0" borderId="1" xfId="3" applyFont="1" applyFill="1" applyBorder="1" applyAlignment="1">
      <alignment horizontal="center" vertical="center" wrapText="1"/>
    </xf>
    <xf numFmtId="170" fontId="25" fillId="0" borderId="1" xfId="0" applyNumberFormat="1" applyFont="1" applyFill="1" applyBorder="1" applyAlignment="1">
      <alignment horizontal="right" vertical="center" wrapText="1"/>
    </xf>
    <xf numFmtId="170" fontId="25" fillId="0" borderId="1" xfId="0" applyNumberFormat="1" applyFont="1" applyBorder="1" applyAlignment="1">
      <alignment horizontal="right" vertical="center" wrapText="1"/>
    </xf>
    <xf numFmtId="173" fontId="25" fillId="0" borderId="1" xfId="0" applyNumberFormat="1" applyFont="1" applyBorder="1" applyAlignment="1">
      <alignment horizontal="right" vertical="center" wrapText="1"/>
    </xf>
    <xf numFmtId="4" fontId="20" fillId="0" borderId="1" xfId="4" applyNumberFormat="1" applyFont="1" applyFill="1" applyBorder="1" applyAlignment="1">
      <alignment vertical="center"/>
    </xf>
    <xf numFmtId="169" fontId="26" fillId="0" borderId="1" xfId="3" applyNumberFormat="1" applyFont="1" applyFill="1" applyBorder="1" applyAlignment="1">
      <alignment horizontal="left" vertical="center" wrapText="1"/>
    </xf>
    <xf numFmtId="0" fontId="20" fillId="0" borderId="5" xfId="3" applyFont="1" applyFill="1" applyBorder="1" applyAlignment="1">
      <alignment horizontal="center" vertical="center" wrapText="1"/>
    </xf>
    <xf numFmtId="0" fontId="26" fillId="0" borderId="1" xfId="3" applyFont="1" applyFill="1" applyBorder="1" applyAlignment="1">
      <alignment horizontal="center" vertical="center" wrapText="1"/>
    </xf>
    <xf numFmtId="0" fontId="20" fillId="0" borderId="1" xfId="3" applyFont="1" applyFill="1" applyBorder="1" applyAlignment="1">
      <alignment horizontal="center" vertical="center" wrapText="1"/>
    </xf>
    <xf numFmtId="170" fontId="25" fillId="0" borderId="4" xfId="0" applyNumberFormat="1" applyFont="1" applyBorder="1" applyAlignment="1">
      <alignment horizontal="left" vertical="center" wrapText="1"/>
    </xf>
    <xf numFmtId="43" fontId="26" fillId="0" borderId="2" xfId="4" applyFont="1" applyFill="1" applyBorder="1" applyAlignment="1">
      <alignment vertical="center"/>
    </xf>
    <xf numFmtId="172" fontId="25" fillId="0" borderId="1" xfId="0" applyNumberFormat="1" applyFont="1" applyBorder="1" applyAlignment="1">
      <alignment horizontal="right" vertical="center"/>
    </xf>
    <xf numFmtId="171" fontId="25" fillId="0" borderId="1" xfId="0" applyNumberFormat="1" applyFont="1" applyBorder="1" applyAlignment="1">
      <alignment horizontal="right" vertical="center"/>
    </xf>
    <xf numFmtId="172" fontId="26" fillId="0" borderId="1" xfId="0" applyNumberFormat="1" applyFont="1" applyBorder="1" applyAlignment="1">
      <alignment vertical="center"/>
    </xf>
    <xf numFmtId="171" fontId="26" fillId="0" borderId="2" xfId="0" applyNumberFormat="1" applyFont="1" applyBorder="1" applyAlignment="1">
      <alignment horizontal="right" vertical="center"/>
    </xf>
    <xf numFmtId="181" fontId="20" fillId="0" borderId="1" xfId="3" applyNumberFormat="1" applyFont="1" applyFill="1" applyBorder="1" applyAlignment="1">
      <alignment horizontal="right" vertical="center" wrapText="1"/>
    </xf>
    <xf numFmtId="0" fontId="26" fillId="0" borderId="1" xfId="0" applyFont="1" applyBorder="1" applyAlignment="1">
      <alignment horizontal="left" wrapText="1"/>
    </xf>
    <xf numFmtId="0" fontId="20" fillId="0" borderId="9" xfId="3" applyFont="1" applyFill="1" applyBorder="1" applyAlignment="1">
      <alignment horizontal="center" vertical="center" wrapText="1"/>
    </xf>
    <xf numFmtId="0" fontId="20" fillId="0" borderId="0" xfId="0" applyFont="1" applyAlignment="1">
      <alignment vertical="center"/>
    </xf>
    <xf numFmtId="170" fontId="27" fillId="0" borderId="4" xfId="0" applyNumberFormat="1" applyFont="1" applyBorder="1" applyAlignment="1">
      <alignment horizontal="left" vertical="center" wrapText="1"/>
    </xf>
    <xf numFmtId="172" fontId="27" fillId="0" borderId="1" xfId="0" applyNumberFormat="1" applyFont="1" applyBorder="1" applyAlignment="1">
      <alignment horizontal="right" vertical="center"/>
    </xf>
    <xf numFmtId="43" fontId="20" fillId="0" borderId="2" xfId="4" applyFont="1" applyFill="1" applyBorder="1" applyAlignment="1">
      <alignment vertical="center"/>
    </xf>
    <xf numFmtId="170" fontId="27" fillId="0" borderId="1" xfId="0" applyNumberFormat="1" applyFont="1" applyBorder="1" applyAlignment="1">
      <alignment horizontal="left" vertical="center"/>
    </xf>
    <xf numFmtId="0" fontId="20" fillId="0" borderId="0" xfId="0" applyFont="1" applyAlignment="1">
      <alignment vertical="center" wrapText="1"/>
    </xf>
    <xf numFmtId="172" fontId="20" fillId="0" borderId="5" xfId="3" applyNumberFormat="1" applyFont="1" applyFill="1" applyBorder="1" applyAlignment="1">
      <alignment horizontal="center" vertical="center" wrapText="1"/>
    </xf>
    <xf numFmtId="171" fontId="27" fillId="0" borderId="1" xfId="0" applyNumberFormat="1" applyFont="1" applyBorder="1" applyAlignment="1">
      <alignment horizontal="right" vertical="center"/>
    </xf>
    <xf numFmtId="0" fontId="20" fillId="0" borderId="5"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26" fillId="0" borderId="1" xfId="3" applyFont="1" applyFill="1" applyBorder="1" applyAlignment="1">
      <alignment horizontal="center" vertical="center" wrapText="1"/>
    </xf>
    <xf numFmtId="164" fontId="26" fillId="0" borderId="0" xfId="1" applyNumberFormat="1" applyFont="1" applyFill="1"/>
    <xf numFmtId="0" fontId="34" fillId="5" borderId="0" xfId="3" applyFont="1" applyFill="1"/>
    <xf numFmtId="0" fontId="26" fillId="0" borderId="0" xfId="3" applyFont="1" applyFill="1" applyAlignment="1">
      <alignment horizontal="center"/>
    </xf>
    <xf numFmtId="0" fontId="26" fillId="0" borderId="0" xfId="3" applyFont="1" applyFill="1" applyAlignment="1">
      <alignment horizontal="center" vertical="center"/>
    </xf>
    <xf numFmtId="0" fontId="26" fillId="0" borderId="6" xfId="3" applyFont="1" applyFill="1" applyBorder="1" applyAlignment="1">
      <alignment horizontal="center"/>
    </xf>
    <xf numFmtId="169" fontId="26" fillId="0" borderId="14" xfId="3" applyNumberFormat="1" applyFont="1" applyFill="1" applyBorder="1"/>
    <xf numFmtId="0" fontId="26" fillId="0" borderId="10" xfId="3" applyFont="1" applyFill="1" applyBorder="1"/>
    <xf numFmtId="0" fontId="26" fillId="0" borderId="13" xfId="3" applyFont="1" applyFill="1" applyBorder="1" applyAlignment="1">
      <alignment horizontal="center"/>
    </xf>
    <xf numFmtId="169" fontId="26" fillId="0" borderId="0" xfId="3" applyNumberFormat="1" applyFont="1" applyFill="1" applyBorder="1"/>
    <xf numFmtId="175" fontId="26" fillId="0" borderId="12" xfId="3" applyNumberFormat="1" applyFont="1" applyFill="1" applyBorder="1"/>
    <xf numFmtId="0" fontId="26" fillId="0" borderId="9" xfId="3" applyFont="1" applyFill="1" applyBorder="1" applyAlignment="1">
      <alignment horizontal="center"/>
    </xf>
    <xf numFmtId="169" fontId="26" fillId="0" borderId="11" xfId="3" applyNumberFormat="1" applyFont="1" applyFill="1" applyBorder="1"/>
    <xf numFmtId="0" fontId="26" fillId="0" borderId="15" xfId="3" applyFont="1" applyFill="1" applyBorder="1"/>
    <xf numFmtId="0" fontId="26" fillId="0" borderId="14" xfId="3" applyFont="1" applyFill="1" applyBorder="1" applyAlignment="1">
      <alignment horizontal="right"/>
    </xf>
    <xf numFmtId="0" fontId="26" fillId="0" borderId="0" xfId="3" applyFont="1" applyFill="1" applyBorder="1" applyAlignment="1">
      <alignment horizontal="right"/>
    </xf>
    <xf numFmtId="4" fontId="26" fillId="0" borderId="0" xfId="3" applyNumberFormat="1" applyFont="1" applyFill="1" applyBorder="1"/>
    <xf numFmtId="0" fontId="26" fillId="0" borderId="12" xfId="3" applyFont="1" applyFill="1" applyBorder="1"/>
    <xf numFmtId="0" fontId="26" fillId="0" borderId="11" xfId="3" applyFont="1" applyFill="1" applyBorder="1" applyAlignment="1">
      <alignment horizontal="right"/>
    </xf>
    <xf numFmtId="4" fontId="26" fillId="0" borderId="11" xfId="3" applyNumberFormat="1" applyFont="1" applyFill="1" applyBorder="1"/>
    <xf numFmtId="4" fontId="26" fillId="0" borderId="0" xfId="3" applyNumberFormat="1" applyFont="1" applyFill="1"/>
    <xf numFmtId="0" fontId="26" fillId="0" borderId="4" xfId="3" applyFont="1" applyFill="1" applyBorder="1" applyAlignment="1">
      <alignment horizontal="center"/>
    </xf>
    <xf numFmtId="0" fontId="20" fillId="0" borderId="7" xfId="0" applyFont="1" applyFill="1" applyBorder="1" applyAlignment="1">
      <alignment horizontal="left" vertical="center" wrapText="1"/>
    </xf>
    <xf numFmtId="0" fontId="26" fillId="0" borderId="7" xfId="3" applyFont="1" applyFill="1" applyBorder="1" applyAlignment="1">
      <alignment horizontal="right"/>
    </xf>
    <xf numFmtId="169" fontId="26" fillId="0" borderId="7" xfId="3" applyNumberFormat="1" applyFont="1" applyFill="1" applyBorder="1"/>
    <xf numFmtId="4" fontId="26" fillId="0" borderId="7" xfId="3" applyNumberFormat="1" applyFont="1" applyFill="1" applyBorder="1"/>
    <xf numFmtId="0" fontId="26" fillId="0" borderId="2" xfId="3" applyFont="1" applyFill="1" applyBorder="1"/>
    <xf numFmtId="0" fontId="20" fillId="0" borderId="0" xfId="0" applyFont="1" applyFill="1" applyBorder="1" applyAlignment="1">
      <alignment horizontal="left" vertical="center" wrapText="1"/>
    </xf>
    <xf numFmtId="0" fontId="20" fillId="0" borderId="14" xfId="0" applyFont="1" applyBorder="1" applyAlignment="1">
      <alignment horizontal="left" vertical="center" wrapText="1"/>
    </xf>
    <xf numFmtId="4" fontId="26" fillId="0" borderId="14" xfId="3" applyNumberFormat="1" applyFont="1" applyFill="1" applyBorder="1"/>
    <xf numFmtId="0" fontId="20" fillId="0" borderId="0" xfId="0" applyFont="1" applyBorder="1" applyAlignment="1">
      <alignment horizontal="left" vertical="center" wrapText="1"/>
    </xf>
    <xf numFmtId="0" fontId="20" fillId="0" borderId="11" xfId="0" applyFont="1" applyBorder="1" applyAlignment="1">
      <alignment horizontal="left" vertical="center" wrapText="1"/>
    </xf>
    <xf numFmtId="172" fontId="26" fillId="0" borderId="0" xfId="1" applyNumberFormat="1" applyFont="1" applyFill="1"/>
    <xf numFmtId="170" fontId="27" fillId="0" borderId="1" xfId="0" applyNumberFormat="1" applyFont="1" applyBorder="1" applyAlignment="1">
      <alignment horizontal="left" vertical="center" wrapText="1"/>
    </xf>
    <xf numFmtId="0" fontId="20" fillId="0" borderId="1" xfId="0" applyFont="1" applyBorder="1" applyAlignment="1">
      <alignment vertical="center"/>
    </xf>
    <xf numFmtId="172" fontId="20" fillId="0" borderId="1" xfId="3" applyNumberFormat="1" applyFont="1" applyFill="1" applyBorder="1" applyAlignment="1">
      <alignment horizontal="center" vertical="center" wrapText="1"/>
    </xf>
    <xf numFmtId="43" fontId="25" fillId="0" borderId="1" xfId="1" applyFont="1" applyBorder="1" applyAlignment="1">
      <alignment horizontal="right" vertical="center"/>
    </xf>
    <xf numFmtId="43" fontId="27" fillId="0" borderId="1" xfId="1" applyFont="1" applyBorder="1" applyAlignment="1">
      <alignment horizontal="right" vertical="center"/>
    </xf>
    <xf numFmtId="173" fontId="25" fillId="0" borderId="1" xfId="0" applyNumberFormat="1" applyFont="1" applyBorder="1" applyAlignment="1">
      <alignment horizontal="right" vertical="center"/>
    </xf>
    <xf numFmtId="173" fontId="26" fillId="0" borderId="1" xfId="3" applyNumberFormat="1" applyFont="1" applyFill="1" applyBorder="1" applyAlignment="1">
      <alignment horizontal="right" vertical="center" wrapText="1"/>
    </xf>
    <xf numFmtId="171" fontId="25" fillId="0" borderId="1" xfId="1" applyNumberFormat="1" applyFont="1" applyBorder="1" applyAlignment="1">
      <alignment horizontal="right" vertical="center"/>
    </xf>
    <xf numFmtId="171" fontId="26" fillId="0" borderId="0" xfId="3" applyNumberFormat="1" applyFont="1" applyFill="1"/>
    <xf numFmtId="171" fontId="27" fillId="0" borderId="1" xfId="1" applyNumberFormat="1" applyFont="1" applyBorder="1" applyAlignment="1">
      <alignment horizontal="right" vertical="center"/>
    </xf>
    <xf numFmtId="175" fontId="26" fillId="0" borderId="0" xfId="3" applyNumberFormat="1" applyFont="1" applyFill="1"/>
    <xf numFmtId="0" fontId="26" fillId="0" borderId="1" xfId="0" applyFont="1" applyBorder="1" applyAlignment="1">
      <alignment vertical="center" wrapText="1"/>
    </xf>
    <xf numFmtId="174" fontId="26" fillId="0" borderId="0" xfId="1" applyNumberFormat="1" applyFont="1" applyFill="1"/>
    <xf numFmtId="0" fontId="34" fillId="5" borderId="0" xfId="3" applyFont="1" applyFill="1" applyAlignment="1">
      <alignment horizontal="center"/>
    </xf>
    <xf numFmtId="2" fontId="26" fillId="0" borderId="1" xfId="3" applyNumberFormat="1" applyFont="1" applyFill="1" applyBorder="1" applyAlignment="1">
      <alignment horizontal="left" vertical="center" wrapText="1"/>
    </xf>
    <xf numFmtId="2" fontId="20" fillId="0" borderId="1" xfId="3" applyNumberFormat="1" applyFont="1" applyFill="1" applyBorder="1" applyAlignment="1">
      <alignment horizontal="left" vertical="center" wrapText="1"/>
    </xf>
    <xf numFmtId="4" fontId="26" fillId="0" borderId="0" xfId="3" applyNumberFormat="1" applyFont="1" applyFill="1" applyAlignment="1">
      <alignment horizontal="right"/>
    </xf>
    <xf numFmtId="171" fontId="26" fillId="0" borderId="0" xfId="3" applyNumberFormat="1" applyFont="1" applyFill="1" applyAlignment="1">
      <alignment horizontal="right"/>
    </xf>
    <xf numFmtId="170" fontId="25" fillId="0" borderId="1" xfId="0" applyNumberFormat="1" applyFont="1" applyBorder="1" applyAlignment="1">
      <alignment horizontal="center" vertical="center"/>
    </xf>
    <xf numFmtId="0" fontId="20" fillId="0" borderId="1" xfId="3" applyFont="1" applyFill="1" applyBorder="1" applyAlignment="1">
      <alignment horizontal="center" vertical="center" wrapText="1"/>
    </xf>
    <xf numFmtId="0" fontId="26" fillId="0" borderId="1" xfId="3" applyFont="1" applyFill="1" applyBorder="1" applyAlignment="1">
      <alignment horizontal="center" vertical="center" wrapText="1"/>
    </xf>
    <xf numFmtId="43" fontId="36" fillId="0" borderId="1" xfId="4" applyFont="1" applyFill="1" applyBorder="1" applyAlignment="1">
      <alignment vertical="center"/>
    </xf>
    <xf numFmtId="0" fontId="26" fillId="0" borderId="1" xfId="3" applyFont="1" applyFill="1" applyBorder="1" applyAlignment="1">
      <alignment horizontal="center" vertical="center" wrapText="1"/>
    </xf>
    <xf numFmtId="164" fontId="26" fillId="0" borderId="0" xfId="1" applyNumberFormat="1" applyFont="1" applyFill="1" applyAlignment="1">
      <alignment horizontal="right"/>
    </xf>
    <xf numFmtId="164" fontId="26" fillId="0" borderId="0" xfId="3" applyNumberFormat="1" applyFont="1" applyFill="1" applyAlignment="1">
      <alignment horizontal="right"/>
    </xf>
    <xf numFmtId="164" fontId="4" fillId="3" borderId="3" xfId="1" applyNumberFormat="1" applyFont="1" applyFill="1" applyBorder="1" applyAlignment="1">
      <alignment horizontal="center" vertical="center" wrapText="1"/>
    </xf>
    <xf numFmtId="164" fontId="4" fillId="3" borderId="8" xfId="1" applyNumberFormat="1" applyFont="1" applyFill="1" applyBorder="1" applyAlignment="1">
      <alignment horizontal="center" vertical="center" wrapText="1"/>
    </xf>
    <xf numFmtId="164" fontId="4" fillId="3" borderId="5" xfId="1" applyNumberFormat="1" applyFont="1" applyFill="1" applyBorder="1" applyAlignment="1">
      <alignment horizontal="center" vertical="center" wrapText="1"/>
    </xf>
    <xf numFmtId="43" fontId="4" fillId="4" borderId="3" xfId="1" applyFont="1" applyFill="1" applyBorder="1" applyAlignment="1">
      <alignment horizontal="center" vertical="center" wrapText="1"/>
    </xf>
    <xf numFmtId="43" fontId="4" fillId="4" borderId="8" xfId="1" applyFont="1" applyFill="1" applyBorder="1" applyAlignment="1">
      <alignment horizontal="center" vertical="center" wrapText="1"/>
    </xf>
    <xf numFmtId="43" fontId="4" fillId="4" borderId="1" xfId="1" applyFont="1" applyFill="1" applyBorder="1" applyAlignment="1">
      <alignment horizontal="center" vertical="center" wrapText="1"/>
    </xf>
    <xf numFmtId="43" fontId="4" fillId="4" borderId="5" xfId="1" applyFont="1" applyFill="1" applyBorder="1" applyAlignment="1">
      <alignment horizontal="center" vertical="center" wrapText="1"/>
    </xf>
    <xf numFmtId="164" fontId="4" fillId="4" borderId="3" xfId="1" applyNumberFormat="1" applyFont="1" applyFill="1" applyBorder="1" applyAlignment="1">
      <alignment horizontal="center" vertical="center" wrapText="1"/>
    </xf>
    <xf numFmtId="164" fontId="4" fillId="4" borderId="8" xfId="1" applyNumberFormat="1" applyFont="1" applyFill="1" applyBorder="1" applyAlignment="1">
      <alignment horizontal="center" vertical="center" wrapText="1"/>
    </xf>
    <xf numFmtId="164" fontId="4" fillId="4" borderId="1" xfId="1" applyNumberFormat="1" applyFont="1" applyFill="1" applyBorder="1" applyAlignment="1">
      <alignment horizontal="center" vertical="center" wrapText="1"/>
    </xf>
    <xf numFmtId="164" fontId="4" fillId="4" borderId="5" xfId="1"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43" fontId="4" fillId="3" borderId="3" xfId="1" applyFont="1" applyFill="1" applyBorder="1" applyAlignment="1">
      <alignment horizontal="center" vertical="center" wrapText="1"/>
    </xf>
    <xf numFmtId="43" fontId="4" fillId="3" borderId="8" xfId="1" applyFont="1" applyFill="1" applyBorder="1" applyAlignment="1">
      <alignment horizontal="center" vertical="center" wrapText="1"/>
    </xf>
    <xf numFmtId="43" fontId="4" fillId="3" borderId="5" xfId="1" applyFont="1" applyFill="1" applyBorder="1" applyAlignment="1">
      <alignment horizontal="center" vertical="center" wrapText="1"/>
    </xf>
    <xf numFmtId="166" fontId="4" fillId="0" borderId="3" xfId="0" applyNumberFormat="1" applyFont="1" applyBorder="1" applyAlignment="1">
      <alignment horizontal="center" vertical="center" wrapText="1"/>
    </xf>
    <xf numFmtId="166" fontId="4" fillId="0" borderId="8" xfId="0" applyNumberFormat="1" applyFont="1" applyBorder="1" applyAlignment="1">
      <alignment horizontal="center" vertical="center" wrapText="1"/>
    </xf>
    <xf numFmtId="166" fontId="4" fillId="0" borderId="5" xfId="0" applyNumberFormat="1" applyFont="1" applyBorder="1" applyAlignment="1">
      <alignment horizontal="center" vertical="center" wrapText="1"/>
    </xf>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43" fontId="4" fillId="0" borderId="3" xfId="1" applyFont="1" applyFill="1" applyBorder="1" applyAlignment="1">
      <alignment horizontal="center" vertical="center" wrapText="1"/>
    </xf>
    <xf numFmtId="43" fontId="4" fillId="0" borderId="8" xfId="1" applyFont="1" applyFill="1" applyBorder="1" applyAlignment="1">
      <alignment horizontal="center" vertical="center" wrapText="1"/>
    </xf>
    <xf numFmtId="43" fontId="4" fillId="0" borderId="5" xfId="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43" fontId="7" fillId="3" borderId="3" xfId="1" applyFont="1" applyFill="1" applyBorder="1" applyAlignment="1">
      <alignment horizontal="center" vertical="center" wrapText="1"/>
    </xf>
    <xf numFmtId="43" fontId="7" fillId="3" borderId="8" xfId="1" applyFont="1" applyFill="1" applyBorder="1" applyAlignment="1">
      <alignment horizontal="center" vertical="center" wrapText="1"/>
    </xf>
    <xf numFmtId="43" fontId="7" fillId="3" borderId="5" xfId="1" applyFont="1" applyFill="1" applyBorder="1" applyAlignment="1">
      <alignment horizontal="center" vertical="center" wrapText="1"/>
    </xf>
    <xf numFmtId="14" fontId="4" fillId="0" borderId="5"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1" xfId="0" applyBorder="1"/>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6" fillId="0" borderId="0" xfId="0" applyFont="1" applyAlignment="1">
      <alignment horizontal="center" vertical="center" wrapText="1"/>
    </xf>
    <xf numFmtId="0" fontId="6" fillId="5" borderId="0" xfId="0" applyFont="1" applyFill="1" applyAlignment="1">
      <alignment horizontal="center" vertical="center" wrapText="1"/>
    </xf>
    <xf numFmtId="164" fontId="6" fillId="2" borderId="1" xfId="1" applyNumberFormat="1" applyFont="1" applyFill="1" applyBorder="1" applyAlignment="1">
      <alignment horizontal="center" vertical="center" wrapText="1"/>
    </xf>
    <xf numFmtId="164" fontId="6" fillId="5" borderId="1" xfId="1"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166" fontId="6" fillId="2" borderId="3" xfId="0" applyNumberFormat="1" applyFont="1" applyFill="1" applyBorder="1" applyAlignment="1">
      <alignment horizontal="center" vertical="center" wrapText="1"/>
    </xf>
    <xf numFmtId="166" fontId="6" fillId="2" borderId="5"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165" fontId="4" fillId="0" borderId="3" xfId="1" applyNumberFormat="1" applyFont="1" applyBorder="1" applyAlignment="1">
      <alignment horizontal="center" vertical="center" wrapText="1"/>
    </xf>
    <xf numFmtId="165" fontId="4" fillId="0" borderId="5" xfId="1" applyNumberFormat="1" applyFont="1" applyBorder="1" applyAlignment="1">
      <alignment horizontal="center" vertical="center" wrapText="1"/>
    </xf>
    <xf numFmtId="14" fontId="5" fillId="0" borderId="3"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164" fontId="5" fillId="4" borderId="3" xfId="1" applyNumberFormat="1" applyFont="1" applyFill="1" applyBorder="1" applyAlignment="1">
      <alignment horizontal="center" vertical="center" wrapText="1"/>
    </xf>
    <xf numFmtId="164" fontId="5" fillId="4" borderId="5" xfId="1" applyNumberFormat="1" applyFont="1" applyFill="1" applyBorder="1" applyAlignment="1">
      <alignment horizontal="center" vertical="center" wrapText="1"/>
    </xf>
    <xf numFmtId="43" fontId="5" fillId="4" borderId="3" xfId="1" applyFont="1" applyFill="1" applyBorder="1" applyAlignment="1">
      <alignment horizontal="center" vertical="center" wrapText="1"/>
    </xf>
    <xf numFmtId="43" fontId="5" fillId="4" borderId="5" xfId="1" applyFont="1" applyFill="1" applyBorder="1" applyAlignment="1">
      <alignment horizontal="center" vertical="center" wrapText="1"/>
    </xf>
    <xf numFmtId="0" fontId="10" fillId="0" borderId="0" xfId="0" applyFont="1" applyAlignment="1">
      <alignment horizontal="center" vertical="center" wrapText="1"/>
    </xf>
    <xf numFmtId="165" fontId="6" fillId="2" borderId="3" xfId="1" applyNumberFormat="1" applyFont="1" applyFill="1" applyBorder="1" applyAlignment="1">
      <alignment horizontal="center" vertical="center" wrapText="1"/>
    </xf>
    <xf numFmtId="165" fontId="6" fillId="2" borderId="5" xfId="1" applyNumberFormat="1"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4" fontId="5" fillId="0" borderId="5" xfId="1" applyNumberFormat="1" applyFont="1" applyBorder="1" applyAlignment="1">
      <alignment horizontal="center" vertical="center" wrapText="1"/>
    </xf>
    <xf numFmtId="0" fontId="1" fillId="8" borderId="3" xfId="0" applyFont="1" applyFill="1" applyBorder="1" applyAlignment="1">
      <alignment horizontal="center" vertical="center" wrapText="1"/>
    </xf>
    <xf numFmtId="0" fontId="1" fillId="8" borderId="5" xfId="0" applyFont="1" applyFill="1" applyBorder="1" applyAlignment="1">
      <alignment horizontal="center" vertical="center" wrapText="1"/>
    </xf>
    <xf numFmtId="164" fontId="1" fillId="8" borderId="3" xfId="1" applyNumberFormat="1" applyFont="1" applyFill="1" applyBorder="1" applyAlignment="1">
      <alignment horizontal="center" vertical="center" wrapText="1"/>
    </xf>
    <xf numFmtId="164" fontId="1" fillId="8" borderId="5" xfId="1" applyNumberFormat="1" applyFont="1" applyFill="1" applyBorder="1" applyAlignment="1">
      <alignment horizontal="center" vertical="center" wrapText="1"/>
    </xf>
    <xf numFmtId="14" fontId="1" fillId="7" borderId="3" xfId="0" applyNumberFormat="1"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3" xfId="0" applyFont="1" applyFill="1" applyBorder="1" applyAlignment="1">
      <alignment horizontal="center" vertical="center" wrapText="1"/>
    </xf>
    <xf numFmtId="164" fontId="1" fillId="7" borderId="3" xfId="1" applyNumberFormat="1" applyFont="1" applyFill="1" applyBorder="1" applyAlignment="1">
      <alignment horizontal="center" vertical="center" wrapText="1"/>
    </xf>
    <xf numFmtId="164" fontId="1" fillId="7" borderId="8" xfId="1" applyNumberFormat="1" applyFont="1" applyFill="1" applyBorder="1" applyAlignment="1">
      <alignment horizontal="center" vertical="center" wrapText="1"/>
    </xf>
    <xf numFmtId="164" fontId="1" fillId="7" borderId="5" xfId="1" applyNumberFormat="1" applyFont="1" applyFill="1" applyBorder="1" applyAlignment="1">
      <alignment horizontal="center" vertical="center" wrapText="1"/>
    </xf>
    <xf numFmtId="14" fontId="4" fillId="8" borderId="3" xfId="0" applyNumberFormat="1" applyFont="1" applyFill="1" applyBorder="1" applyAlignment="1">
      <alignment horizontal="center" vertical="center" wrapText="1"/>
    </xf>
    <xf numFmtId="14" fontId="4" fillId="8" borderId="5" xfId="0" applyNumberFormat="1"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5" xfId="0" applyFont="1" applyFill="1" applyBorder="1" applyAlignment="1">
      <alignment horizontal="center" vertical="center" wrapText="1"/>
    </xf>
    <xf numFmtId="14" fontId="1" fillId="7" borderId="8" xfId="0" applyNumberFormat="1" applyFont="1" applyFill="1" applyBorder="1" applyAlignment="1">
      <alignment horizontal="center" vertical="center" wrapText="1"/>
    </xf>
    <xf numFmtId="14" fontId="1" fillId="7" borderId="5" xfId="0" applyNumberFormat="1"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5" xfId="0" applyFont="1" applyFill="1" applyBorder="1" applyAlignment="1">
      <alignment horizontal="center" vertical="center" wrapText="1"/>
    </xf>
    <xf numFmtId="14" fontId="12" fillId="7" borderId="3" xfId="0" applyNumberFormat="1" applyFont="1" applyFill="1" applyBorder="1" applyAlignment="1">
      <alignment horizontal="center" vertical="center" wrapText="1"/>
    </xf>
    <xf numFmtId="14" fontId="12" fillId="7" borderId="5" xfId="0" applyNumberFormat="1"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5" xfId="0" applyFont="1" applyFill="1" applyBorder="1" applyAlignment="1">
      <alignment horizontal="center" vertical="center" wrapText="1"/>
    </xf>
    <xf numFmtId="14" fontId="4" fillId="7" borderId="3" xfId="0" applyNumberFormat="1" applyFont="1" applyFill="1" applyBorder="1" applyAlignment="1">
      <alignment horizontal="center" vertical="center" wrapText="1"/>
    </xf>
    <xf numFmtId="14" fontId="4" fillId="7" borderId="5" xfId="0" applyNumberFormat="1" applyFont="1" applyFill="1" applyBorder="1" applyAlignment="1">
      <alignment horizontal="center" vertical="center" wrapText="1"/>
    </xf>
    <xf numFmtId="14" fontId="5" fillId="7" borderId="3" xfId="0" applyNumberFormat="1" applyFont="1" applyFill="1" applyBorder="1" applyAlignment="1">
      <alignment horizontal="center" vertical="center" wrapText="1"/>
    </xf>
    <xf numFmtId="14" fontId="5" fillId="7" borderId="5" xfId="0" applyNumberFormat="1" applyFont="1" applyFill="1" applyBorder="1" applyAlignment="1">
      <alignment horizontal="center" vertical="center" wrapText="1"/>
    </xf>
    <xf numFmtId="164" fontId="1" fillId="5" borderId="3" xfId="1" applyNumberFormat="1" applyFont="1" applyFill="1" applyBorder="1" applyAlignment="1">
      <alignment horizontal="center" vertical="center" wrapText="1"/>
    </xf>
    <xf numFmtId="164" fontId="1" fillId="5" borderId="5" xfId="1" applyNumberFormat="1"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12" fillId="7" borderId="8" xfId="0" applyFont="1" applyFill="1" applyBorder="1" applyAlignment="1">
      <alignment horizontal="center" vertical="center" wrapText="1"/>
    </xf>
    <xf numFmtId="14" fontId="5" fillId="7" borderId="8" xfId="0" applyNumberFormat="1" applyFont="1" applyFill="1" applyBorder="1" applyAlignment="1">
      <alignment horizontal="center" vertical="center" wrapText="1"/>
    </xf>
    <xf numFmtId="14" fontId="15" fillId="7" borderId="3" xfId="0" applyNumberFormat="1" applyFont="1" applyFill="1" applyBorder="1" applyAlignment="1">
      <alignment horizontal="center" vertical="center" wrapText="1"/>
    </xf>
    <xf numFmtId="14" fontId="15" fillId="7" borderId="8" xfId="0" applyNumberFormat="1" applyFont="1" applyFill="1" applyBorder="1" applyAlignment="1">
      <alignment horizontal="center" vertical="center" wrapText="1"/>
    </xf>
    <xf numFmtId="14" fontId="15" fillId="7" borderId="5" xfId="0" applyNumberFormat="1" applyFont="1" applyFill="1" applyBorder="1" applyAlignment="1">
      <alignment horizontal="center" vertical="center" wrapText="1"/>
    </xf>
    <xf numFmtId="14" fontId="14" fillId="7" borderId="3" xfId="0" applyNumberFormat="1" applyFont="1" applyFill="1" applyBorder="1" applyAlignment="1">
      <alignment horizontal="center" vertical="center" wrapText="1"/>
    </xf>
    <xf numFmtId="14" fontId="14" fillId="7" borderId="8" xfId="0" applyNumberFormat="1" applyFont="1" applyFill="1" applyBorder="1" applyAlignment="1">
      <alignment horizontal="center" vertical="center" wrapText="1"/>
    </xf>
    <xf numFmtId="14" fontId="14" fillId="7" borderId="5"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164" fontId="2" fillId="5" borderId="1" xfId="1" applyNumberFormat="1" applyFont="1" applyFill="1" applyBorder="1" applyAlignment="1">
      <alignment horizontal="center" vertical="center" wrapText="1"/>
    </xf>
    <xf numFmtId="164" fontId="2" fillId="4" borderId="1" xfId="1"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2" borderId="1" xfId="0" applyFont="1" applyFill="1" applyBorder="1" applyAlignment="1">
      <alignment horizontal="center" vertical="center" wrapText="1"/>
    </xf>
    <xf numFmtId="164" fontId="2" fillId="3" borderId="1" xfId="1" applyNumberFormat="1"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 fillId="10" borderId="5" xfId="0" applyFont="1" applyFill="1" applyBorder="1" applyAlignment="1">
      <alignment horizontal="center" vertical="center" wrapText="1"/>
    </xf>
    <xf numFmtId="14" fontId="1" fillId="10" borderId="3" xfId="0" applyNumberFormat="1" applyFont="1" applyFill="1" applyBorder="1" applyAlignment="1">
      <alignment horizontal="center" vertical="center" wrapText="1"/>
    </xf>
    <xf numFmtId="165" fontId="1" fillId="10" borderId="3" xfId="1" applyNumberFormat="1" applyFont="1" applyFill="1" applyBorder="1" applyAlignment="1">
      <alignment horizontal="center" vertical="center" wrapText="1"/>
    </xf>
    <xf numFmtId="165" fontId="1" fillId="10" borderId="5" xfId="1" applyNumberFormat="1" applyFont="1" applyFill="1" applyBorder="1" applyAlignment="1">
      <alignment horizontal="center" vertical="center" wrapText="1"/>
    </xf>
    <xf numFmtId="14" fontId="4" fillId="10" borderId="3" xfId="0" applyNumberFormat="1" applyFont="1" applyFill="1" applyBorder="1" applyAlignment="1">
      <alignment horizontal="center" vertical="center" wrapText="1"/>
    </xf>
    <xf numFmtId="14" fontId="4" fillId="10" borderId="5" xfId="0" applyNumberFormat="1" applyFont="1" applyFill="1" applyBorder="1" applyAlignment="1">
      <alignment horizontal="center" vertical="center" wrapText="1"/>
    </xf>
    <xf numFmtId="164" fontId="1" fillId="10" borderId="3" xfId="1" applyNumberFormat="1" applyFont="1" applyFill="1" applyBorder="1" applyAlignment="1">
      <alignment horizontal="center" vertical="center" wrapText="1"/>
    </xf>
    <xf numFmtId="164" fontId="1" fillId="10" borderId="5" xfId="1" applyNumberFormat="1" applyFont="1" applyFill="1" applyBorder="1" applyAlignment="1">
      <alignment horizontal="center" vertical="center" wrapText="1"/>
    </xf>
    <xf numFmtId="165" fontId="4" fillId="7" borderId="3" xfId="1" applyNumberFormat="1" applyFont="1" applyFill="1" applyBorder="1" applyAlignment="1">
      <alignment horizontal="center" vertical="center" wrapText="1"/>
    </xf>
    <xf numFmtId="165" fontId="4" fillId="7" borderId="5" xfId="1" applyNumberFormat="1" applyFont="1" applyFill="1" applyBorder="1" applyAlignment="1">
      <alignment horizontal="center" vertical="center" wrapText="1"/>
    </xf>
    <xf numFmtId="164" fontId="4" fillId="7" borderId="3" xfId="1" applyNumberFormat="1" applyFont="1" applyFill="1" applyBorder="1" applyAlignment="1">
      <alignment horizontal="center" vertical="center" wrapText="1"/>
    </xf>
    <xf numFmtId="164" fontId="4" fillId="7" borderId="5" xfId="1" applyNumberFormat="1" applyFont="1" applyFill="1" applyBorder="1" applyAlignment="1">
      <alignment horizontal="center" vertical="center" wrapText="1"/>
    </xf>
    <xf numFmtId="164" fontId="4" fillId="5" borderId="3" xfId="1" applyNumberFormat="1" applyFont="1" applyFill="1" applyBorder="1" applyAlignment="1">
      <alignment horizontal="center" vertical="center" wrapText="1"/>
    </xf>
    <xf numFmtId="164" fontId="4" fillId="5" borderId="5" xfId="1" applyNumberFormat="1"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5" xfId="0" applyFont="1" applyFill="1" applyBorder="1" applyAlignment="1">
      <alignment horizontal="center" vertical="center" wrapText="1"/>
    </xf>
    <xf numFmtId="165" fontId="4" fillId="9" borderId="3" xfId="1" applyNumberFormat="1" applyFont="1" applyFill="1" applyBorder="1" applyAlignment="1">
      <alignment horizontal="center" vertical="center" wrapText="1"/>
    </xf>
    <xf numFmtId="165" fontId="4" fillId="9" borderId="5" xfId="1" applyNumberFormat="1" applyFont="1" applyFill="1" applyBorder="1" applyAlignment="1">
      <alignment horizontal="center" vertical="center" wrapText="1"/>
    </xf>
    <xf numFmtId="164" fontId="4" fillId="9" borderId="3" xfId="1" applyNumberFormat="1" applyFont="1" applyFill="1" applyBorder="1" applyAlignment="1">
      <alignment horizontal="center" vertical="center" wrapText="1"/>
    </xf>
    <xf numFmtId="164" fontId="4" fillId="9" borderId="5" xfId="1" applyNumberFormat="1"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5" xfId="0" applyFont="1" applyFill="1" applyBorder="1" applyAlignment="1">
      <alignment horizontal="center" vertical="center" wrapText="1"/>
    </xf>
    <xf numFmtId="14" fontId="5" fillId="9" borderId="3" xfId="0" applyNumberFormat="1" applyFont="1" applyFill="1" applyBorder="1" applyAlignment="1">
      <alignment horizontal="center" vertical="center" wrapText="1"/>
    </xf>
    <xf numFmtId="14" fontId="5" fillId="9" borderId="5" xfId="0" applyNumberFormat="1" applyFont="1" applyFill="1" applyBorder="1" applyAlignment="1">
      <alignment horizontal="center" vertical="center" wrapText="1"/>
    </xf>
    <xf numFmtId="14" fontId="4" fillId="7" borderId="8" xfId="0" applyNumberFormat="1" applyFont="1" applyFill="1" applyBorder="1" applyAlignment="1">
      <alignment horizontal="center" vertical="center" wrapText="1"/>
    </xf>
    <xf numFmtId="0" fontId="4" fillId="7" borderId="8" xfId="0" applyFont="1" applyFill="1" applyBorder="1" applyAlignment="1">
      <alignment horizontal="center" vertical="center" wrapText="1"/>
    </xf>
    <xf numFmtId="165" fontId="4" fillId="7" borderId="8" xfId="1" applyNumberFormat="1" applyFont="1" applyFill="1" applyBorder="1" applyAlignment="1">
      <alignment horizontal="center" vertical="center" wrapText="1"/>
    </xf>
    <xf numFmtId="164" fontId="4" fillId="7" borderId="8" xfId="1" applyNumberFormat="1" applyFont="1" applyFill="1" applyBorder="1" applyAlignment="1">
      <alignment horizontal="center" vertical="center" wrapText="1"/>
    </xf>
    <xf numFmtId="0" fontId="4" fillId="8" borderId="8" xfId="0" applyFont="1" applyFill="1" applyBorder="1" applyAlignment="1">
      <alignment horizontal="center" vertical="center" wrapText="1"/>
    </xf>
    <xf numFmtId="165" fontId="4" fillId="8" borderId="3" xfId="1" applyNumberFormat="1" applyFont="1" applyFill="1" applyBorder="1" applyAlignment="1">
      <alignment horizontal="center" vertical="center" wrapText="1"/>
    </xf>
    <xf numFmtId="165" fontId="4" fillId="8" borderId="8" xfId="1" applyNumberFormat="1" applyFont="1" applyFill="1" applyBorder="1" applyAlignment="1">
      <alignment horizontal="center" vertical="center" wrapText="1"/>
    </xf>
    <xf numFmtId="165" fontId="4" fillId="8" borderId="5" xfId="1" applyNumberFormat="1" applyFont="1" applyFill="1" applyBorder="1" applyAlignment="1">
      <alignment horizontal="center" vertical="center" wrapText="1"/>
    </xf>
    <xf numFmtId="14" fontId="5" fillId="8" borderId="3" xfId="0" applyNumberFormat="1" applyFont="1" applyFill="1" applyBorder="1" applyAlignment="1">
      <alignment horizontal="center" vertical="center" wrapText="1"/>
    </xf>
    <xf numFmtId="14" fontId="5" fillId="8" borderId="8" xfId="0" applyNumberFormat="1" applyFont="1" applyFill="1" applyBorder="1" applyAlignment="1">
      <alignment horizontal="center" vertical="center" wrapText="1"/>
    </xf>
    <xf numFmtId="14" fontId="5" fillId="8" borderId="5" xfId="0" applyNumberFormat="1"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5" xfId="0" applyFont="1" applyFill="1" applyBorder="1" applyAlignment="1">
      <alignment horizontal="center" vertical="center" wrapText="1"/>
    </xf>
    <xf numFmtId="164" fontId="6" fillId="4" borderId="1" xfId="1" applyNumberFormat="1" applyFont="1" applyFill="1" applyBorder="1" applyAlignment="1">
      <alignment horizontal="center" vertical="center" wrapText="1"/>
    </xf>
    <xf numFmtId="0" fontId="1" fillId="10" borderId="8" xfId="0" applyFont="1" applyFill="1" applyBorder="1" applyAlignment="1">
      <alignment horizontal="center" vertical="center" wrapText="1"/>
    </xf>
    <xf numFmtId="14" fontId="1" fillId="10" borderId="8" xfId="0" applyNumberFormat="1" applyFont="1" applyFill="1" applyBorder="1" applyAlignment="1">
      <alignment horizontal="center" vertical="center" wrapText="1"/>
    </xf>
    <xf numFmtId="14" fontId="1" fillId="10" borderId="5" xfId="0" applyNumberFormat="1" applyFont="1" applyFill="1" applyBorder="1" applyAlignment="1">
      <alignment horizontal="center" vertical="center" wrapText="1"/>
    </xf>
    <xf numFmtId="164" fontId="1" fillId="10" borderId="3" xfId="2" applyNumberFormat="1" applyFont="1" applyFill="1" applyBorder="1" applyAlignment="1">
      <alignment horizontal="center" vertical="center" wrapText="1"/>
    </xf>
    <xf numFmtId="164" fontId="1" fillId="10" borderId="8" xfId="2" applyNumberFormat="1" applyFont="1" applyFill="1" applyBorder="1" applyAlignment="1">
      <alignment horizontal="center" vertical="center" wrapText="1"/>
    </xf>
    <xf numFmtId="164" fontId="1" fillId="10" borderId="5" xfId="2" applyNumberFormat="1" applyFont="1" applyFill="1" applyBorder="1" applyAlignment="1">
      <alignment horizontal="center" vertical="center" wrapText="1"/>
    </xf>
    <xf numFmtId="164" fontId="1" fillId="10" borderId="1" xfId="2" applyNumberFormat="1" applyFont="1" applyFill="1" applyBorder="1" applyAlignment="1">
      <alignment horizontal="center" vertical="center" wrapText="1"/>
    </xf>
    <xf numFmtId="164" fontId="1" fillId="10" borderId="6" xfId="2" applyNumberFormat="1" applyFont="1" applyFill="1" applyBorder="1" applyAlignment="1">
      <alignment horizontal="center" vertical="center" wrapText="1"/>
    </xf>
    <xf numFmtId="164" fontId="1" fillId="10" borderId="9" xfId="2" applyNumberFormat="1" applyFont="1" applyFill="1" applyBorder="1" applyAlignment="1">
      <alignment horizontal="center" vertical="center" wrapText="1"/>
    </xf>
    <xf numFmtId="14" fontId="1" fillId="8" borderId="3" xfId="0" applyNumberFormat="1" applyFont="1" applyFill="1" applyBorder="1" applyAlignment="1">
      <alignment horizontal="center" vertical="center" wrapText="1"/>
    </xf>
    <xf numFmtId="14" fontId="1" fillId="8" borderId="5" xfId="0" applyNumberFormat="1" applyFont="1" applyFill="1" applyBorder="1" applyAlignment="1">
      <alignment horizontal="center" vertical="center" wrapText="1"/>
    </xf>
    <xf numFmtId="164" fontId="1" fillId="5" borderId="3" xfId="2" applyNumberFormat="1" applyFont="1" applyFill="1" applyBorder="1" applyAlignment="1">
      <alignment horizontal="center" vertical="center" wrapText="1"/>
    </xf>
    <xf numFmtId="164" fontId="2" fillId="5" borderId="1" xfId="2" applyNumberFormat="1" applyFont="1" applyFill="1" applyBorder="1" applyAlignment="1">
      <alignment horizontal="center" vertical="center" wrapText="1"/>
    </xf>
    <xf numFmtId="164" fontId="2" fillId="4" borderId="1" xfId="2" applyNumberFormat="1" applyFont="1" applyFill="1" applyBorder="1" applyAlignment="1">
      <alignment horizontal="center" vertical="center" wrapText="1"/>
    </xf>
    <xf numFmtId="0" fontId="2" fillId="5" borderId="0" xfId="0" applyFont="1" applyFill="1" applyAlignment="1">
      <alignment horizontal="center" vertical="center" wrapText="1"/>
    </xf>
    <xf numFmtId="164" fontId="2" fillId="3" borderId="1" xfId="2" applyNumberFormat="1" applyFont="1" applyFill="1" applyBorder="1" applyAlignment="1">
      <alignment horizontal="center" vertical="center" wrapText="1"/>
    </xf>
    <xf numFmtId="168" fontId="4" fillId="0" borderId="3" xfId="0" applyNumberFormat="1" applyFont="1" applyFill="1" applyBorder="1" applyAlignment="1">
      <alignment horizontal="center" vertical="center" wrapText="1"/>
    </xf>
    <xf numFmtId="168" fontId="4" fillId="0" borderId="5" xfId="0" applyNumberFormat="1" applyFont="1" applyFill="1" applyBorder="1" applyAlignment="1">
      <alignment horizontal="center" vertical="center" wrapText="1"/>
    </xf>
    <xf numFmtId="165" fontId="4" fillId="0" borderId="3" xfId="2" applyNumberFormat="1" applyFont="1" applyFill="1" applyBorder="1" applyAlignment="1">
      <alignment horizontal="center" vertical="center" wrapText="1"/>
    </xf>
    <xf numFmtId="165" fontId="4" fillId="0" borderId="5" xfId="2" applyNumberFormat="1" applyFont="1" applyFill="1" applyBorder="1" applyAlignment="1">
      <alignment horizontal="center" vertical="center" wrapText="1"/>
    </xf>
    <xf numFmtId="164" fontId="4" fillId="4" borderId="3" xfId="2" applyNumberFormat="1" applyFont="1" applyFill="1" applyBorder="1" applyAlignment="1">
      <alignment horizontal="center" vertical="center" wrapText="1"/>
    </xf>
    <xf numFmtId="164" fontId="4" fillId="4" borderId="5" xfId="2" applyNumberFormat="1" applyFont="1" applyFill="1" applyBorder="1" applyAlignment="1">
      <alignment horizontal="center" vertical="center" wrapText="1"/>
    </xf>
    <xf numFmtId="164" fontId="4" fillId="0" borderId="3" xfId="2" applyNumberFormat="1" applyFont="1" applyFill="1" applyBorder="1" applyAlignment="1">
      <alignment horizontal="center" vertical="center" wrapText="1"/>
    </xf>
    <xf numFmtId="164" fontId="4" fillId="0" borderId="5" xfId="2" applyNumberFormat="1" applyFont="1" applyFill="1" applyBorder="1" applyAlignment="1">
      <alignment horizontal="center" vertical="center" wrapText="1"/>
    </xf>
    <xf numFmtId="164" fontId="4" fillId="5" borderId="3" xfId="2" applyNumberFormat="1" applyFont="1" applyFill="1" applyBorder="1" applyAlignment="1">
      <alignment horizontal="center" vertical="center" wrapText="1"/>
    </xf>
    <xf numFmtId="164" fontId="4" fillId="5" borderId="5" xfId="2" applyNumberFormat="1" applyFont="1" applyFill="1" applyBorder="1" applyAlignment="1">
      <alignment horizontal="center" vertical="center" wrapText="1"/>
    </xf>
    <xf numFmtId="165" fontId="4" fillId="10" borderId="3" xfId="2" applyNumberFormat="1" applyFont="1" applyFill="1" applyBorder="1" applyAlignment="1">
      <alignment horizontal="center" vertical="center" wrapText="1"/>
    </xf>
    <xf numFmtId="165" fontId="4" fillId="10" borderId="5" xfId="2" applyNumberFormat="1" applyFont="1" applyFill="1" applyBorder="1" applyAlignment="1">
      <alignment horizontal="center" vertical="center" wrapText="1"/>
    </xf>
    <xf numFmtId="168" fontId="4" fillId="10" borderId="3" xfId="0" applyNumberFormat="1" applyFont="1" applyFill="1" applyBorder="1" applyAlignment="1">
      <alignment horizontal="center" vertical="center" wrapText="1"/>
    </xf>
    <xf numFmtId="168" fontId="4" fillId="10" borderId="5" xfId="0" applyNumberFormat="1" applyFont="1" applyFill="1" applyBorder="1" applyAlignment="1">
      <alignment horizontal="center" vertical="center" wrapText="1"/>
    </xf>
    <xf numFmtId="168" fontId="4" fillId="10" borderId="3" xfId="0" applyNumberFormat="1" applyFont="1" applyFill="1" applyBorder="1" applyAlignment="1">
      <alignment horizontal="center" vertical="center"/>
    </xf>
    <xf numFmtId="168" fontId="4" fillId="10" borderId="5" xfId="0" applyNumberFormat="1" applyFont="1" applyFill="1" applyBorder="1" applyAlignment="1">
      <alignment horizontal="center" vertical="center"/>
    </xf>
    <xf numFmtId="164" fontId="4" fillId="10" borderId="3" xfId="2" applyNumberFormat="1" applyFont="1" applyFill="1" applyBorder="1" applyAlignment="1">
      <alignment horizontal="center" vertical="center" wrapText="1"/>
    </xf>
    <xf numFmtId="164" fontId="4" fillId="10" borderId="5" xfId="2" applyNumberFormat="1" applyFont="1" applyFill="1" applyBorder="1" applyAlignment="1">
      <alignment horizontal="center" vertical="center" wrapText="1"/>
    </xf>
    <xf numFmtId="168" fontId="4" fillId="10" borderId="8" xfId="0" applyNumberFormat="1" applyFont="1" applyFill="1" applyBorder="1" applyAlignment="1">
      <alignment horizontal="center" vertical="center" wrapText="1"/>
    </xf>
    <xf numFmtId="0" fontId="4" fillId="10" borderId="8" xfId="0" applyFont="1" applyFill="1" applyBorder="1" applyAlignment="1">
      <alignment horizontal="center" vertical="center" wrapText="1"/>
    </xf>
    <xf numFmtId="165" fontId="4" fillId="10" borderId="8" xfId="2" applyNumberFormat="1" applyFont="1" applyFill="1" applyBorder="1" applyAlignment="1">
      <alignment horizontal="center" vertical="center" wrapText="1"/>
    </xf>
    <xf numFmtId="168" fontId="5" fillId="10" borderId="3" xfId="0" applyNumberFormat="1" applyFont="1" applyFill="1" applyBorder="1" applyAlignment="1">
      <alignment horizontal="center" vertical="center" wrapText="1"/>
    </xf>
    <xf numFmtId="168" fontId="5" fillId="10" borderId="8" xfId="0" applyNumberFormat="1" applyFont="1" applyFill="1" applyBorder="1" applyAlignment="1">
      <alignment horizontal="center" vertical="center" wrapText="1"/>
    </xf>
    <xf numFmtId="168" fontId="5" fillId="10" borderId="5" xfId="0" applyNumberFormat="1" applyFont="1" applyFill="1" applyBorder="1" applyAlignment="1">
      <alignment horizontal="center" vertical="center" wrapText="1"/>
    </xf>
    <xf numFmtId="164" fontId="4" fillId="10" borderId="8" xfId="2" applyNumberFormat="1"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10" borderId="5" xfId="0" applyFont="1" applyFill="1" applyBorder="1" applyAlignment="1">
      <alignment horizontal="center" vertical="center" wrapText="1"/>
    </xf>
    <xf numFmtId="14" fontId="4" fillId="10" borderId="8" xfId="0" applyNumberFormat="1" applyFont="1" applyFill="1" applyBorder="1" applyAlignment="1">
      <alignment horizontal="center" vertical="center" wrapText="1"/>
    </xf>
    <xf numFmtId="164" fontId="4" fillId="5" borderId="8" xfId="2" applyNumberFormat="1" applyFont="1" applyFill="1" applyBorder="1" applyAlignment="1">
      <alignment horizontal="center" vertical="center" wrapText="1"/>
    </xf>
    <xf numFmtId="164" fontId="4" fillId="10" borderId="6" xfId="2" applyNumberFormat="1" applyFont="1" applyFill="1" applyBorder="1" applyAlignment="1">
      <alignment horizontal="center" vertical="center" wrapText="1"/>
    </xf>
    <xf numFmtId="164" fontId="4" fillId="10" borderId="9" xfId="2" applyNumberFormat="1" applyFont="1" applyFill="1" applyBorder="1" applyAlignment="1">
      <alignment horizontal="center" vertical="center" wrapText="1"/>
    </xf>
    <xf numFmtId="164" fontId="4" fillId="10" borderId="1" xfId="2" applyNumberFormat="1" applyFont="1" applyFill="1" applyBorder="1" applyAlignment="1">
      <alignment horizontal="center" vertical="center" wrapText="1"/>
    </xf>
    <xf numFmtId="164" fontId="4" fillId="5" borderId="6" xfId="2" applyNumberFormat="1" applyFont="1" applyFill="1" applyBorder="1" applyAlignment="1">
      <alignment horizontal="center" vertical="center" wrapText="1"/>
    </xf>
    <xf numFmtId="164" fontId="4" fillId="5" borderId="9" xfId="2" applyNumberFormat="1" applyFont="1" applyFill="1" applyBorder="1" applyAlignment="1">
      <alignment horizontal="center" vertical="center" wrapText="1"/>
    </xf>
    <xf numFmtId="164" fontId="4" fillId="5" borderId="1" xfId="2" applyNumberFormat="1" applyFont="1" applyFill="1" applyBorder="1" applyAlignment="1">
      <alignment horizontal="center" vertical="center" wrapText="1"/>
    </xf>
    <xf numFmtId="165" fontId="5" fillId="10" borderId="3" xfId="2" applyNumberFormat="1" applyFont="1" applyFill="1" applyBorder="1" applyAlignment="1">
      <alignment horizontal="center" vertical="center" wrapText="1"/>
    </xf>
    <xf numFmtId="165" fontId="5" fillId="10" borderId="8" xfId="2" applyNumberFormat="1" applyFont="1" applyFill="1" applyBorder="1" applyAlignment="1">
      <alignment horizontal="center" vertical="center" wrapText="1"/>
    </xf>
    <xf numFmtId="165" fontId="5" fillId="10" borderId="5" xfId="2" applyNumberFormat="1" applyFont="1" applyFill="1" applyBorder="1" applyAlignment="1">
      <alignment horizontal="center" vertical="center" wrapText="1"/>
    </xf>
    <xf numFmtId="164" fontId="5" fillId="10" borderId="3" xfId="2" applyNumberFormat="1" applyFont="1" applyFill="1" applyBorder="1" applyAlignment="1">
      <alignment horizontal="center" vertical="center" wrapText="1"/>
    </xf>
    <xf numFmtId="164" fontId="5" fillId="10" borderId="8" xfId="2" applyNumberFormat="1" applyFont="1" applyFill="1" applyBorder="1" applyAlignment="1">
      <alignment horizontal="center" vertical="center" wrapText="1"/>
    </xf>
    <xf numFmtId="164" fontId="5" fillId="10" borderId="5" xfId="2" applyNumberFormat="1" applyFont="1" applyFill="1" applyBorder="1" applyAlignment="1">
      <alignment horizontal="center" vertical="center" wrapText="1"/>
    </xf>
    <xf numFmtId="168" fontId="6" fillId="2" borderId="3" xfId="0" applyNumberFormat="1" applyFont="1" applyFill="1" applyBorder="1" applyAlignment="1">
      <alignment horizontal="center" vertical="center" wrapText="1"/>
    </xf>
    <xf numFmtId="168" fontId="6" fillId="2" borderId="5" xfId="0" applyNumberFormat="1" applyFont="1" applyFill="1" applyBorder="1" applyAlignment="1">
      <alignment horizontal="center" vertical="center" wrapText="1"/>
    </xf>
    <xf numFmtId="164" fontId="6" fillId="4" borderId="1" xfId="2" applyNumberFormat="1" applyFont="1" applyFill="1" applyBorder="1" applyAlignment="1">
      <alignment horizontal="center" vertical="center" wrapText="1"/>
    </xf>
    <xf numFmtId="165" fontId="6" fillId="2" borderId="3" xfId="2" applyNumberFormat="1" applyFont="1" applyFill="1" applyBorder="1" applyAlignment="1">
      <alignment horizontal="center" vertical="center" wrapText="1"/>
    </xf>
    <xf numFmtId="165" fontId="6" fillId="2" borderId="5" xfId="2" applyNumberFormat="1" applyFont="1" applyFill="1" applyBorder="1" applyAlignment="1">
      <alignment horizontal="center" vertical="center" wrapText="1"/>
    </xf>
    <xf numFmtId="164" fontId="6" fillId="5" borderId="1" xfId="2" applyNumberFormat="1" applyFont="1" applyFill="1" applyBorder="1" applyAlignment="1">
      <alignment horizontal="center" vertical="center" wrapText="1"/>
    </xf>
    <xf numFmtId="0" fontId="20" fillId="0" borderId="3" xfId="3" applyFont="1" applyFill="1" applyBorder="1" applyAlignment="1">
      <alignment horizontal="center" vertical="center" wrapText="1"/>
    </xf>
    <xf numFmtId="0" fontId="20" fillId="0" borderId="5" xfId="3"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 fillId="0" borderId="0" xfId="3" applyFont="1" applyFill="1" applyAlignment="1">
      <alignment horizontal="left"/>
    </xf>
    <xf numFmtId="0" fontId="6" fillId="0" borderId="0" xfId="3" applyFont="1" applyFill="1" applyBorder="1" applyAlignment="1">
      <alignment horizontal="center" vertical="center"/>
    </xf>
    <xf numFmtId="0" fontId="24" fillId="0" borderId="11" xfId="3" applyFont="1" applyFill="1" applyBorder="1" applyAlignment="1">
      <alignment horizontal="center" vertical="center"/>
    </xf>
    <xf numFmtId="0" fontId="20" fillId="0" borderId="4" xfId="3" applyFont="1" applyFill="1" applyBorder="1" applyAlignment="1">
      <alignment horizontal="center" vertical="center" wrapText="1"/>
    </xf>
    <xf numFmtId="0" fontId="20" fillId="0" borderId="7" xfId="3" applyFont="1" applyFill="1" applyBorder="1" applyAlignment="1">
      <alignment horizontal="center" vertical="center" wrapText="1"/>
    </xf>
    <xf numFmtId="0" fontId="20" fillId="0" borderId="2" xfId="3" applyFont="1" applyFill="1" applyBorder="1" applyAlignment="1">
      <alignment horizontal="center" vertical="center" wrapText="1"/>
    </xf>
    <xf numFmtId="0" fontId="24" fillId="0" borderId="11" xfId="3" applyFont="1" applyFill="1" applyBorder="1" applyAlignment="1">
      <alignment horizontal="center" vertical="center" wrapText="1"/>
    </xf>
    <xf numFmtId="0" fontId="21" fillId="0" borderId="3" xfId="3" applyFont="1" applyFill="1" applyBorder="1" applyAlignment="1">
      <alignment horizontal="center" vertical="center" wrapText="1"/>
    </xf>
    <xf numFmtId="0" fontId="21" fillId="0" borderId="8" xfId="3" applyFont="1" applyFill="1" applyBorder="1" applyAlignment="1">
      <alignment horizontal="center" vertical="center" wrapText="1"/>
    </xf>
    <xf numFmtId="0" fontId="21" fillId="0" borderId="5" xfId="3"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5" fillId="0" borderId="3"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5" xfId="0" applyFont="1" applyFill="1" applyBorder="1" applyAlignment="1">
      <alignment horizontal="left" vertical="center" wrapText="1"/>
    </xf>
    <xf numFmtId="170" fontId="25" fillId="0" borderId="3" xfId="0" applyNumberFormat="1" applyFont="1" applyFill="1" applyBorder="1" applyAlignment="1">
      <alignment horizontal="center" vertical="center" wrapText="1"/>
    </xf>
    <xf numFmtId="170" fontId="25" fillId="0" borderId="8" xfId="0" applyNumberFormat="1" applyFont="1" applyFill="1" applyBorder="1" applyAlignment="1">
      <alignment horizontal="center" vertical="center" wrapText="1"/>
    </xf>
    <xf numFmtId="170" fontId="25" fillId="0" borderId="5" xfId="0" applyNumberFormat="1" applyFont="1" applyFill="1" applyBorder="1" applyAlignment="1">
      <alignment horizontal="center" vertical="center" wrapText="1"/>
    </xf>
    <xf numFmtId="0" fontId="20" fillId="0" borderId="8" xfId="3" applyFont="1" applyFill="1" applyBorder="1" applyAlignment="1">
      <alignment horizontal="center" vertical="center" wrapText="1"/>
    </xf>
    <xf numFmtId="0" fontId="20" fillId="0" borderId="4" xfId="3" applyFont="1" applyFill="1" applyBorder="1" applyAlignment="1">
      <alignment horizontal="center" vertical="center"/>
    </xf>
    <xf numFmtId="0" fontId="20" fillId="0" borderId="7" xfId="3" applyFont="1" applyFill="1" applyBorder="1" applyAlignment="1">
      <alignment horizontal="center" vertical="center"/>
    </xf>
    <xf numFmtId="0" fontId="20" fillId="0" borderId="2" xfId="3" applyFont="1" applyFill="1" applyBorder="1" applyAlignment="1">
      <alignment horizontal="center" vertical="center"/>
    </xf>
    <xf numFmtId="0" fontId="35" fillId="0" borderId="0" xfId="3" applyFont="1" applyFill="1" applyAlignment="1">
      <alignment horizontal="left"/>
    </xf>
    <xf numFmtId="0" fontId="23" fillId="0" borderId="0" xfId="3" applyFont="1" applyFill="1" applyBorder="1" applyAlignment="1">
      <alignment horizontal="center" vertical="center" wrapText="1"/>
    </xf>
    <xf numFmtId="0" fontId="23" fillId="0" borderId="0" xfId="3" applyFont="1" applyFill="1" applyBorder="1" applyAlignment="1">
      <alignment horizontal="center" vertical="center"/>
    </xf>
    <xf numFmtId="0" fontId="24" fillId="0" borderId="0" xfId="3" applyFont="1" applyFill="1" applyBorder="1" applyAlignment="1">
      <alignment horizontal="center" vertical="center" wrapText="1"/>
    </xf>
    <xf numFmtId="0" fontId="24" fillId="0" borderId="0" xfId="3" applyFont="1" applyFill="1" applyBorder="1" applyAlignment="1">
      <alignment horizontal="center" vertical="center"/>
    </xf>
    <xf numFmtId="0" fontId="20" fillId="0" borderId="1" xfId="3" applyFont="1" applyFill="1" applyBorder="1" applyAlignment="1">
      <alignment horizontal="center" vertical="center" wrapText="1"/>
    </xf>
    <xf numFmtId="0" fontId="20" fillId="0" borderId="1" xfId="3" applyFont="1" applyFill="1" applyBorder="1" applyAlignment="1">
      <alignment horizontal="center" vertical="center"/>
    </xf>
    <xf numFmtId="0" fontId="26" fillId="0" borderId="7" xfId="3" applyFont="1" applyFill="1" applyBorder="1" applyAlignment="1">
      <alignment horizontal="center" wrapText="1"/>
    </xf>
    <xf numFmtId="0" fontId="26" fillId="0" borderId="14" xfId="3" applyFont="1" applyFill="1" applyBorder="1" applyAlignment="1">
      <alignment horizontal="left" vertical="center" wrapText="1"/>
    </xf>
    <xf numFmtId="0" fontId="26" fillId="0" borderId="0" xfId="3" applyFont="1" applyFill="1" applyBorder="1" applyAlignment="1">
      <alignment horizontal="left" vertical="center" wrapText="1"/>
    </xf>
    <xf numFmtId="0" fontId="26" fillId="0" borderId="11" xfId="3" applyFont="1" applyFill="1" applyBorder="1" applyAlignment="1">
      <alignment horizontal="left" vertical="center" wrapText="1"/>
    </xf>
    <xf numFmtId="0" fontId="20" fillId="0" borderId="1" xfId="0" applyFont="1" applyFill="1" applyBorder="1" applyAlignment="1">
      <alignment horizontal="center" vertical="center" wrapText="1"/>
    </xf>
    <xf numFmtId="0" fontId="26" fillId="0" borderId="0" xfId="3" applyFont="1" applyFill="1" applyAlignment="1">
      <alignment horizontal="left" wrapText="1"/>
    </xf>
    <xf numFmtId="0" fontId="26" fillId="0" borderId="14" xfId="3" applyFont="1" applyFill="1" applyBorder="1" applyAlignment="1">
      <alignment horizontal="center" vertical="center"/>
    </xf>
    <xf numFmtId="0" fontId="26" fillId="0" borderId="0" xfId="3" applyFont="1" applyFill="1" applyBorder="1" applyAlignment="1">
      <alignment horizontal="center" vertical="center"/>
    </xf>
    <xf numFmtId="0" fontId="26" fillId="0" borderId="11" xfId="3" applyFont="1" applyFill="1" applyBorder="1" applyAlignment="1">
      <alignment horizontal="center" vertical="center"/>
    </xf>
    <xf numFmtId="0" fontId="26" fillId="0" borderId="14" xfId="0" applyFont="1" applyBorder="1" applyAlignment="1">
      <alignment horizontal="left" wrapText="1"/>
    </xf>
    <xf numFmtId="0" fontId="26" fillId="0" borderId="0" xfId="0" applyFont="1" applyBorder="1" applyAlignment="1">
      <alignment horizontal="left" wrapText="1"/>
    </xf>
    <xf numFmtId="0" fontId="26" fillId="0" borderId="11" xfId="0" applyFont="1" applyBorder="1" applyAlignment="1">
      <alignment horizontal="left" wrapText="1"/>
    </xf>
    <xf numFmtId="0" fontId="26" fillId="0" borderId="14" xfId="3" applyFont="1" applyFill="1" applyBorder="1" applyAlignment="1">
      <alignment horizontal="center" vertical="center" wrapText="1"/>
    </xf>
    <xf numFmtId="0" fontId="26" fillId="0" borderId="0" xfId="3" applyFont="1" applyFill="1" applyBorder="1" applyAlignment="1">
      <alignment horizontal="center" vertical="center" wrapText="1"/>
    </xf>
    <xf numFmtId="0" fontId="26" fillId="0" borderId="11" xfId="3" applyFont="1" applyFill="1" applyBorder="1" applyAlignment="1">
      <alignment horizontal="center" vertical="center" wrapText="1"/>
    </xf>
    <xf numFmtId="0" fontId="20" fillId="0" borderId="1" xfId="3" applyFont="1" applyFill="1" applyBorder="1" applyAlignment="1">
      <alignment horizontal="center" wrapText="1"/>
    </xf>
    <xf numFmtId="0" fontId="26" fillId="0" borderId="1" xfId="3" applyFont="1" applyFill="1" applyBorder="1" applyAlignment="1">
      <alignment horizontal="center" vertical="center" wrapText="1"/>
    </xf>
    <xf numFmtId="0" fontId="25" fillId="0" borderId="1" xfId="0" applyFont="1" applyFill="1" applyBorder="1" applyAlignment="1">
      <alignment horizontal="left" vertical="center" wrapText="1"/>
    </xf>
    <xf numFmtId="170" fontId="25" fillId="0" borderId="1" xfId="0" applyNumberFormat="1" applyFont="1" applyFill="1" applyBorder="1" applyAlignment="1">
      <alignment horizontal="center" vertical="center" wrapText="1"/>
    </xf>
    <xf numFmtId="0" fontId="21" fillId="0" borderId="1" xfId="3"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3" xfId="0" applyFont="1" applyBorder="1" applyAlignment="1">
      <alignment horizontal="center" vertical="center"/>
    </xf>
    <xf numFmtId="0" fontId="21" fillId="0" borderId="5" xfId="0" applyFont="1" applyBorder="1" applyAlignment="1">
      <alignment horizontal="center" vertical="center"/>
    </xf>
    <xf numFmtId="0" fontId="18" fillId="0" borderId="3" xfId="3" applyFill="1" applyBorder="1" applyAlignment="1">
      <alignment horizontal="center"/>
    </xf>
    <xf numFmtId="0" fontId="18" fillId="0" borderId="8" xfId="3" applyFill="1" applyBorder="1" applyAlignment="1">
      <alignment horizontal="center"/>
    </xf>
    <xf numFmtId="0" fontId="18" fillId="0" borderId="5" xfId="3" applyFill="1" applyBorder="1" applyAlignment="1">
      <alignment horizontal="center"/>
    </xf>
    <xf numFmtId="0" fontId="21" fillId="0" borderId="3" xfId="0" applyFont="1" applyBorder="1" applyAlignment="1">
      <alignment horizontal="center" wrapText="1"/>
    </xf>
    <xf numFmtId="0" fontId="21" fillId="0" borderId="8" xfId="0" applyFont="1" applyBorder="1" applyAlignment="1">
      <alignment horizontal="center" wrapText="1"/>
    </xf>
    <xf numFmtId="0" fontId="21" fillId="0" borderId="5" xfId="0" applyFont="1" applyBorder="1" applyAlignment="1">
      <alignment horizontal="center" wrapText="1"/>
    </xf>
    <xf numFmtId="0" fontId="6" fillId="0" borderId="0" xfId="3"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cellXfs>
  <cellStyles count="6">
    <cellStyle name="Comma" xfId="1" builtinId="3"/>
    <cellStyle name="Comma 2" xfId="2"/>
    <cellStyle name="Comma 3" xfId="4"/>
    <cellStyle name="Currency" xfId="5" builtinId="4"/>
    <cellStyle name="Normal" xfId="0" builtinId="0"/>
    <cellStyle name="Normal 2" xfId="3"/>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AM%202019\4-%20Quy%20hoach,%20ke%20hoach\2-%20CMDSDR\15%20_Truong%20Thinh\TONG%20HOP%20DIEN%20TICH%20THEO%203LR%20CAC%20DU%20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4">
          <cell r="E14">
            <v>7.524</v>
          </cell>
          <cell r="F14">
            <v>11.600999999999999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W376"/>
  <sheetViews>
    <sheetView zoomScale="80" zoomScaleNormal="80" workbookViewId="0">
      <selection activeCell="C370" sqref="C370:C373"/>
    </sheetView>
  </sheetViews>
  <sheetFormatPr defaultRowHeight="15.75" x14ac:dyDescent="0.25"/>
  <cols>
    <col min="1" max="1" width="5.140625" style="1" customWidth="1"/>
    <col min="2" max="2" width="7.85546875" style="1" customWidth="1"/>
    <col min="3" max="3" width="29.85546875" style="1" customWidth="1"/>
    <col min="4" max="4" width="27.140625" style="1" customWidth="1"/>
    <col min="5" max="5" width="17.140625" style="1" customWidth="1"/>
    <col min="6" max="6" width="16" style="1" hidden="1" customWidth="1"/>
    <col min="7" max="7" width="15" style="1" hidden="1" customWidth="1"/>
    <col min="8" max="8" width="13.85546875" style="1" hidden="1" customWidth="1"/>
    <col min="9" max="9" width="16.28515625" style="52" hidden="1" customWidth="1"/>
    <col min="10" max="10" width="12.7109375" style="53" hidden="1" customWidth="1"/>
    <col min="11" max="11" width="13" style="131" customWidth="1"/>
    <col min="12" max="12" width="9.42578125" style="132" customWidth="1"/>
    <col min="13" max="13" width="22.42578125" style="54" hidden="1" customWidth="1"/>
    <col min="14" max="14" width="9.42578125" style="55" hidden="1" customWidth="1"/>
    <col min="15" max="15" width="13.140625" style="56" hidden="1" customWidth="1"/>
    <col min="16" max="16" width="11.7109375" style="1" hidden="1" customWidth="1"/>
    <col min="17" max="17" width="33" style="1" customWidth="1"/>
    <col min="18" max="19" width="9.7109375" style="1" hidden="1" customWidth="1"/>
    <col min="20" max="20" width="14.5703125" style="1" hidden="1" customWidth="1"/>
    <col min="21" max="21" width="12.140625" style="1" hidden="1" customWidth="1"/>
    <col min="22" max="22" width="0" style="8" hidden="1" customWidth="1"/>
    <col min="23" max="16384" width="9.140625" style="1"/>
  </cols>
  <sheetData>
    <row r="1" spans="1:22" ht="32.25" customHeight="1" x14ac:dyDescent="0.25">
      <c r="A1" s="5"/>
      <c r="B1" s="674"/>
      <c r="C1" s="674"/>
      <c r="D1" s="674"/>
      <c r="E1" s="674"/>
      <c r="F1" s="674"/>
      <c r="G1" s="674"/>
      <c r="H1" s="674"/>
      <c r="I1" s="674"/>
      <c r="J1" s="674"/>
      <c r="K1" s="675"/>
      <c r="L1" s="675"/>
      <c r="M1" s="674"/>
      <c r="N1" s="674"/>
      <c r="O1" s="674"/>
      <c r="P1" s="674"/>
      <c r="Q1" s="674"/>
      <c r="R1" s="674"/>
      <c r="S1" s="674"/>
      <c r="T1" s="674"/>
      <c r="U1" s="674"/>
      <c r="V1" s="86"/>
    </row>
    <row r="2" spans="1:22" ht="32.25" customHeight="1" x14ac:dyDescent="0.25">
      <c r="A2" s="669" t="s">
        <v>0</v>
      </c>
      <c r="B2" s="669" t="s">
        <v>9</v>
      </c>
      <c r="C2" s="669" t="s">
        <v>1</v>
      </c>
      <c r="D2" s="669" t="s">
        <v>2</v>
      </c>
      <c r="E2" s="669" t="s">
        <v>3</v>
      </c>
      <c r="F2" s="678" t="s">
        <v>21</v>
      </c>
      <c r="G2" s="678" t="s">
        <v>10</v>
      </c>
      <c r="H2" s="669" t="s">
        <v>17</v>
      </c>
      <c r="I2" s="676" t="s">
        <v>11</v>
      </c>
      <c r="J2" s="676"/>
      <c r="K2" s="677" t="s">
        <v>13</v>
      </c>
      <c r="L2" s="677"/>
      <c r="M2" s="676" t="s">
        <v>20</v>
      </c>
      <c r="N2" s="676"/>
      <c r="O2" s="685" t="s">
        <v>5</v>
      </c>
      <c r="P2" s="669" t="s">
        <v>7</v>
      </c>
      <c r="Q2" s="669" t="s">
        <v>6</v>
      </c>
      <c r="R2" s="678" t="s">
        <v>18</v>
      </c>
      <c r="S2" s="678" t="s">
        <v>16</v>
      </c>
      <c r="T2" s="678" t="s">
        <v>14</v>
      </c>
      <c r="U2" s="678" t="s">
        <v>15</v>
      </c>
      <c r="V2" s="683" t="s">
        <v>8</v>
      </c>
    </row>
    <row r="3" spans="1:22" s="14" customFormat="1" ht="32.25" customHeight="1" x14ac:dyDescent="0.25">
      <c r="A3" s="669"/>
      <c r="B3" s="669"/>
      <c r="C3" s="669"/>
      <c r="D3" s="670"/>
      <c r="E3" s="670"/>
      <c r="F3" s="679"/>
      <c r="G3" s="679"/>
      <c r="H3" s="669"/>
      <c r="I3" s="49" t="s">
        <v>12</v>
      </c>
      <c r="J3" s="73" t="s">
        <v>4</v>
      </c>
      <c r="K3" s="87" t="s">
        <v>12</v>
      </c>
      <c r="L3" s="156" t="s">
        <v>4</v>
      </c>
      <c r="M3" s="49" t="s">
        <v>12</v>
      </c>
      <c r="N3" s="155" t="s">
        <v>4</v>
      </c>
      <c r="O3" s="685"/>
      <c r="P3" s="669"/>
      <c r="Q3" s="669"/>
      <c r="R3" s="679"/>
      <c r="S3" s="679"/>
      <c r="T3" s="679"/>
      <c r="U3" s="679"/>
      <c r="V3" s="684"/>
    </row>
    <row r="4" spans="1:22" s="7" customFormat="1" ht="36" hidden="1" customHeight="1" x14ac:dyDescent="0.25">
      <c r="A4" s="395" t="s">
        <v>26</v>
      </c>
      <c r="B4" s="74"/>
      <c r="C4" s="396" t="s">
        <v>27</v>
      </c>
      <c r="D4" s="395"/>
      <c r="E4" s="395"/>
      <c r="F4" s="24"/>
      <c r="G4" s="24"/>
      <c r="H4" s="395"/>
      <c r="I4" s="87"/>
      <c r="J4" s="24"/>
      <c r="K4" s="397"/>
      <c r="L4" s="395"/>
      <c r="M4" s="397"/>
      <c r="N4" s="395"/>
      <c r="O4" s="398"/>
      <c r="P4" s="395"/>
      <c r="Q4" s="395"/>
      <c r="R4" s="24"/>
      <c r="S4" s="24"/>
      <c r="T4" s="24"/>
      <c r="U4" s="24"/>
      <c r="V4" s="88"/>
    </row>
    <row r="5" spans="1:22" ht="49.5" hidden="1" customHeight="1" x14ac:dyDescent="0.25">
      <c r="A5" s="6">
        <v>1</v>
      </c>
      <c r="B5" s="6"/>
      <c r="C5" s="122" t="s">
        <v>28</v>
      </c>
      <c r="D5" s="6" t="s">
        <v>28</v>
      </c>
      <c r="E5" s="6" t="s">
        <v>29</v>
      </c>
      <c r="F5" s="6"/>
      <c r="G5" s="6"/>
      <c r="H5" s="6"/>
      <c r="I5" s="50">
        <v>700</v>
      </c>
      <c r="J5" s="89"/>
      <c r="K5" s="12"/>
      <c r="L5" s="9"/>
      <c r="M5" s="25">
        <v>3850</v>
      </c>
      <c r="N5" s="21"/>
      <c r="O5" s="90"/>
      <c r="P5" s="6"/>
      <c r="Q5" s="91" t="s">
        <v>30</v>
      </c>
      <c r="R5" s="6"/>
      <c r="S5" s="6"/>
      <c r="T5" s="6"/>
      <c r="U5" s="6"/>
      <c r="V5" s="92"/>
    </row>
    <row r="6" spans="1:22" ht="49.5" hidden="1" customHeight="1" x14ac:dyDescent="0.25">
      <c r="A6" s="6">
        <v>2</v>
      </c>
      <c r="B6" s="6"/>
      <c r="C6" s="106" t="s">
        <v>31</v>
      </c>
      <c r="D6" s="6" t="s">
        <v>33</v>
      </c>
      <c r="E6" s="6" t="s">
        <v>32</v>
      </c>
      <c r="F6" s="6"/>
      <c r="G6" s="6"/>
      <c r="H6" s="6"/>
      <c r="I6" s="50"/>
      <c r="J6" s="89"/>
      <c r="K6" s="12"/>
      <c r="L6" s="9"/>
      <c r="M6" s="25">
        <v>2987.5</v>
      </c>
      <c r="N6" s="21"/>
      <c r="O6" s="90"/>
      <c r="P6" s="6"/>
      <c r="Q6" s="6" t="s">
        <v>34</v>
      </c>
      <c r="R6" s="6"/>
      <c r="S6" s="6"/>
      <c r="T6" s="6"/>
      <c r="U6" s="6"/>
      <c r="V6" s="92"/>
    </row>
    <row r="7" spans="1:22" ht="49.5" hidden="1" customHeight="1" x14ac:dyDescent="0.25">
      <c r="A7" s="6">
        <v>3</v>
      </c>
      <c r="B7" s="6"/>
      <c r="C7" s="6" t="s">
        <v>35</v>
      </c>
      <c r="D7" s="6" t="s">
        <v>37</v>
      </c>
      <c r="E7" s="6" t="s">
        <v>32</v>
      </c>
      <c r="F7" s="6"/>
      <c r="G7" s="6"/>
      <c r="H7" s="6"/>
      <c r="I7" s="50">
        <v>800</v>
      </c>
      <c r="J7" s="89"/>
      <c r="K7" s="12"/>
      <c r="L7" s="9"/>
      <c r="M7" s="25">
        <v>1470</v>
      </c>
      <c r="N7" s="21"/>
      <c r="O7" s="90"/>
      <c r="P7" s="6"/>
      <c r="Q7" s="6" t="s">
        <v>36</v>
      </c>
      <c r="R7" s="6"/>
      <c r="S7" s="6"/>
      <c r="T7" s="6"/>
      <c r="U7" s="6"/>
      <c r="V7" s="92"/>
    </row>
    <row r="8" spans="1:22" ht="49.5" hidden="1" customHeight="1" x14ac:dyDescent="0.25">
      <c r="A8" s="6">
        <v>4</v>
      </c>
      <c r="B8" s="6"/>
      <c r="C8" s="6" t="s">
        <v>38</v>
      </c>
      <c r="D8" s="6" t="s">
        <v>38</v>
      </c>
      <c r="E8" s="6" t="s">
        <v>39</v>
      </c>
      <c r="F8" s="6"/>
      <c r="G8" s="6"/>
      <c r="H8" s="6"/>
      <c r="I8" s="50"/>
      <c r="J8" s="89"/>
      <c r="K8" s="12"/>
      <c r="L8" s="9"/>
      <c r="M8" s="25">
        <v>17204.099999999999</v>
      </c>
      <c r="N8" s="21"/>
      <c r="O8" s="90"/>
      <c r="P8" s="6"/>
      <c r="Q8" s="6" t="s">
        <v>40</v>
      </c>
      <c r="R8" s="6"/>
      <c r="S8" s="6"/>
      <c r="T8" s="6"/>
      <c r="U8" s="6"/>
      <c r="V8" s="92"/>
    </row>
    <row r="9" spans="1:22" ht="49.5" hidden="1" customHeight="1" x14ac:dyDescent="0.25">
      <c r="A9" s="6">
        <v>5</v>
      </c>
      <c r="B9" s="6"/>
      <c r="C9" s="6" t="s">
        <v>41</v>
      </c>
      <c r="D9" s="107" t="s">
        <v>42</v>
      </c>
      <c r="E9" s="6" t="s">
        <v>39</v>
      </c>
      <c r="F9" s="6"/>
      <c r="G9" s="6"/>
      <c r="H9" s="6"/>
      <c r="I9" s="50"/>
      <c r="J9" s="89"/>
      <c r="K9" s="12"/>
      <c r="L9" s="9"/>
      <c r="M9" s="25">
        <v>2750</v>
      </c>
      <c r="N9" s="21"/>
      <c r="O9" s="90"/>
      <c r="P9" s="6"/>
      <c r="Q9" s="6" t="s">
        <v>43</v>
      </c>
      <c r="R9" s="6"/>
      <c r="S9" s="6"/>
      <c r="T9" s="6"/>
      <c r="U9" s="6"/>
      <c r="V9" s="92"/>
    </row>
    <row r="10" spans="1:22" ht="49.5" hidden="1" customHeight="1" x14ac:dyDescent="0.25">
      <c r="A10" s="6">
        <v>6</v>
      </c>
      <c r="B10" s="6"/>
      <c r="C10" s="6" t="s">
        <v>44</v>
      </c>
      <c r="D10" s="6" t="s">
        <v>28</v>
      </c>
      <c r="E10" s="6" t="s">
        <v>45</v>
      </c>
      <c r="F10" s="6"/>
      <c r="G10" s="6"/>
      <c r="H10" s="6"/>
      <c r="I10" s="50"/>
      <c r="J10" s="89"/>
      <c r="K10" s="12"/>
      <c r="L10" s="9"/>
      <c r="M10" s="25">
        <v>2930</v>
      </c>
      <c r="N10" s="21"/>
      <c r="O10" s="90"/>
      <c r="P10" s="6"/>
      <c r="Q10" s="6" t="s">
        <v>46</v>
      </c>
      <c r="R10" s="6"/>
      <c r="S10" s="6"/>
      <c r="T10" s="6"/>
      <c r="U10" s="6"/>
      <c r="V10" s="92"/>
    </row>
    <row r="11" spans="1:22" ht="49.5" hidden="1" customHeight="1" x14ac:dyDescent="0.25">
      <c r="A11" s="6">
        <v>7</v>
      </c>
      <c r="B11" s="6"/>
      <c r="C11" s="6" t="s">
        <v>47</v>
      </c>
      <c r="D11" s="6" t="s">
        <v>49</v>
      </c>
      <c r="E11" s="6" t="s">
        <v>48</v>
      </c>
      <c r="F11" s="6"/>
      <c r="G11" s="6"/>
      <c r="H11" s="6"/>
      <c r="I11" s="50"/>
      <c r="J11" s="89"/>
      <c r="K11" s="12"/>
      <c r="L11" s="9"/>
      <c r="M11" s="25">
        <v>505</v>
      </c>
      <c r="N11" s="21"/>
      <c r="O11" s="90"/>
      <c r="P11" s="6"/>
      <c r="Q11" s="6" t="s">
        <v>50</v>
      </c>
      <c r="R11" s="6"/>
      <c r="S11" s="6"/>
      <c r="T11" s="6"/>
      <c r="U11" s="6"/>
      <c r="V11" s="92"/>
    </row>
    <row r="12" spans="1:22" ht="49.5" hidden="1" customHeight="1" x14ac:dyDescent="0.25">
      <c r="A12" s="6">
        <v>8</v>
      </c>
      <c r="B12" s="6"/>
      <c r="C12" s="6" t="s">
        <v>47</v>
      </c>
      <c r="D12" s="6" t="s">
        <v>49</v>
      </c>
      <c r="E12" s="6" t="s">
        <v>39</v>
      </c>
      <c r="F12" s="6"/>
      <c r="G12" s="6"/>
      <c r="H12" s="6"/>
      <c r="I12" s="50">
        <v>14989</v>
      </c>
      <c r="J12" s="89"/>
      <c r="K12" s="12"/>
      <c r="L12" s="9"/>
      <c r="M12" s="25">
        <v>95134</v>
      </c>
      <c r="N12" s="21"/>
      <c r="O12" s="90"/>
      <c r="P12" s="6"/>
      <c r="Q12" s="6" t="s">
        <v>50</v>
      </c>
      <c r="R12" s="6"/>
      <c r="S12" s="6"/>
      <c r="T12" s="6"/>
      <c r="U12" s="6"/>
      <c r="V12" s="92"/>
    </row>
    <row r="13" spans="1:22" ht="49.5" hidden="1" customHeight="1" x14ac:dyDescent="0.25">
      <c r="A13" s="6">
        <v>9</v>
      </c>
      <c r="B13" s="6"/>
      <c r="C13" s="6" t="s">
        <v>51</v>
      </c>
      <c r="D13" s="6" t="s">
        <v>53</v>
      </c>
      <c r="E13" s="6" t="s">
        <v>52</v>
      </c>
      <c r="F13" s="6"/>
      <c r="G13" s="6"/>
      <c r="H13" s="6"/>
      <c r="I13" s="50"/>
      <c r="J13" s="89"/>
      <c r="K13" s="12"/>
      <c r="L13" s="9"/>
      <c r="M13" s="25">
        <v>38888455</v>
      </c>
      <c r="N13" s="21"/>
      <c r="O13" s="90"/>
      <c r="P13" s="6"/>
      <c r="Q13" s="6" t="s">
        <v>54</v>
      </c>
      <c r="R13" s="6"/>
      <c r="S13" s="6"/>
      <c r="T13" s="6"/>
      <c r="U13" s="6"/>
      <c r="V13" s="92"/>
    </row>
    <row r="14" spans="1:22" ht="49.5" hidden="1" customHeight="1" x14ac:dyDescent="0.25">
      <c r="A14" s="6">
        <v>10</v>
      </c>
      <c r="B14" s="6"/>
      <c r="C14" s="6" t="s">
        <v>51</v>
      </c>
      <c r="D14" s="6" t="s">
        <v>53</v>
      </c>
      <c r="E14" s="6" t="s">
        <v>55</v>
      </c>
      <c r="F14" s="6"/>
      <c r="G14" s="6"/>
      <c r="H14" s="6"/>
      <c r="I14" s="50"/>
      <c r="J14" s="89"/>
      <c r="K14" s="12"/>
      <c r="L14" s="9"/>
      <c r="M14" s="25">
        <v>752578</v>
      </c>
      <c r="N14" s="21"/>
      <c r="O14" s="90"/>
      <c r="P14" s="6"/>
      <c r="Q14" s="6" t="s">
        <v>56</v>
      </c>
      <c r="R14" s="6"/>
      <c r="S14" s="6"/>
      <c r="T14" s="6"/>
      <c r="U14" s="6"/>
      <c r="V14" s="92"/>
    </row>
    <row r="15" spans="1:22" ht="49.5" hidden="1" customHeight="1" x14ac:dyDescent="0.25">
      <c r="A15" s="6">
        <v>11</v>
      </c>
      <c r="B15" s="6"/>
      <c r="C15" s="6" t="s">
        <v>51</v>
      </c>
      <c r="D15" s="6" t="s">
        <v>53</v>
      </c>
      <c r="E15" s="6" t="s">
        <v>57</v>
      </c>
      <c r="F15" s="6"/>
      <c r="G15" s="6"/>
      <c r="H15" s="6"/>
      <c r="I15" s="50"/>
      <c r="J15" s="89"/>
      <c r="K15" s="12"/>
      <c r="L15" s="9"/>
      <c r="M15" s="25">
        <v>7698891</v>
      </c>
      <c r="N15" s="21"/>
      <c r="O15" s="90"/>
      <c r="P15" s="6"/>
      <c r="Q15" s="6" t="s">
        <v>58</v>
      </c>
      <c r="R15" s="6"/>
      <c r="S15" s="6"/>
      <c r="T15" s="6"/>
      <c r="U15" s="6"/>
      <c r="V15" s="92"/>
    </row>
    <row r="16" spans="1:22" ht="49.5" hidden="1" customHeight="1" x14ac:dyDescent="0.25">
      <c r="A16" s="6">
        <v>12</v>
      </c>
      <c r="B16" s="6"/>
      <c r="C16" s="6" t="s">
        <v>59</v>
      </c>
      <c r="D16" s="6" t="s">
        <v>62</v>
      </c>
      <c r="E16" s="6" t="s">
        <v>60</v>
      </c>
      <c r="F16" s="6"/>
      <c r="G16" s="6"/>
      <c r="H16" s="6"/>
      <c r="I16" s="50">
        <v>44460</v>
      </c>
      <c r="J16" s="89"/>
      <c r="K16" s="12"/>
      <c r="L16" s="9"/>
      <c r="M16" s="25">
        <v>58410</v>
      </c>
      <c r="N16" s="21"/>
      <c r="O16" s="90"/>
      <c r="P16" s="6"/>
      <c r="Q16" s="6" t="s">
        <v>61</v>
      </c>
      <c r="R16" s="6"/>
      <c r="S16" s="6"/>
      <c r="T16" s="6"/>
      <c r="U16" s="6"/>
      <c r="V16" s="92"/>
    </row>
    <row r="17" spans="1:22" ht="49.5" hidden="1" customHeight="1" x14ac:dyDescent="0.25">
      <c r="A17" s="6">
        <v>13</v>
      </c>
      <c r="B17" s="6"/>
      <c r="C17" s="6" t="s">
        <v>63</v>
      </c>
      <c r="D17" s="6" t="s">
        <v>66</v>
      </c>
      <c r="E17" s="6" t="s">
        <v>64</v>
      </c>
      <c r="F17" s="6"/>
      <c r="G17" s="6"/>
      <c r="H17" s="6"/>
      <c r="I17" s="50">
        <v>76053</v>
      </c>
      <c r="J17" s="89"/>
      <c r="K17" s="12"/>
      <c r="L17" s="9"/>
      <c r="M17" s="25">
        <v>93960</v>
      </c>
      <c r="N17" s="21"/>
      <c r="O17" s="90"/>
      <c r="P17" s="6"/>
      <c r="Q17" s="6" t="s">
        <v>65</v>
      </c>
      <c r="R17" s="6"/>
      <c r="S17" s="6"/>
      <c r="T17" s="6"/>
      <c r="U17" s="6"/>
      <c r="V17" s="92"/>
    </row>
    <row r="18" spans="1:22" ht="49.5" hidden="1" customHeight="1" x14ac:dyDescent="0.25">
      <c r="A18" s="6">
        <v>14</v>
      </c>
      <c r="B18" s="6"/>
      <c r="C18" s="6" t="s">
        <v>67</v>
      </c>
      <c r="D18" s="6" t="s">
        <v>70</v>
      </c>
      <c r="E18" s="6" t="s">
        <v>68</v>
      </c>
      <c r="F18" s="6"/>
      <c r="G18" s="6"/>
      <c r="H18" s="6"/>
      <c r="I18" s="50">
        <v>15430</v>
      </c>
      <c r="J18" s="89"/>
      <c r="K18" s="12"/>
      <c r="L18" s="9"/>
      <c r="M18" s="25">
        <v>16157</v>
      </c>
      <c r="N18" s="21"/>
      <c r="O18" s="90"/>
      <c r="P18" s="6"/>
      <c r="Q18" s="6" t="s">
        <v>69</v>
      </c>
      <c r="R18" s="6"/>
      <c r="S18" s="6"/>
      <c r="T18" s="6"/>
      <c r="U18" s="6"/>
      <c r="V18" s="92"/>
    </row>
    <row r="19" spans="1:22" ht="49.5" hidden="1" customHeight="1" x14ac:dyDescent="0.25">
      <c r="A19" s="6">
        <v>15</v>
      </c>
      <c r="B19" s="6"/>
      <c r="C19" s="6" t="s">
        <v>71</v>
      </c>
      <c r="D19" s="6" t="s">
        <v>74</v>
      </c>
      <c r="E19" s="6" t="s">
        <v>72</v>
      </c>
      <c r="F19" s="6"/>
      <c r="G19" s="6"/>
      <c r="H19" s="6"/>
      <c r="I19" s="50">
        <v>4321</v>
      </c>
      <c r="J19" s="89"/>
      <c r="K19" s="12"/>
      <c r="L19" s="9"/>
      <c r="M19" s="25">
        <v>4321</v>
      </c>
      <c r="N19" s="21"/>
      <c r="O19" s="90"/>
      <c r="P19" s="6"/>
      <c r="Q19" s="6" t="s">
        <v>73</v>
      </c>
      <c r="R19" s="6"/>
      <c r="S19" s="6"/>
      <c r="T19" s="6"/>
      <c r="U19" s="6"/>
      <c r="V19" s="92"/>
    </row>
    <row r="20" spans="1:22" ht="49.5" hidden="1" customHeight="1" x14ac:dyDescent="0.25">
      <c r="A20" s="6">
        <v>16</v>
      </c>
      <c r="B20" s="6"/>
      <c r="C20" s="6" t="s">
        <v>75</v>
      </c>
      <c r="D20" s="6" t="s">
        <v>78</v>
      </c>
      <c r="E20" s="6" t="s">
        <v>76</v>
      </c>
      <c r="F20" s="6"/>
      <c r="G20" s="6"/>
      <c r="H20" s="6"/>
      <c r="I20" s="50">
        <v>1817</v>
      </c>
      <c r="J20" s="89"/>
      <c r="K20" s="12"/>
      <c r="L20" s="9"/>
      <c r="M20" s="25">
        <v>26814</v>
      </c>
      <c r="N20" s="21"/>
      <c r="O20" s="90"/>
      <c r="P20" s="6"/>
      <c r="Q20" s="6" t="s">
        <v>77</v>
      </c>
      <c r="R20" s="6"/>
      <c r="S20" s="6"/>
      <c r="T20" s="6"/>
      <c r="U20" s="6"/>
      <c r="V20" s="92"/>
    </row>
    <row r="21" spans="1:22" ht="49.5" hidden="1" customHeight="1" x14ac:dyDescent="0.25">
      <c r="A21" s="6">
        <v>17</v>
      </c>
      <c r="B21" s="6"/>
      <c r="C21" s="6" t="s">
        <v>79</v>
      </c>
      <c r="D21" s="6" t="s">
        <v>82</v>
      </c>
      <c r="E21" s="6" t="s">
        <v>80</v>
      </c>
      <c r="F21" s="6"/>
      <c r="G21" s="6"/>
      <c r="H21" s="6"/>
      <c r="I21" s="50"/>
      <c r="J21" s="89"/>
      <c r="K21" s="12"/>
      <c r="L21" s="9"/>
      <c r="M21" s="25">
        <v>5115986</v>
      </c>
      <c r="N21" s="21"/>
      <c r="O21" s="90"/>
      <c r="P21" s="6"/>
      <c r="Q21" s="6" t="s">
        <v>81</v>
      </c>
      <c r="R21" s="6"/>
      <c r="S21" s="6"/>
      <c r="T21" s="6"/>
      <c r="U21" s="6"/>
      <c r="V21" s="92"/>
    </row>
    <row r="22" spans="1:22" ht="49.5" hidden="1" customHeight="1" x14ac:dyDescent="0.25">
      <c r="A22" s="6">
        <v>18</v>
      </c>
      <c r="B22" s="6"/>
      <c r="C22" s="6" t="s">
        <v>83</v>
      </c>
      <c r="D22" s="6" t="s">
        <v>86</v>
      </c>
      <c r="E22" s="6" t="s">
        <v>84</v>
      </c>
      <c r="F22" s="6"/>
      <c r="G22" s="6"/>
      <c r="H22" s="6"/>
      <c r="I22" s="50">
        <v>30214</v>
      </c>
      <c r="J22" s="89"/>
      <c r="K22" s="12"/>
      <c r="L22" s="9"/>
      <c r="M22" s="25">
        <v>81053</v>
      </c>
      <c r="N22" s="21"/>
      <c r="O22" s="90"/>
      <c r="P22" s="6"/>
      <c r="Q22" s="6" t="s">
        <v>85</v>
      </c>
      <c r="R22" s="6"/>
      <c r="S22" s="6"/>
      <c r="T22" s="6"/>
      <c r="U22" s="6"/>
      <c r="V22" s="92"/>
    </row>
    <row r="23" spans="1:22" ht="49.5" hidden="1" customHeight="1" x14ac:dyDescent="0.25">
      <c r="A23" s="6">
        <v>19</v>
      </c>
      <c r="B23" s="6"/>
      <c r="C23" s="6" t="s">
        <v>87</v>
      </c>
      <c r="D23" s="6" t="s">
        <v>90</v>
      </c>
      <c r="E23" s="6" t="s">
        <v>88</v>
      </c>
      <c r="F23" s="6"/>
      <c r="G23" s="6"/>
      <c r="H23" s="6"/>
      <c r="I23" s="50">
        <v>7479</v>
      </c>
      <c r="J23" s="89"/>
      <c r="K23" s="12"/>
      <c r="L23" s="9"/>
      <c r="M23" s="25">
        <v>7479</v>
      </c>
      <c r="N23" s="21"/>
      <c r="O23" s="90"/>
      <c r="P23" s="6"/>
      <c r="Q23" s="6" t="s">
        <v>89</v>
      </c>
      <c r="R23" s="6"/>
      <c r="S23" s="6"/>
      <c r="T23" s="6"/>
      <c r="U23" s="6"/>
      <c r="V23" s="92"/>
    </row>
    <row r="24" spans="1:22" ht="49.5" hidden="1" customHeight="1" x14ac:dyDescent="0.25">
      <c r="A24" s="6">
        <v>20</v>
      </c>
      <c r="B24" s="6"/>
      <c r="C24" s="6" t="s">
        <v>91</v>
      </c>
      <c r="D24" s="6" t="s">
        <v>94</v>
      </c>
      <c r="E24" s="6" t="s">
        <v>92</v>
      </c>
      <c r="F24" s="6"/>
      <c r="G24" s="6"/>
      <c r="H24" s="6"/>
      <c r="I24" s="50">
        <v>1373.2</v>
      </c>
      <c r="J24" s="89"/>
      <c r="K24" s="12"/>
      <c r="L24" s="9"/>
      <c r="M24" s="25">
        <v>1459.2</v>
      </c>
      <c r="N24" s="21"/>
      <c r="O24" s="90"/>
      <c r="P24" s="6"/>
      <c r="Q24" s="6" t="s">
        <v>93</v>
      </c>
      <c r="R24" s="6"/>
      <c r="S24" s="6"/>
      <c r="T24" s="6"/>
      <c r="U24" s="6"/>
      <c r="V24" s="92"/>
    </row>
    <row r="25" spans="1:22" ht="49.5" hidden="1" customHeight="1" x14ac:dyDescent="0.25">
      <c r="A25" s="6">
        <v>21</v>
      </c>
      <c r="B25" s="6"/>
      <c r="C25" s="6" t="s">
        <v>95</v>
      </c>
      <c r="D25" s="6" t="s">
        <v>98</v>
      </c>
      <c r="E25" s="6" t="s">
        <v>96</v>
      </c>
      <c r="F25" s="6"/>
      <c r="G25" s="6"/>
      <c r="H25" s="6"/>
      <c r="I25" s="50">
        <v>400</v>
      </c>
      <c r="J25" s="89"/>
      <c r="K25" s="12"/>
      <c r="L25" s="9"/>
      <c r="M25" s="25">
        <v>400</v>
      </c>
      <c r="N25" s="21"/>
      <c r="O25" s="90"/>
      <c r="P25" s="6"/>
      <c r="Q25" s="6" t="s">
        <v>97</v>
      </c>
      <c r="R25" s="6"/>
      <c r="S25" s="6"/>
      <c r="T25" s="6"/>
      <c r="U25" s="6"/>
      <c r="V25" s="92"/>
    </row>
    <row r="26" spans="1:22" ht="49.5" hidden="1" customHeight="1" x14ac:dyDescent="0.25">
      <c r="A26" s="6">
        <v>22</v>
      </c>
      <c r="B26" s="6"/>
      <c r="C26" s="6" t="s">
        <v>99</v>
      </c>
      <c r="D26" s="6" t="s">
        <v>102</v>
      </c>
      <c r="E26" s="6" t="s">
        <v>100</v>
      </c>
      <c r="F26" s="6"/>
      <c r="G26" s="6"/>
      <c r="H26" s="6"/>
      <c r="I26" s="50">
        <v>20000</v>
      </c>
      <c r="J26" s="89"/>
      <c r="K26" s="12"/>
      <c r="L26" s="9"/>
      <c r="M26" s="25">
        <v>20000</v>
      </c>
      <c r="N26" s="21"/>
      <c r="O26" s="90"/>
      <c r="P26" s="6"/>
      <c r="Q26" s="6" t="s">
        <v>101</v>
      </c>
      <c r="R26" s="6"/>
      <c r="S26" s="6"/>
      <c r="T26" s="6"/>
      <c r="U26" s="6"/>
      <c r="V26" s="92"/>
    </row>
    <row r="27" spans="1:22" ht="49.5" hidden="1" customHeight="1" x14ac:dyDescent="0.25">
      <c r="A27" s="6">
        <v>23</v>
      </c>
      <c r="B27" s="6"/>
      <c r="C27" s="6" t="s">
        <v>103</v>
      </c>
      <c r="D27" s="6" t="s">
        <v>106</v>
      </c>
      <c r="E27" s="6" t="s">
        <v>104</v>
      </c>
      <c r="F27" s="6"/>
      <c r="G27" s="6"/>
      <c r="H27" s="6"/>
      <c r="I27" s="50"/>
      <c r="J27" s="89"/>
      <c r="K27" s="12"/>
      <c r="L27" s="9"/>
      <c r="M27" s="25">
        <v>254.6</v>
      </c>
      <c r="N27" s="21"/>
      <c r="O27" s="90"/>
      <c r="P27" s="6"/>
      <c r="Q27" s="6" t="s">
        <v>105</v>
      </c>
      <c r="R27" s="6"/>
      <c r="S27" s="6"/>
      <c r="T27" s="6"/>
      <c r="U27" s="6"/>
      <c r="V27" s="92"/>
    </row>
    <row r="28" spans="1:22" ht="49.5" hidden="1" customHeight="1" x14ac:dyDescent="0.25">
      <c r="A28" s="6">
        <v>24</v>
      </c>
      <c r="B28" s="6"/>
      <c r="C28" s="6" t="s">
        <v>91</v>
      </c>
      <c r="D28" s="6" t="s">
        <v>108</v>
      </c>
      <c r="E28" s="6" t="s">
        <v>92</v>
      </c>
      <c r="F28" s="6"/>
      <c r="G28" s="6"/>
      <c r="H28" s="6"/>
      <c r="I28" s="50"/>
      <c r="J28" s="89"/>
      <c r="K28" s="12"/>
      <c r="L28" s="9"/>
      <c r="M28" s="25">
        <v>491.5</v>
      </c>
      <c r="N28" s="21"/>
      <c r="O28" s="90"/>
      <c r="P28" s="6"/>
      <c r="Q28" s="6" t="s">
        <v>107</v>
      </c>
      <c r="R28" s="6"/>
      <c r="S28" s="6"/>
      <c r="T28" s="6"/>
      <c r="U28" s="6"/>
      <c r="V28" s="92"/>
    </row>
    <row r="29" spans="1:22" ht="49.5" hidden="1" customHeight="1" x14ac:dyDescent="0.25">
      <c r="A29" s="6">
        <v>25</v>
      </c>
      <c r="B29" s="6"/>
      <c r="C29" s="6" t="s">
        <v>109</v>
      </c>
      <c r="D29" s="6" t="s">
        <v>112</v>
      </c>
      <c r="E29" s="6" t="s">
        <v>110</v>
      </c>
      <c r="F29" s="6"/>
      <c r="G29" s="6"/>
      <c r="H29" s="6"/>
      <c r="I29" s="50"/>
      <c r="J29" s="89"/>
      <c r="K29" s="12"/>
      <c r="L29" s="9"/>
      <c r="M29" s="25">
        <v>1397.4</v>
      </c>
      <c r="N29" s="21"/>
      <c r="O29" s="90"/>
      <c r="P29" s="6"/>
      <c r="Q29" s="6" t="s">
        <v>111</v>
      </c>
      <c r="R29" s="6"/>
      <c r="S29" s="6"/>
      <c r="T29" s="6"/>
      <c r="U29" s="6"/>
      <c r="V29" s="92"/>
    </row>
    <row r="30" spans="1:22" ht="49.5" hidden="1" customHeight="1" x14ac:dyDescent="0.25">
      <c r="A30" s="6">
        <v>26</v>
      </c>
      <c r="B30" s="6"/>
      <c r="C30" s="6" t="s">
        <v>113</v>
      </c>
      <c r="D30" s="6" t="s">
        <v>116</v>
      </c>
      <c r="E30" s="6" t="s">
        <v>114</v>
      </c>
      <c r="F30" s="6"/>
      <c r="G30" s="6"/>
      <c r="H30" s="6"/>
      <c r="I30" s="50">
        <v>14005.6</v>
      </c>
      <c r="J30" s="89"/>
      <c r="K30" s="12"/>
      <c r="L30" s="9"/>
      <c r="M30" s="25">
        <v>129099.3</v>
      </c>
      <c r="N30" s="21"/>
      <c r="O30" s="90"/>
      <c r="P30" s="6"/>
      <c r="Q30" s="6" t="s">
        <v>115</v>
      </c>
      <c r="R30" s="6"/>
      <c r="S30" s="6"/>
      <c r="T30" s="6"/>
      <c r="U30" s="6"/>
      <c r="V30" s="92"/>
    </row>
    <row r="31" spans="1:22" ht="49.5" hidden="1" customHeight="1" x14ac:dyDescent="0.25">
      <c r="A31" s="6">
        <v>27</v>
      </c>
      <c r="B31" s="6"/>
      <c r="C31" s="6" t="s">
        <v>120</v>
      </c>
      <c r="D31" s="6" t="s">
        <v>119</v>
      </c>
      <c r="E31" s="6" t="s">
        <v>117</v>
      </c>
      <c r="F31" s="6"/>
      <c r="G31" s="6"/>
      <c r="H31" s="6"/>
      <c r="I31" s="50"/>
      <c r="J31" s="89"/>
      <c r="K31" s="12"/>
      <c r="L31" s="9"/>
      <c r="M31" s="25">
        <v>1584</v>
      </c>
      <c r="N31" s="21"/>
      <c r="O31" s="90"/>
      <c r="P31" s="6"/>
      <c r="Q31" s="6" t="s">
        <v>118</v>
      </c>
      <c r="R31" s="6"/>
      <c r="S31" s="6"/>
      <c r="T31" s="6"/>
      <c r="U31" s="6"/>
      <c r="V31" s="92"/>
    </row>
    <row r="32" spans="1:22" ht="49.5" hidden="1" customHeight="1" x14ac:dyDescent="0.25">
      <c r="A32" s="6">
        <v>28</v>
      </c>
      <c r="B32" s="6"/>
      <c r="C32" s="6" t="s">
        <v>121</v>
      </c>
      <c r="D32" s="6" t="s">
        <v>123</v>
      </c>
      <c r="E32" s="6" t="s">
        <v>100</v>
      </c>
      <c r="F32" s="6"/>
      <c r="G32" s="6"/>
      <c r="H32" s="6"/>
      <c r="I32" s="50">
        <v>219249</v>
      </c>
      <c r="J32" s="89"/>
      <c r="K32" s="12"/>
      <c r="L32" s="9"/>
      <c r="M32" s="25">
        <v>243486</v>
      </c>
      <c r="N32" s="21"/>
      <c r="O32" s="90"/>
      <c r="P32" s="6"/>
      <c r="Q32" s="6" t="s">
        <v>122</v>
      </c>
      <c r="R32" s="6"/>
      <c r="S32" s="6"/>
      <c r="T32" s="6"/>
      <c r="U32" s="6"/>
      <c r="V32" s="92"/>
    </row>
    <row r="33" spans="1:22" ht="49.5" hidden="1" customHeight="1" x14ac:dyDescent="0.25">
      <c r="A33" s="6">
        <v>29</v>
      </c>
      <c r="B33" s="6"/>
      <c r="C33" s="6" t="s">
        <v>91</v>
      </c>
      <c r="D33" s="6" t="s">
        <v>125</v>
      </c>
      <c r="E33" s="6" t="s">
        <v>92</v>
      </c>
      <c r="F33" s="6"/>
      <c r="G33" s="6"/>
      <c r="H33" s="6"/>
      <c r="I33" s="50">
        <v>4951.7</v>
      </c>
      <c r="J33" s="89"/>
      <c r="K33" s="12"/>
      <c r="L33" s="9"/>
      <c r="M33" s="25">
        <v>4590</v>
      </c>
      <c r="N33" s="21"/>
      <c r="O33" s="90"/>
      <c r="P33" s="6"/>
      <c r="Q33" s="6" t="s">
        <v>124</v>
      </c>
      <c r="R33" s="6"/>
      <c r="S33" s="6"/>
      <c r="T33" s="6"/>
      <c r="U33" s="6"/>
      <c r="V33" s="92"/>
    </row>
    <row r="34" spans="1:22" ht="49.5" hidden="1" customHeight="1" x14ac:dyDescent="0.25">
      <c r="A34" s="6">
        <v>30</v>
      </c>
      <c r="B34" s="6"/>
      <c r="C34" s="6" t="s">
        <v>126</v>
      </c>
      <c r="D34" s="6" t="s">
        <v>129</v>
      </c>
      <c r="E34" s="6" t="s">
        <v>127</v>
      </c>
      <c r="F34" s="6"/>
      <c r="G34" s="6"/>
      <c r="H34" s="6"/>
      <c r="I34" s="50"/>
      <c r="J34" s="89"/>
      <c r="K34" s="12"/>
      <c r="L34" s="9"/>
      <c r="M34" s="25">
        <v>405.1</v>
      </c>
      <c r="N34" s="21"/>
      <c r="O34" s="90"/>
      <c r="P34" s="6"/>
      <c r="Q34" s="6" t="s">
        <v>128</v>
      </c>
      <c r="R34" s="6"/>
      <c r="S34" s="6"/>
      <c r="T34" s="6"/>
      <c r="U34" s="6"/>
      <c r="V34" s="92"/>
    </row>
    <row r="35" spans="1:22" ht="49.5" hidden="1" customHeight="1" x14ac:dyDescent="0.25">
      <c r="A35" s="6">
        <v>31</v>
      </c>
      <c r="B35" s="6"/>
      <c r="C35" s="6" t="s">
        <v>130</v>
      </c>
      <c r="D35" s="6" t="s">
        <v>132</v>
      </c>
      <c r="E35" s="6" t="s">
        <v>114</v>
      </c>
      <c r="F35" s="6"/>
      <c r="G35" s="6"/>
      <c r="H35" s="6"/>
      <c r="I35" s="50">
        <v>237.4</v>
      </c>
      <c r="J35" s="89"/>
      <c r="K35" s="12"/>
      <c r="L35" s="9"/>
      <c r="M35" s="25">
        <v>3665.5</v>
      </c>
      <c r="N35" s="21"/>
      <c r="O35" s="90"/>
      <c r="P35" s="6"/>
      <c r="Q35" s="6" t="s">
        <v>131</v>
      </c>
      <c r="R35" s="6"/>
      <c r="S35" s="6"/>
      <c r="T35" s="6"/>
      <c r="U35" s="6"/>
      <c r="V35" s="92"/>
    </row>
    <row r="36" spans="1:22" ht="49.5" hidden="1" customHeight="1" x14ac:dyDescent="0.25">
      <c r="A36" s="6">
        <v>32</v>
      </c>
      <c r="B36" s="6"/>
      <c r="C36" s="6" t="s">
        <v>133</v>
      </c>
      <c r="D36" s="6" t="s">
        <v>136</v>
      </c>
      <c r="E36" s="6" t="s">
        <v>134</v>
      </c>
      <c r="F36" s="6"/>
      <c r="G36" s="6"/>
      <c r="H36" s="6"/>
      <c r="I36" s="50">
        <v>5047.3999999999996</v>
      </c>
      <c r="J36" s="89"/>
      <c r="K36" s="12"/>
      <c r="L36" s="9"/>
      <c r="M36" s="25">
        <v>21772</v>
      </c>
      <c r="N36" s="21"/>
      <c r="O36" s="90"/>
      <c r="P36" s="6"/>
      <c r="Q36" s="6" t="s">
        <v>135</v>
      </c>
      <c r="R36" s="6"/>
      <c r="S36" s="6"/>
      <c r="T36" s="6"/>
      <c r="U36" s="6"/>
      <c r="V36" s="92"/>
    </row>
    <row r="37" spans="1:22" ht="49.5" hidden="1" customHeight="1" x14ac:dyDescent="0.25">
      <c r="A37" s="6">
        <v>33</v>
      </c>
      <c r="B37" s="6"/>
      <c r="C37" s="6" t="s">
        <v>137</v>
      </c>
      <c r="D37" s="6" t="s">
        <v>139</v>
      </c>
      <c r="E37" s="6" t="s">
        <v>100</v>
      </c>
      <c r="F37" s="6"/>
      <c r="G37" s="6"/>
      <c r="H37" s="6"/>
      <c r="I37" s="50">
        <v>13452.9</v>
      </c>
      <c r="J37" s="89"/>
      <c r="K37" s="12"/>
      <c r="L37" s="9"/>
      <c r="M37" s="25">
        <v>18858</v>
      </c>
      <c r="N37" s="21"/>
      <c r="O37" s="90"/>
      <c r="P37" s="6"/>
      <c r="Q37" s="6" t="s">
        <v>138</v>
      </c>
      <c r="R37" s="6"/>
      <c r="S37" s="6"/>
      <c r="T37" s="6"/>
      <c r="U37" s="6"/>
      <c r="V37" s="92"/>
    </row>
    <row r="38" spans="1:22" ht="49.5" hidden="1" customHeight="1" x14ac:dyDescent="0.25">
      <c r="A38" s="6">
        <v>34</v>
      </c>
      <c r="B38" s="6"/>
      <c r="C38" s="5" t="s">
        <v>140</v>
      </c>
      <c r="D38" s="6" t="s">
        <v>142</v>
      </c>
      <c r="E38" s="6" t="s">
        <v>117</v>
      </c>
      <c r="F38" s="6"/>
      <c r="G38" s="6"/>
      <c r="H38" s="6"/>
      <c r="I38" s="50">
        <v>14333</v>
      </c>
      <c r="J38" s="89"/>
      <c r="K38" s="12"/>
      <c r="L38" s="9"/>
      <c r="M38" s="25">
        <v>145188</v>
      </c>
      <c r="N38" s="21"/>
      <c r="O38" s="90"/>
      <c r="P38" s="6"/>
      <c r="Q38" s="6" t="s">
        <v>141</v>
      </c>
      <c r="R38" s="6"/>
      <c r="S38" s="6"/>
      <c r="T38" s="6"/>
      <c r="U38" s="6"/>
      <c r="V38" s="92"/>
    </row>
    <row r="39" spans="1:22" ht="49.5" hidden="1" customHeight="1" x14ac:dyDescent="0.25">
      <c r="A39" s="6">
        <v>35</v>
      </c>
      <c r="B39" s="6"/>
      <c r="C39" s="6" t="s">
        <v>143</v>
      </c>
      <c r="D39" s="6" t="s">
        <v>145</v>
      </c>
      <c r="E39" s="6" t="s">
        <v>110</v>
      </c>
      <c r="F39" s="6"/>
      <c r="G39" s="6"/>
      <c r="H39" s="6"/>
      <c r="I39" s="50">
        <v>4760</v>
      </c>
      <c r="J39" s="89"/>
      <c r="K39" s="12"/>
      <c r="L39" s="9"/>
      <c r="M39" s="25">
        <v>10018.6</v>
      </c>
      <c r="N39" s="21"/>
      <c r="O39" s="90"/>
      <c r="P39" s="6"/>
      <c r="Q39" s="6" t="s">
        <v>144</v>
      </c>
      <c r="R39" s="6"/>
      <c r="S39" s="6"/>
      <c r="T39" s="6"/>
      <c r="U39" s="6"/>
      <c r="V39" s="92"/>
    </row>
    <row r="40" spans="1:22" ht="49.5" hidden="1" customHeight="1" x14ac:dyDescent="0.25">
      <c r="A40" s="6">
        <v>36</v>
      </c>
      <c r="B40" s="6"/>
      <c r="C40" s="6" t="s">
        <v>146</v>
      </c>
      <c r="D40" s="6" t="s">
        <v>149</v>
      </c>
      <c r="E40" s="6" t="s">
        <v>147</v>
      </c>
      <c r="F40" s="6"/>
      <c r="G40" s="6"/>
      <c r="H40" s="6"/>
      <c r="I40" s="50"/>
      <c r="J40" s="89"/>
      <c r="K40" s="12"/>
      <c r="L40" s="9"/>
      <c r="M40" s="25">
        <v>20658.5</v>
      </c>
      <c r="N40" s="21"/>
      <c r="O40" s="90"/>
      <c r="P40" s="6"/>
      <c r="Q40" s="6" t="s">
        <v>148</v>
      </c>
      <c r="R40" s="6"/>
      <c r="S40" s="6"/>
      <c r="T40" s="6"/>
      <c r="U40" s="6"/>
      <c r="V40" s="92"/>
    </row>
    <row r="41" spans="1:22" ht="49.5" hidden="1" customHeight="1" x14ac:dyDescent="0.25">
      <c r="A41" s="6">
        <v>37</v>
      </c>
      <c r="B41" s="6"/>
      <c r="C41" s="6" t="s">
        <v>150</v>
      </c>
      <c r="D41" s="6" t="s">
        <v>153</v>
      </c>
      <c r="E41" s="6" t="s">
        <v>151</v>
      </c>
      <c r="F41" s="6"/>
      <c r="G41" s="6"/>
      <c r="H41" s="6"/>
      <c r="I41" s="50"/>
      <c r="J41" s="89"/>
      <c r="K41" s="12"/>
      <c r="L41" s="9"/>
      <c r="M41" s="25">
        <v>525.20000000000005</v>
      </c>
      <c r="N41" s="21"/>
      <c r="O41" s="90"/>
      <c r="P41" s="6"/>
      <c r="Q41" s="6" t="s">
        <v>152</v>
      </c>
      <c r="R41" s="6"/>
      <c r="S41" s="6"/>
      <c r="T41" s="6"/>
      <c r="U41" s="6"/>
      <c r="V41" s="92"/>
    </row>
    <row r="42" spans="1:22" ht="49.5" hidden="1" customHeight="1" x14ac:dyDescent="0.25">
      <c r="A42" s="6">
        <v>38</v>
      </c>
      <c r="B42" s="6"/>
      <c r="C42" s="6" t="s">
        <v>154</v>
      </c>
      <c r="D42" s="6" t="s">
        <v>156</v>
      </c>
      <c r="E42" s="6" t="s">
        <v>151</v>
      </c>
      <c r="F42" s="113" t="s">
        <v>3849</v>
      </c>
      <c r="G42" s="6"/>
      <c r="H42" s="6"/>
      <c r="I42" s="50"/>
      <c r="J42" s="89"/>
      <c r="K42" s="12"/>
      <c r="L42" s="9"/>
      <c r="M42" s="25">
        <v>6780.4</v>
      </c>
      <c r="N42" s="21"/>
      <c r="O42" s="90"/>
      <c r="P42" s="6"/>
      <c r="Q42" s="6" t="s">
        <v>155</v>
      </c>
      <c r="R42" s="6"/>
      <c r="S42" s="6"/>
      <c r="T42" s="6"/>
      <c r="U42" s="6"/>
      <c r="V42" s="92"/>
    </row>
    <row r="43" spans="1:22" ht="49.5" hidden="1" customHeight="1" x14ac:dyDescent="0.25">
      <c r="A43" s="6">
        <v>39</v>
      </c>
      <c r="B43" s="6"/>
      <c r="C43" s="6" t="s">
        <v>113</v>
      </c>
      <c r="D43" s="6" t="s">
        <v>158</v>
      </c>
      <c r="E43" s="6" t="s">
        <v>114</v>
      </c>
      <c r="F43" s="6"/>
      <c r="G43" s="6"/>
      <c r="H43" s="6"/>
      <c r="I43" s="50">
        <v>474.9</v>
      </c>
      <c r="J43" s="89"/>
      <c r="K43" s="12"/>
      <c r="L43" s="9"/>
      <c r="M43" s="25">
        <v>11296.9</v>
      </c>
      <c r="N43" s="21"/>
      <c r="O43" s="90"/>
      <c r="P43" s="6"/>
      <c r="Q43" s="6" t="s">
        <v>157</v>
      </c>
      <c r="R43" s="6"/>
      <c r="S43" s="6"/>
      <c r="T43" s="6"/>
      <c r="U43" s="6"/>
      <c r="V43" s="92"/>
    </row>
    <row r="44" spans="1:22" ht="49.5" hidden="1" customHeight="1" x14ac:dyDescent="0.25">
      <c r="A44" s="6">
        <v>40</v>
      </c>
      <c r="B44" s="6"/>
      <c r="C44" s="6" t="s">
        <v>159</v>
      </c>
      <c r="D44" s="6" t="s">
        <v>160</v>
      </c>
      <c r="E44" s="6" t="s">
        <v>114</v>
      </c>
      <c r="F44" s="6"/>
      <c r="G44" s="6"/>
      <c r="H44" s="110" t="s">
        <v>1109</v>
      </c>
      <c r="I44" s="50"/>
      <c r="J44" s="89"/>
      <c r="K44" s="12"/>
      <c r="L44" s="9"/>
      <c r="M44" s="25">
        <v>3046.5</v>
      </c>
      <c r="N44" s="21"/>
      <c r="O44" s="90" t="s">
        <v>945</v>
      </c>
      <c r="P44" s="110" t="s">
        <v>3847</v>
      </c>
      <c r="Q44" s="113" t="s">
        <v>3848</v>
      </c>
      <c r="R44" s="6"/>
      <c r="S44" s="6"/>
      <c r="T44" s="6"/>
      <c r="U44" s="6"/>
      <c r="V44" s="92"/>
    </row>
    <row r="45" spans="1:22" ht="49.5" hidden="1" customHeight="1" x14ac:dyDescent="0.25">
      <c r="A45" s="6">
        <v>41</v>
      </c>
      <c r="B45" s="6"/>
      <c r="C45" s="6" t="s">
        <v>161</v>
      </c>
      <c r="D45" s="6" t="s">
        <v>163</v>
      </c>
      <c r="E45" s="6" t="s">
        <v>164</v>
      </c>
      <c r="F45" s="6"/>
      <c r="G45" s="6"/>
      <c r="H45" s="6"/>
      <c r="I45" s="50">
        <v>7730</v>
      </c>
      <c r="J45" s="89"/>
      <c r="K45" s="12"/>
      <c r="L45" s="9"/>
      <c r="M45" s="25">
        <v>13632</v>
      </c>
      <c r="N45" s="21"/>
      <c r="O45" s="90"/>
      <c r="P45" s="6"/>
      <c r="Q45" s="6" t="s">
        <v>162</v>
      </c>
      <c r="R45" s="6"/>
      <c r="S45" s="6"/>
      <c r="T45" s="6"/>
      <c r="U45" s="6"/>
      <c r="V45" s="92"/>
    </row>
    <row r="46" spans="1:22" ht="49.5" hidden="1" customHeight="1" x14ac:dyDescent="0.25">
      <c r="A46" s="6">
        <v>42</v>
      </c>
      <c r="B46" s="6"/>
      <c r="C46" s="6" t="s">
        <v>165</v>
      </c>
      <c r="D46" s="6" t="s">
        <v>167</v>
      </c>
      <c r="E46" s="6" t="s">
        <v>117</v>
      </c>
      <c r="F46" s="6"/>
      <c r="G46" s="6"/>
      <c r="H46" s="6"/>
      <c r="I46" s="50"/>
      <c r="J46" s="89"/>
      <c r="K46" s="12"/>
      <c r="L46" s="9"/>
      <c r="M46" s="25">
        <v>1500</v>
      </c>
      <c r="N46" s="21"/>
      <c r="O46" s="90"/>
      <c r="P46" s="6"/>
      <c r="Q46" s="6" t="s">
        <v>166</v>
      </c>
      <c r="R46" s="6"/>
      <c r="S46" s="6"/>
      <c r="T46" s="6"/>
      <c r="U46" s="6"/>
      <c r="V46" s="92"/>
    </row>
    <row r="47" spans="1:22" ht="49.5" hidden="1" customHeight="1" x14ac:dyDescent="0.25">
      <c r="A47" s="6">
        <v>43</v>
      </c>
      <c r="B47" s="6"/>
      <c r="C47" s="6" t="s">
        <v>168</v>
      </c>
      <c r="D47" s="6" t="s">
        <v>170</v>
      </c>
      <c r="E47" s="6" t="s">
        <v>169</v>
      </c>
      <c r="F47" s="6"/>
      <c r="G47" s="6"/>
      <c r="H47" s="6"/>
      <c r="I47" s="50"/>
      <c r="J47" s="89"/>
      <c r="K47" s="12"/>
      <c r="L47" s="9"/>
      <c r="M47" s="25">
        <v>14665799</v>
      </c>
      <c r="N47" s="21"/>
      <c r="O47" s="90"/>
      <c r="P47" s="6"/>
      <c r="Q47" s="6" t="s">
        <v>171</v>
      </c>
      <c r="R47" s="6"/>
      <c r="S47" s="6"/>
      <c r="T47" s="6"/>
      <c r="U47" s="6"/>
      <c r="V47" s="92"/>
    </row>
    <row r="48" spans="1:22" ht="49.5" hidden="1" customHeight="1" x14ac:dyDescent="0.25">
      <c r="A48" s="6">
        <v>44</v>
      </c>
      <c r="B48" s="6"/>
      <c r="C48" s="6" t="s">
        <v>168</v>
      </c>
      <c r="D48" s="6" t="s">
        <v>170</v>
      </c>
      <c r="E48" s="6" t="s">
        <v>172</v>
      </c>
      <c r="F48" s="6"/>
      <c r="G48" s="6"/>
      <c r="H48" s="6"/>
      <c r="I48" s="50"/>
      <c r="J48" s="89"/>
      <c r="K48" s="12"/>
      <c r="L48" s="9"/>
      <c r="M48" s="25">
        <v>75026417</v>
      </c>
      <c r="N48" s="21"/>
      <c r="O48" s="90"/>
      <c r="P48" s="6"/>
      <c r="Q48" s="6" t="s">
        <v>171</v>
      </c>
      <c r="R48" s="6"/>
      <c r="S48" s="6"/>
      <c r="T48" s="6"/>
      <c r="U48" s="6"/>
      <c r="V48" s="92"/>
    </row>
    <row r="49" spans="1:22" ht="49.5" hidden="1" customHeight="1" x14ac:dyDescent="0.25">
      <c r="A49" s="6">
        <v>45</v>
      </c>
      <c r="B49" s="6"/>
      <c r="C49" s="6" t="s">
        <v>168</v>
      </c>
      <c r="D49" s="6" t="s">
        <v>170</v>
      </c>
      <c r="E49" s="6" t="s">
        <v>173</v>
      </c>
      <c r="F49" s="6"/>
      <c r="G49" s="6"/>
      <c r="H49" s="6"/>
      <c r="I49" s="50"/>
      <c r="J49" s="89"/>
      <c r="K49" s="12"/>
      <c r="L49" s="9"/>
      <c r="M49" s="25">
        <v>29508218</v>
      </c>
      <c r="N49" s="21"/>
      <c r="O49" s="90"/>
      <c r="P49" s="6"/>
      <c r="Q49" s="6" t="s">
        <v>171</v>
      </c>
      <c r="R49" s="6"/>
      <c r="S49" s="6"/>
      <c r="T49" s="6"/>
      <c r="U49" s="6"/>
      <c r="V49" s="92"/>
    </row>
    <row r="50" spans="1:22" ht="49.5" hidden="1" customHeight="1" x14ac:dyDescent="0.25">
      <c r="A50" s="6">
        <v>46</v>
      </c>
      <c r="B50" s="6"/>
      <c r="C50" s="6" t="s">
        <v>174</v>
      </c>
      <c r="D50" s="6" t="s">
        <v>170</v>
      </c>
      <c r="E50" s="6" t="s">
        <v>175</v>
      </c>
      <c r="F50" s="6"/>
      <c r="G50" s="6"/>
      <c r="H50" s="6"/>
      <c r="I50" s="50"/>
      <c r="J50" s="89"/>
      <c r="K50" s="12"/>
      <c r="L50" s="9"/>
      <c r="M50" s="25">
        <v>331320356</v>
      </c>
      <c r="N50" s="21"/>
      <c r="O50" s="90"/>
      <c r="P50" s="6"/>
      <c r="Q50" s="6" t="s">
        <v>522</v>
      </c>
      <c r="R50" s="6"/>
      <c r="S50" s="6"/>
      <c r="T50" s="6"/>
      <c r="U50" s="6"/>
      <c r="V50" s="92"/>
    </row>
    <row r="51" spans="1:22" ht="49.5" hidden="1" customHeight="1" x14ac:dyDescent="0.25">
      <c r="A51" s="6">
        <v>47</v>
      </c>
      <c r="B51" s="6"/>
      <c r="C51" s="6" t="s">
        <v>174</v>
      </c>
      <c r="D51" s="6" t="s">
        <v>170</v>
      </c>
      <c r="E51" s="6" t="s">
        <v>177</v>
      </c>
      <c r="F51" s="6"/>
      <c r="G51" s="6"/>
      <c r="H51" s="6"/>
      <c r="I51" s="50"/>
      <c r="J51" s="89"/>
      <c r="K51" s="12"/>
      <c r="L51" s="9"/>
      <c r="M51" s="25">
        <v>66692637</v>
      </c>
      <c r="N51" s="21"/>
      <c r="O51" s="90"/>
      <c r="P51" s="6"/>
      <c r="Q51" s="6" t="s">
        <v>176</v>
      </c>
      <c r="R51" s="6"/>
      <c r="S51" s="6"/>
      <c r="T51" s="6"/>
      <c r="U51" s="6"/>
      <c r="V51" s="92"/>
    </row>
    <row r="52" spans="1:22" ht="49.5" hidden="1" customHeight="1" x14ac:dyDescent="0.25">
      <c r="A52" s="6">
        <v>48</v>
      </c>
      <c r="B52" s="6"/>
      <c r="C52" s="6" t="s">
        <v>41</v>
      </c>
      <c r="D52" s="6" t="s">
        <v>180</v>
      </c>
      <c r="E52" s="6" t="s">
        <v>178</v>
      </c>
      <c r="F52" s="6"/>
      <c r="G52" s="6"/>
      <c r="H52" s="6"/>
      <c r="I52" s="50"/>
      <c r="J52" s="89"/>
      <c r="K52" s="12"/>
      <c r="L52" s="9"/>
      <c r="M52" s="25">
        <v>12257</v>
      </c>
      <c r="N52" s="21"/>
      <c r="O52" s="90"/>
      <c r="P52" s="6"/>
      <c r="Q52" s="6" t="s">
        <v>179</v>
      </c>
      <c r="R52" s="6"/>
      <c r="S52" s="6"/>
      <c r="T52" s="6"/>
      <c r="U52" s="6"/>
      <c r="V52" s="92"/>
    </row>
    <row r="53" spans="1:22" ht="49.5" hidden="1" customHeight="1" x14ac:dyDescent="0.25">
      <c r="A53" s="6">
        <v>49</v>
      </c>
      <c r="B53" s="6"/>
      <c r="C53" s="6" t="s">
        <v>181</v>
      </c>
      <c r="D53" s="6" t="s">
        <v>184</v>
      </c>
      <c r="E53" s="6" t="s">
        <v>182</v>
      </c>
      <c r="F53" s="6"/>
      <c r="G53" s="6"/>
      <c r="H53" s="6"/>
      <c r="I53" s="50">
        <v>2025</v>
      </c>
      <c r="J53" s="89"/>
      <c r="K53" s="12"/>
      <c r="L53" s="9"/>
      <c r="M53" s="25">
        <v>3914</v>
      </c>
      <c r="N53" s="21"/>
      <c r="O53" s="90"/>
      <c r="P53" s="6"/>
      <c r="Q53" s="6" t="s">
        <v>183</v>
      </c>
      <c r="R53" s="6"/>
      <c r="S53" s="6"/>
      <c r="T53" s="6"/>
      <c r="U53" s="6"/>
      <c r="V53" s="92"/>
    </row>
    <row r="54" spans="1:22" ht="49.5" hidden="1" customHeight="1" x14ac:dyDescent="0.25">
      <c r="A54" s="6">
        <v>50</v>
      </c>
      <c r="B54" s="6"/>
      <c r="C54" s="6" t="s">
        <v>185</v>
      </c>
      <c r="D54" s="6" t="s">
        <v>188</v>
      </c>
      <c r="E54" s="6" t="s">
        <v>186</v>
      </c>
      <c r="F54" s="6"/>
      <c r="G54" s="6"/>
      <c r="H54" s="6"/>
      <c r="I54" s="50"/>
      <c r="J54" s="89"/>
      <c r="K54" s="12"/>
      <c r="L54" s="9"/>
      <c r="M54" s="25">
        <v>157391698</v>
      </c>
      <c r="N54" s="21"/>
      <c r="O54" s="90"/>
      <c r="P54" s="6"/>
      <c r="Q54" s="6" t="s">
        <v>187</v>
      </c>
      <c r="R54" s="6"/>
      <c r="S54" s="6"/>
      <c r="T54" s="6"/>
      <c r="U54" s="6"/>
      <c r="V54" s="92"/>
    </row>
    <row r="55" spans="1:22" ht="49.5" hidden="1" customHeight="1" x14ac:dyDescent="0.25">
      <c r="A55" s="6">
        <v>51</v>
      </c>
      <c r="B55" s="6"/>
      <c r="C55" s="6" t="s">
        <v>185</v>
      </c>
      <c r="D55" s="6" t="s">
        <v>170</v>
      </c>
      <c r="E55" s="6" t="s">
        <v>186</v>
      </c>
      <c r="F55" s="6"/>
      <c r="G55" s="6"/>
      <c r="H55" s="6"/>
      <c r="I55" s="50"/>
      <c r="J55" s="89"/>
      <c r="K55" s="12"/>
      <c r="L55" s="9"/>
      <c r="M55" s="25">
        <v>26211944</v>
      </c>
      <c r="N55" s="21"/>
      <c r="O55" s="90"/>
      <c r="P55" s="6"/>
      <c r="Q55" s="6" t="s">
        <v>187</v>
      </c>
      <c r="R55" s="6"/>
      <c r="S55" s="6"/>
      <c r="T55" s="6"/>
      <c r="U55" s="6"/>
      <c r="V55" s="92"/>
    </row>
    <row r="56" spans="1:22" ht="49.5" hidden="1" customHeight="1" x14ac:dyDescent="0.25">
      <c r="A56" s="6">
        <v>52</v>
      </c>
      <c r="B56" s="6"/>
      <c r="C56" s="6" t="s">
        <v>189</v>
      </c>
      <c r="D56" s="6" t="s">
        <v>192</v>
      </c>
      <c r="E56" s="6" t="s">
        <v>190</v>
      </c>
      <c r="F56" s="6"/>
      <c r="G56" s="6"/>
      <c r="H56" s="6"/>
      <c r="I56" s="50">
        <v>19741.900000000001</v>
      </c>
      <c r="J56" s="89"/>
      <c r="K56" s="12"/>
      <c r="L56" s="9"/>
      <c r="M56" s="25">
        <v>10095.200000000001</v>
      </c>
      <c r="N56" s="21"/>
      <c r="O56" s="90"/>
      <c r="P56" s="6"/>
      <c r="Q56" s="6" t="s">
        <v>191</v>
      </c>
      <c r="R56" s="6"/>
      <c r="S56" s="6"/>
      <c r="T56" s="6"/>
      <c r="U56" s="6"/>
      <c r="V56" s="92"/>
    </row>
    <row r="57" spans="1:22" ht="49.5" hidden="1" customHeight="1" x14ac:dyDescent="0.25">
      <c r="A57" s="6">
        <v>53</v>
      </c>
      <c r="B57" s="6"/>
      <c r="C57" s="6" t="s">
        <v>193</v>
      </c>
      <c r="D57" s="6" t="s">
        <v>193</v>
      </c>
      <c r="E57" s="6" t="s">
        <v>194</v>
      </c>
      <c r="F57" s="6"/>
      <c r="G57" s="6"/>
      <c r="H57" s="6"/>
      <c r="I57" s="50"/>
      <c r="J57" s="89"/>
      <c r="K57" s="12"/>
      <c r="L57" s="9"/>
      <c r="M57" s="25">
        <v>3600</v>
      </c>
      <c r="N57" s="21"/>
      <c r="O57" s="90"/>
      <c r="P57" s="6"/>
      <c r="Q57" s="6" t="s">
        <v>195</v>
      </c>
      <c r="R57" s="6"/>
      <c r="S57" s="6"/>
      <c r="T57" s="6"/>
      <c r="U57" s="6"/>
      <c r="V57" s="92"/>
    </row>
    <row r="58" spans="1:22" ht="49.5" hidden="1" customHeight="1" x14ac:dyDescent="0.25">
      <c r="A58" s="6"/>
      <c r="B58" s="6"/>
      <c r="C58" s="671" t="s">
        <v>196</v>
      </c>
      <c r="D58" s="672"/>
      <c r="E58" s="673"/>
      <c r="F58" s="6"/>
      <c r="G58" s="6"/>
      <c r="H58" s="6"/>
      <c r="I58" s="50">
        <v>524045</v>
      </c>
      <c r="J58" s="89"/>
      <c r="K58" s="12"/>
      <c r="L58" s="9"/>
      <c r="M58" s="25">
        <v>754378331.70000005</v>
      </c>
      <c r="N58" s="21"/>
      <c r="O58" s="90"/>
      <c r="P58" s="6"/>
      <c r="Q58" s="6"/>
      <c r="R58" s="6"/>
      <c r="S58" s="6"/>
      <c r="T58" s="6"/>
      <c r="U58" s="6"/>
      <c r="V58" s="92"/>
    </row>
    <row r="59" spans="1:22" s="57" customFormat="1" ht="49.5" hidden="1" customHeight="1" x14ac:dyDescent="0.25">
      <c r="A59" s="58"/>
      <c r="B59" s="58"/>
      <c r="C59" s="24" t="s">
        <v>197</v>
      </c>
      <c r="D59" s="58"/>
      <c r="E59" s="58"/>
      <c r="F59" s="58"/>
      <c r="G59" s="58"/>
      <c r="H59" s="58"/>
      <c r="I59" s="60"/>
      <c r="J59" s="59"/>
      <c r="K59" s="60"/>
      <c r="L59" s="59"/>
      <c r="M59" s="60"/>
      <c r="N59" s="59"/>
      <c r="O59" s="93"/>
      <c r="P59" s="58"/>
      <c r="Q59" s="58"/>
      <c r="R59" s="58"/>
      <c r="S59" s="58"/>
      <c r="T59" s="58"/>
      <c r="U59" s="58"/>
      <c r="V59" s="94"/>
    </row>
    <row r="60" spans="1:22" ht="49.5" hidden="1" customHeight="1" x14ac:dyDescent="0.25">
      <c r="A60" s="6">
        <v>1</v>
      </c>
      <c r="B60" s="6"/>
      <c r="C60" s="6" t="s">
        <v>198</v>
      </c>
      <c r="D60" s="6" t="s">
        <v>201</v>
      </c>
      <c r="E60" s="6" t="s">
        <v>199</v>
      </c>
      <c r="F60" s="6"/>
      <c r="G60" s="6"/>
      <c r="H60" s="6"/>
      <c r="I60" s="50"/>
      <c r="J60" s="89"/>
      <c r="K60" s="12"/>
      <c r="L60" s="9"/>
      <c r="M60" s="25">
        <v>99862</v>
      </c>
      <c r="N60" s="21"/>
      <c r="O60" s="90"/>
      <c r="P60" s="6"/>
      <c r="Q60" s="6" t="s">
        <v>200</v>
      </c>
      <c r="R60" s="6"/>
      <c r="S60" s="6"/>
      <c r="T60" s="6"/>
      <c r="U60" s="6"/>
      <c r="V60" s="92"/>
    </row>
    <row r="61" spans="1:22" ht="49.5" hidden="1" customHeight="1" x14ac:dyDescent="0.25">
      <c r="A61" s="6">
        <v>2</v>
      </c>
      <c r="B61" s="6"/>
      <c r="C61" s="6" t="s">
        <v>202</v>
      </c>
      <c r="D61" s="6" t="s">
        <v>205</v>
      </c>
      <c r="E61" s="6" t="s">
        <v>203</v>
      </c>
      <c r="F61" s="6"/>
      <c r="G61" s="6"/>
      <c r="H61" s="6"/>
      <c r="I61" s="50">
        <v>30742</v>
      </c>
      <c r="J61" s="89"/>
      <c r="K61" s="12"/>
      <c r="L61" s="9"/>
      <c r="M61" s="25">
        <v>56443</v>
      </c>
      <c r="N61" s="21"/>
      <c r="O61" s="90"/>
      <c r="P61" s="6"/>
      <c r="Q61" s="6" t="s">
        <v>204</v>
      </c>
      <c r="R61" s="6"/>
      <c r="S61" s="6"/>
      <c r="T61" s="6"/>
      <c r="U61" s="6"/>
      <c r="V61" s="92"/>
    </row>
    <row r="62" spans="1:22" ht="49.5" hidden="1" customHeight="1" x14ac:dyDescent="0.25">
      <c r="A62" s="6">
        <v>3</v>
      </c>
      <c r="B62" s="6"/>
      <c r="C62" s="6" t="s">
        <v>202</v>
      </c>
      <c r="D62" s="6" t="s">
        <v>208</v>
      </c>
      <c r="E62" s="6" t="s">
        <v>206</v>
      </c>
      <c r="F62" s="6"/>
      <c r="G62" s="6"/>
      <c r="H62" s="6"/>
      <c r="I62" s="50">
        <v>268319</v>
      </c>
      <c r="J62" s="89"/>
      <c r="K62" s="12"/>
      <c r="L62" s="9"/>
      <c r="M62" s="25">
        <v>268319</v>
      </c>
      <c r="N62" s="21"/>
      <c r="O62" s="90"/>
      <c r="P62" s="6"/>
      <c r="Q62" s="6" t="s">
        <v>207</v>
      </c>
      <c r="R62" s="6"/>
      <c r="S62" s="6"/>
      <c r="T62" s="6"/>
      <c r="U62" s="6"/>
      <c r="V62" s="92"/>
    </row>
    <row r="63" spans="1:22" ht="49.5" hidden="1" customHeight="1" x14ac:dyDescent="0.25">
      <c r="A63" s="6">
        <v>4</v>
      </c>
      <c r="B63" s="6"/>
      <c r="C63" s="6" t="s">
        <v>209</v>
      </c>
      <c r="D63" s="6" t="s">
        <v>212</v>
      </c>
      <c r="E63" s="6" t="s">
        <v>210</v>
      </c>
      <c r="F63" s="6"/>
      <c r="G63" s="6"/>
      <c r="H63" s="6"/>
      <c r="I63" s="50">
        <v>2520</v>
      </c>
      <c r="J63" s="89"/>
      <c r="K63" s="12"/>
      <c r="L63" s="9"/>
      <c r="M63" s="25">
        <v>2520</v>
      </c>
      <c r="N63" s="21"/>
      <c r="O63" s="90"/>
      <c r="P63" s="6"/>
      <c r="Q63" s="6" t="s">
        <v>211</v>
      </c>
      <c r="R63" s="6"/>
      <c r="S63" s="6"/>
      <c r="T63" s="6"/>
      <c r="U63" s="6"/>
      <c r="V63" s="92"/>
    </row>
    <row r="64" spans="1:22" ht="49.5" hidden="1" customHeight="1" x14ac:dyDescent="0.25">
      <c r="A64" s="6">
        <v>5</v>
      </c>
      <c r="B64" s="6"/>
      <c r="C64" s="6" t="s">
        <v>213</v>
      </c>
      <c r="D64" s="92" t="s">
        <v>215</v>
      </c>
      <c r="E64" s="6" t="s">
        <v>210</v>
      </c>
      <c r="F64" s="6"/>
      <c r="G64" s="6"/>
      <c r="H64" s="6"/>
      <c r="I64" s="50">
        <v>2240</v>
      </c>
      <c r="J64" s="89"/>
      <c r="K64" s="12"/>
      <c r="L64" s="9"/>
      <c r="M64" s="25">
        <v>2240</v>
      </c>
      <c r="N64" s="21"/>
      <c r="O64" s="90"/>
      <c r="P64" s="6"/>
      <c r="Q64" s="6" t="s">
        <v>214</v>
      </c>
      <c r="R64" s="6"/>
      <c r="S64" s="6"/>
      <c r="T64" s="6"/>
      <c r="U64" s="6"/>
      <c r="V64" s="92"/>
    </row>
    <row r="65" spans="1:22" ht="49.5" hidden="1" customHeight="1" x14ac:dyDescent="0.25">
      <c r="A65" s="6">
        <v>6</v>
      </c>
      <c r="B65" s="6"/>
      <c r="C65" s="6" t="s">
        <v>216</v>
      </c>
      <c r="D65" s="6" t="s">
        <v>219</v>
      </c>
      <c r="E65" s="6" t="s">
        <v>217</v>
      </c>
      <c r="F65" s="6"/>
      <c r="G65" s="6"/>
      <c r="H65" s="6"/>
      <c r="I65" s="50">
        <v>2845</v>
      </c>
      <c r="J65" s="89"/>
      <c r="K65" s="12"/>
      <c r="L65" s="9"/>
      <c r="M65" s="25">
        <v>2845</v>
      </c>
      <c r="N65" s="21"/>
      <c r="O65" s="90"/>
      <c r="P65" s="6"/>
      <c r="Q65" s="6" t="s">
        <v>218</v>
      </c>
      <c r="R65" s="6"/>
      <c r="S65" s="6"/>
      <c r="T65" s="6"/>
      <c r="U65" s="6"/>
      <c r="V65" s="92"/>
    </row>
    <row r="66" spans="1:22" ht="49.5" hidden="1" customHeight="1" x14ac:dyDescent="0.25">
      <c r="A66" s="6">
        <v>7</v>
      </c>
      <c r="B66" s="6"/>
      <c r="C66" s="6" t="s">
        <v>220</v>
      </c>
      <c r="D66" s="6" t="s">
        <v>223</v>
      </c>
      <c r="E66" s="6" t="s">
        <v>221</v>
      </c>
      <c r="F66" s="6"/>
      <c r="G66" s="6"/>
      <c r="H66" s="6"/>
      <c r="I66" s="50">
        <v>7860</v>
      </c>
      <c r="J66" s="89"/>
      <c r="K66" s="12"/>
      <c r="L66" s="9"/>
      <c r="M66" s="25">
        <v>23082.5</v>
      </c>
      <c r="N66" s="21"/>
      <c r="O66" s="90"/>
      <c r="P66" s="6"/>
      <c r="Q66" s="6" t="s">
        <v>222</v>
      </c>
      <c r="R66" s="6"/>
      <c r="S66" s="6"/>
      <c r="T66" s="6"/>
      <c r="U66" s="6"/>
      <c r="V66" s="92"/>
    </row>
    <row r="67" spans="1:22" ht="49.5" hidden="1" customHeight="1" x14ac:dyDescent="0.25">
      <c r="A67" s="6">
        <v>8</v>
      </c>
      <c r="B67" s="6"/>
      <c r="C67" s="6" t="s">
        <v>224</v>
      </c>
      <c r="D67" s="6" t="s">
        <v>227</v>
      </c>
      <c r="E67" s="6" t="s">
        <v>225</v>
      </c>
      <c r="F67" s="6"/>
      <c r="G67" s="6"/>
      <c r="H67" s="6"/>
      <c r="I67" s="50"/>
      <c r="J67" s="89"/>
      <c r="K67" s="12"/>
      <c r="L67" s="9"/>
      <c r="M67" s="25">
        <v>50619643</v>
      </c>
      <c r="N67" s="21"/>
      <c r="O67" s="90"/>
      <c r="P67" s="6"/>
      <c r="Q67" s="6" t="s">
        <v>226</v>
      </c>
      <c r="R67" s="6"/>
      <c r="S67" s="6"/>
      <c r="T67" s="6"/>
      <c r="U67" s="6"/>
      <c r="V67" s="92"/>
    </row>
    <row r="68" spans="1:22" ht="49.5" hidden="1" customHeight="1" x14ac:dyDescent="0.25">
      <c r="A68" s="6">
        <v>9</v>
      </c>
      <c r="B68" s="6"/>
      <c r="C68" s="6" t="s">
        <v>224</v>
      </c>
      <c r="D68" s="6" t="s">
        <v>227</v>
      </c>
      <c r="E68" s="6" t="s">
        <v>228</v>
      </c>
      <c r="F68" s="6"/>
      <c r="G68" s="6"/>
      <c r="H68" s="6"/>
      <c r="I68" s="50"/>
      <c r="J68" s="89"/>
      <c r="K68" s="12"/>
      <c r="L68" s="9"/>
      <c r="M68" s="25">
        <v>8783754</v>
      </c>
      <c r="N68" s="21"/>
      <c r="O68" s="90"/>
      <c r="P68" s="6"/>
      <c r="Q68" s="6" t="s">
        <v>229</v>
      </c>
      <c r="R68" s="6"/>
      <c r="S68" s="6"/>
      <c r="T68" s="6"/>
      <c r="U68" s="6"/>
      <c r="V68" s="92"/>
    </row>
    <row r="69" spans="1:22" ht="49.5" hidden="1" customHeight="1" x14ac:dyDescent="0.25">
      <c r="A69" s="6">
        <v>10</v>
      </c>
      <c r="B69" s="6"/>
      <c r="C69" s="6" t="s">
        <v>230</v>
      </c>
      <c r="D69" s="6" t="s">
        <v>233</v>
      </c>
      <c r="E69" s="6" t="s">
        <v>231</v>
      </c>
      <c r="F69" s="6"/>
      <c r="G69" s="6"/>
      <c r="H69" s="6"/>
      <c r="I69" s="50">
        <v>268299.59999999998</v>
      </c>
      <c r="J69" s="89"/>
      <c r="K69" s="12"/>
      <c r="L69" s="9"/>
      <c r="M69" s="25">
        <v>337183.8</v>
      </c>
      <c r="N69" s="21"/>
      <c r="O69" s="90"/>
      <c r="P69" s="6"/>
      <c r="Q69" s="6" t="s">
        <v>232</v>
      </c>
      <c r="R69" s="6"/>
      <c r="S69" s="6"/>
      <c r="T69" s="6"/>
      <c r="U69" s="6"/>
      <c r="V69" s="92"/>
    </row>
    <row r="70" spans="1:22" ht="49.5" hidden="1" customHeight="1" x14ac:dyDescent="0.25">
      <c r="A70" s="6">
        <v>11</v>
      </c>
      <c r="B70" s="6"/>
      <c r="C70" s="6" t="s">
        <v>230</v>
      </c>
      <c r="D70" s="6" t="s">
        <v>236</v>
      </c>
      <c r="E70" s="6" t="s">
        <v>234</v>
      </c>
      <c r="F70" s="6"/>
      <c r="G70" s="6"/>
      <c r="H70" s="6"/>
      <c r="I70" s="50">
        <v>91</v>
      </c>
      <c r="J70" s="89"/>
      <c r="K70" s="12"/>
      <c r="L70" s="9"/>
      <c r="M70" s="25">
        <v>81161</v>
      </c>
      <c r="N70" s="21"/>
      <c r="O70" s="90"/>
      <c r="P70" s="6"/>
      <c r="Q70" s="6" t="s">
        <v>235</v>
      </c>
      <c r="R70" s="6"/>
      <c r="S70" s="6"/>
      <c r="T70" s="6"/>
      <c r="U70" s="6"/>
      <c r="V70" s="92"/>
    </row>
    <row r="71" spans="1:22" ht="49.5" hidden="1" customHeight="1" x14ac:dyDescent="0.25">
      <c r="A71" s="6">
        <v>12</v>
      </c>
      <c r="B71" s="6"/>
      <c r="C71" s="6" t="s">
        <v>237</v>
      </c>
      <c r="D71" s="6" t="s">
        <v>239</v>
      </c>
      <c r="E71" s="6" t="s">
        <v>234</v>
      </c>
      <c r="F71" s="6"/>
      <c r="G71" s="6"/>
      <c r="H71" s="6"/>
      <c r="I71" s="50"/>
      <c r="J71" s="89"/>
      <c r="K71" s="12"/>
      <c r="L71" s="9"/>
      <c r="M71" s="25">
        <v>5950</v>
      </c>
      <c r="N71" s="21"/>
      <c r="O71" s="90"/>
      <c r="P71" s="6"/>
      <c r="Q71" s="6" t="s">
        <v>238</v>
      </c>
      <c r="R71" s="6"/>
      <c r="S71" s="6"/>
      <c r="T71" s="6"/>
      <c r="U71" s="6"/>
      <c r="V71" s="92"/>
    </row>
    <row r="72" spans="1:22" ht="49.5" hidden="1" customHeight="1" x14ac:dyDescent="0.25">
      <c r="A72" s="6">
        <v>13</v>
      </c>
      <c r="B72" s="6"/>
      <c r="C72" s="6" t="s">
        <v>240</v>
      </c>
      <c r="D72" s="6" t="s">
        <v>243</v>
      </c>
      <c r="E72" s="6" t="s">
        <v>241</v>
      </c>
      <c r="F72" s="6"/>
      <c r="G72" s="6"/>
      <c r="H72" s="6"/>
      <c r="I72" s="50"/>
      <c r="J72" s="89"/>
      <c r="K72" s="12"/>
      <c r="L72" s="9"/>
      <c r="M72" s="25">
        <v>37919.300000000003</v>
      </c>
      <c r="N72" s="21"/>
      <c r="O72" s="90"/>
      <c r="P72" s="6"/>
      <c r="Q72" s="6" t="s">
        <v>242</v>
      </c>
      <c r="R72" s="6"/>
      <c r="S72" s="6"/>
      <c r="T72" s="6"/>
      <c r="U72" s="6"/>
      <c r="V72" s="92"/>
    </row>
    <row r="73" spans="1:22" ht="49.5" hidden="1" customHeight="1" x14ac:dyDescent="0.25">
      <c r="A73" s="6">
        <v>14</v>
      </c>
      <c r="B73" s="6"/>
      <c r="C73" s="6" t="s">
        <v>244</v>
      </c>
      <c r="D73" s="6" t="s">
        <v>246</v>
      </c>
      <c r="E73" s="6" t="s">
        <v>234</v>
      </c>
      <c r="F73" s="6"/>
      <c r="G73" s="6"/>
      <c r="H73" s="6"/>
      <c r="I73" s="50">
        <v>3835.2</v>
      </c>
      <c r="J73" s="89"/>
      <c r="K73" s="12"/>
      <c r="L73" s="9"/>
      <c r="M73" s="25">
        <v>3835.2</v>
      </c>
      <c r="N73" s="21"/>
      <c r="O73" s="90"/>
      <c r="P73" s="6"/>
      <c r="Q73" s="6" t="s">
        <v>245</v>
      </c>
      <c r="R73" s="6"/>
      <c r="S73" s="6"/>
      <c r="T73" s="6"/>
      <c r="U73" s="6"/>
      <c r="V73" s="92"/>
    </row>
    <row r="74" spans="1:22" ht="49.5" hidden="1" customHeight="1" x14ac:dyDescent="0.25">
      <c r="A74" s="6">
        <v>15</v>
      </c>
      <c r="B74" s="6"/>
      <c r="C74" s="6" t="s">
        <v>247</v>
      </c>
      <c r="D74" s="6" t="s">
        <v>250</v>
      </c>
      <c r="E74" s="6" t="s">
        <v>248</v>
      </c>
      <c r="F74" s="6"/>
      <c r="G74" s="6"/>
      <c r="H74" s="6"/>
      <c r="I74" s="50"/>
      <c r="J74" s="89"/>
      <c r="K74" s="12"/>
      <c r="L74" s="9"/>
      <c r="M74" s="25">
        <v>38101</v>
      </c>
      <c r="N74" s="21"/>
      <c r="O74" s="90"/>
      <c r="P74" s="6"/>
      <c r="Q74" s="6" t="s">
        <v>249</v>
      </c>
      <c r="R74" s="6"/>
      <c r="S74" s="6"/>
      <c r="T74" s="6"/>
      <c r="U74" s="6"/>
      <c r="V74" s="92"/>
    </row>
    <row r="75" spans="1:22" ht="49.5" hidden="1" customHeight="1" x14ac:dyDescent="0.25">
      <c r="A75" s="6">
        <v>16</v>
      </c>
      <c r="B75" s="6"/>
      <c r="C75" s="6" t="s">
        <v>251</v>
      </c>
      <c r="D75" s="6" t="s">
        <v>254</v>
      </c>
      <c r="E75" s="6" t="s">
        <v>252</v>
      </c>
      <c r="F75" s="6"/>
      <c r="G75" s="6"/>
      <c r="H75" s="6"/>
      <c r="I75" s="50">
        <v>771.2</v>
      </c>
      <c r="J75" s="89"/>
      <c r="K75" s="12"/>
      <c r="L75" s="9"/>
      <c r="M75" s="25">
        <v>771.2</v>
      </c>
      <c r="N75" s="21"/>
      <c r="O75" s="90"/>
      <c r="P75" s="6"/>
      <c r="Q75" s="6" t="s">
        <v>253</v>
      </c>
      <c r="R75" s="6"/>
      <c r="S75" s="6"/>
      <c r="T75" s="6"/>
      <c r="U75" s="6"/>
      <c r="V75" s="92"/>
    </row>
    <row r="76" spans="1:22" ht="49.5" hidden="1" customHeight="1" x14ac:dyDescent="0.25">
      <c r="A76" s="6">
        <v>17</v>
      </c>
      <c r="B76" s="6"/>
      <c r="C76" s="6" t="s">
        <v>255</v>
      </c>
      <c r="D76" s="6" t="s">
        <v>258</v>
      </c>
      <c r="E76" s="6" t="s">
        <v>256</v>
      </c>
      <c r="F76" s="6"/>
      <c r="G76" s="6"/>
      <c r="H76" s="6"/>
      <c r="I76" s="50">
        <v>338.5</v>
      </c>
      <c r="J76" s="89"/>
      <c r="K76" s="12"/>
      <c r="L76" s="9"/>
      <c r="M76" s="25">
        <v>338.5</v>
      </c>
      <c r="N76" s="21"/>
      <c r="O76" s="90"/>
      <c r="P76" s="6"/>
      <c r="Q76" s="6" t="s">
        <v>257</v>
      </c>
      <c r="R76" s="6"/>
      <c r="S76" s="6"/>
      <c r="T76" s="6"/>
      <c r="U76" s="6"/>
      <c r="V76" s="92"/>
    </row>
    <row r="77" spans="1:22" ht="49.5" hidden="1" customHeight="1" x14ac:dyDescent="0.25">
      <c r="A77" s="6">
        <v>18</v>
      </c>
      <c r="B77" s="6"/>
      <c r="C77" s="6" t="s">
        <v>259</v>
      </c>
      <c r="D77" s="6" t="s">
        <v>261</v>
      </c>
      <c r="E77" s="6" t="s">
        <v>234</v>
      </c>
      <c r="F77" s="6"/>
      <c r="G77" s="6"/>
      <c r="H77" s="6"/>
      <c r="I77" s="50"/>
      <c r="J77" s="89"/>
      <c r="K77" s="12"/>
      <c r="L77" s="9"/>
      <c r="M77" s="25">
        <v>10000</v>
      </c>
      <c r="N77" s="21"/>
      <c r="O77" s="90"/>
      <c r="P77" s="6"/>
      <c r="Q77" s="6" t="s">
        <v>260</v>
      </c>
      <c r="R77" s="6"/>
      <c r="S77" s="6"/>
      <c r="T77" s="6"/>
      <c r="U77" s="6"/>
      <c r="V77" s="92"/>
    </row>
    <row r="78" spans="1:22" ht="49.5" hidden="1" customHeight="1" x14ac:dyDescent="0.25">
      <c r="A78" s="6">
        <v>19</v>
      </c>
      <c r="B78" s="6"/>
      <c r="C78" s="6" t="s">
        <v>262</v>
      </c>
      <c r="D78" s="6" t="s">
        <v>265</v>
      </c>
      <c r="E78" s="6" t="s">
        <v>263</v>
      </c>
      <c r="F78" s="6"/>
      <c r="G78" s="6"/>
      <c r="H78" s="6"/>
      <c r="I78" s="50">
        <v>516</v>
      </c>
      <c r="J78" s="89"/>
      <c r="K78" s="12"/>
      <c r="L78" s="9"/>
      <c r="M78" s="25">
        <v>1455</v>
      </c>
      <c r="N78" s="21"/>
      <c r="O78" s="90"/>
      <c r="P78" s="6"/>
      <c r="Q78" s="6" t="s">
        <v>264</v>
      </c>
      <c r="R78" s="6"/>
      <c r="S78" s="6"/>
      <c r="T78" s="6"/>
      <c r="U78" s="6"/>
      <c r="V78" s="92"/>
    </row>
    <row r="79" spans="1:22" ht="49.5" hidden="1" customHeight="1" x14ac:dyDescent="0.25">
      <c r="A79" s="6">
        <v>20</v>
      </c>
      <c r="B79" s="6"/>
      <c r="C79" s="6" t="s">
        <v>266</v>
      </c>
      <c r="D79" s="6" t="s">
        <v>269</v>
      </c>
      <c r="E79" s="6" t="s">
        <v>267</v>
      </c>
      <c r="F79" s="6"/>
      <c r="G79" s="6"/>
      <c r="H79" s="6"/>
      <c r="I79" s="50">
        <v>32567.1</v>
      </c>
      <c r="J79" s="89"/>
      <c r="K79" s="12"/>
      <c r="L79" s="9"/>
      <c r="M79" s="25">
        <v>113368.1</v>
      </c>
      <c r="N79" s="21"/>
      <c r="O79" s="90"/>
      <c r="P79" s="6"/>
      <c r="Q79" s="6" t="s">
        <v>268</v>
      </c>
      <c r="R79" s="6"/>
      <c r="S79" s="6"/>
      <c r="T79" s="6"/>
      <c r="U79" s="6"/>
      <c r="V79" s="92"/>
    </row>
    <row r="80" spans="1:22" ht="49.5" hidden="1" customHeight="1" x14ac:dyDescent="0.25">
      <c r="A80" s="6">
        <v>21</v>
      </c>
      <c r="B80" s="6"/>
      <c r="C80" s="6" t="s">
        <v>270</v>
      </c>
      <c r="D80" s="6" t="s">
        <v>273</v>
      </c>
      <c r="E80" s="6" t="s">
        <v>271</v>
      </c>
      <c r="F80" s="6"/>
      <c r="G80" s="6"/>
      <c r="H80" s="6"/>
      <c r="I80" s="50">
        <v>17144.7</v>
      </c>
      <c r="J80" s="89"/>
      <c r="K80" s="12"/>
      <c r="L80" s="9"/>
      <c r="M80" s="25">
        <v>21561.7</v>
      </c>
      <c r="N80" s="21"/>
      <c r="O80" s="90"/>
      <c r="P80" s="6"/>
      <c r="Q80" s="6" t="s">
        <v>272</v>
      </c>
      <c r="R80" s="6"/>
      <c r="S80" s="6"/>
      <c r="T80" s="6"/>
      <c r="U80" s="6"/>
      <c r="V80" s="92"/>
    </row>
    <row r="81" spans="1:22" ht="49.5" hidden="1" customHeight="1" x14ac:dyDescent="0.25">
      <c r="A81" s="6">
        <v>22</v>
      </c>
      <c r="B81" s="6"/>
      <c r="C81" s="6" t="s">
        <v>274</v>
      </c>
      <c r="D81" s="6" t="s">
        <v>277</v>
      </c>
      <c r="E81" s="6" t="s">
        <v>275</v>
      </c>
      <c r="F81" s="6"/>
      <c r="G81" s="6"/>
      <c r="H81" s="6"/>
      <c r="I81" s="50"/>
      <c r="J81" s="89"/>
      <c r="K81" s="12"/>
      <c r="L81" s="9"/>
      <c r="M81" s="25">
        <v>1508</v>
      </c>
      <c r="N81" s="21"/>
      <c r="O81" s="90"/>
      <c r="P81" s="6"/>
      <c r="Q81" s="6" t="s">
        <v>276</v>
      </c>
      <c r="R81" s="6"/>
      <c r="S81" s="6"/>
      <c r="T81" s="6"/>
      <c r="U81" s="6"/>
      <c r="V81" s="92"/>
    </row>
    <row r="82" spans="1:22" ht="49.5" hidden="1" customHeight="1" x14ac:dyDescent="0.25">
      <c r="A82" s="6">
        <v>23</v>
      </c>
      <c r="B82" s="6"/>
      <c r="C82" s="6" t="s">
        <v>278</v>
      </c>
      <c r="D82" s="6" t="s">
        <v>281</v>
      </c>
      <c r="E82" s="6" t="s">
        <v>279</v>
      </c>
      <c r="F82" s="6"/>
      <c r="G82" s="6"/>
      <c r="H82" s="6"/>
      <c r="I82" s="50">
        <v>5320</v>
      </c>
      <c r="J82" s="89"/>
      <c r="K82" s="12"/>
      <c r="L82" s="9"/>
      <c r="M82" s="25">
        <v>5770</v>
      </c>
      <c r="N82" s="21"/>
      <c r="O82" s="90"/>
      <c r="P82" s="6"/>
      <c r="Q82" s="6" t="s">
        <v>280</v>
      </c>
      <c r="R82" s="6"/>
      <c r="S82" s="6"/>
      <c r="T82" s="6"/>
      <c r="U82" s="6"/>
      <c r="V82" s="92"/>
    </row>
    <row r="83" spans="1:22" ht="49.5" hidden="1" customHeight="1" x14ac:dyDescent="0.25">
      <c r="A83" s="6">
        <v>24</v>
      </c>
      <c r="B83" s="6"/>
      <c r="C83" s="6" t="s">
        <v>282</v>
      </c>
      <c r="D83" s="6" t="s">
        <v>285</v>
      </c>
      <c r="E83" s="6" t="s">
        <v>283</v>
      </c>
      <c r="F83" s="6"/>
      <c r="G83" s="6"/>
      <c r="H83" s="6"/>
      <c r="I83" s="50">
        <v>755.6</v>
      </c>
      <c r="J83" s="89"/>
      <c r="K83" s="12"/>
      <c r="L83" s="9"/>
      <c r="M83" s="25">
        <v>1291</v>
      </c>
      <c r="N83" s="21"/>
      <c r="O83" s="90"/>
      <c r="P83" s="6"/>
      <c r="Q83" s="6" t="s">
        <v>284</v>
      </c>
      <c r="R83" s="6"/>
      <c r="S83" s="6"/>
      <c r="T83" s="6"/>
      <c r="U83" s="6"/>
      <c r="V83" s="92"/>
    </row>
    <row r="84" spans="1:22" ht="49.5" hidden="1" customHeight="1" x14ac:dyDescent="0.25">
      <c r="A84" s="6">
        <v>25</v>
      </c>
      <c r="B84" s="6"/>
      <c r="C84" s="6" t="s">
        <v>286</v>
      </c>
      <c r="D84" s="6" t="s">
        <v>288</v>
      </c>
      <c r="E84" s="6" t="s">
        <v>283</v>
      </c>
      <c r="F84" s="6"/>
      <c r="G84" s="6"/>
      <c r="H84" s="6"/>
      <c r="I84" s="50"/>
      <c r="J84" s="89"/>
      <c r="K84" s="12"/>
      <c r="L84" s="9"/>
      <c r="M84" s="25">
        <v>2007.3</v>
      </c>
      <c r="N84" s="21"/>
      <c r="O84" s="90"/>
      <c r="P84" s="6"/>
      <c r="Q84" s="6" t="s">
        <v>287</v>
      </c>
      <c r="R84" s="6"/>
      <c r="S84" s="6"/>
      <c r="T84" s="6"/>
      <c r="U84" s="6"/>
      <c r="V84" s="92"/>
    </row>
    <row r="85" spans="1:22" ht="49.5" hidden="1" customHeight="1" x14ac:dyDescent="0.25">
      <c r="A85" s="6">
        <v>26</v>
      </c>
      <c r="B85" s="6"/>
      <c r="C85" s="6" t="s">
        <v>289</v>
      </c>
      <c r="D85" s="6" t="s">
        <v>292</v>
      </c>
      <c r="E85" s="6" t="s">
        <v>290</v>
      </c>
      <c r="F85" s="6"/>
      <c r="G85" s="6"/>
      <c r="H85" s="6"/>
      <c r="I85" s="50"/>
      <c r="J85" s="89"/>
      <c r="K85" s="12"/>
      <c r="L85" s="9"/>
      <c r="M85" s="25">
        <v>3933</v>
      </c>
      <c r="N85" s="21"/>
      <c r="O85" s="90"/>
      <c r="P85" s="6"/>
      <c r="Q85" s="6" t="s">
        <v>291</v>
      </c>
      <c r="R85" s="6"/>
      <c r="S85" s="6"/>
      <c r="T85" s="6"/>
      <c r="U85" s="6"/>
      <c r="V85" s="92"/>
    </row>
    <row r="86" spans="1:22" ht="49.5" hidden="1" customHeight="1" x14ac:dyDescent="0.25">
      <c r="A86" s="6">
        <v>27</v>
      </c>
      <c r="B86" s="6"/>
      <c r="C86" s="6" t="s">
        <v>293</v>
      </c>
      <c r="D86" s="6" t="s">
        <v>296</v>
      </c>
      <c r="E86" s="6" t="s">
        <v>294</v>
      </c>
      <c r="F86" s="6"/>
      <c r="G86" s="6"/>
      <c r="H86" s="6"/>
      <c r="I86" s="50">
        <v>1771.8</v>
      </c>
      <c r="J86" s="89"/>
      <c r="K86" s="12"/>
      <c r="L86" s="9"/>
      <c r="M86" s="25">
        <v>2848</v>
      </c>
      <c r="N86" s="21"/>
      <c r="O86" s="90"/>
      <c r="P86" s="6"/>
      <c r="Q86" s="6" t="s">
        <v>295</v>
      </c>
      <c r="R86" s="6"/>
      <c r="S86" s="6"/>
      <c r="T86" s="6"/>
      <c r="U86" s="6"/>
      <c r="V86" s="92"/>
    </row>
    <row r="87" spans="1:22" ht="49.5" hidden="1" customHeight="1" x14ac:dyDescent="0.25">
      <c r="A87" s="6">
        <v>28</v>
      </c>
      <c r="B87" s="6"/>
      <c r="C87" s="6" t="s">
        <v>297</v>
      </c>
      <c r="D87" s="6" t="s">
        <v>300</v>
      </c>
      <c r="E87" s="6" t="s">
        <v>298</v>
      </c>
      <c r="F87" s="6"/>
      <c r="G87" s="6"/>
      <c r="H87" s="6"/>
      <c r="I87" s="50">
        <v>26884.2</v>
      </c>
      <c r="J87" s="89"/>
      <c r="K87" s="12"/>
      <c r="L87" s="9"/>
      <c r="M87" s="25">
        <v>30002</v>
      </c>
      <c r="N87" s="21"/>
      <c r="O87" s="90"/>
      <c r="P87" s="6"/>
      <c r="Q87" s="6" t="s">
        <v>299</v>
      </c>
      <c r="R87" s="6"/>
      <c r="S87" s="6"/>
      <c r="T87" s="6"/>
      <c r="U87" s="6"/>
      <c r="V87" s="92"/>
    </row>
    <row r="88" spans="1:22" ht="49.5" hidden="1" customHeight="1" x14ac:dyDescent="0.25">
      <c r="A88" s="6">
        <v>29</v>
      </c>
      <c r="B88" s="6"/>
      <c r="C88" s="6" t="s">
        <v>301</v>
      </c>
      <c r="D88" s="6" t="s">
        <v>304</v>
      </c>
      <c r="E88" s="6" t="s">
        <v>302</v>
      </c>
      <c r="F88" s="6"/>
      <c r="G88" s="6"/>
      <c r="H88" s="6"/>
      <c r="I88" s="50">
        <v>241.7</v>
      </c>
      <c r="J88" s="89"/>
      <c r="K88" s="12"/>
      <c r="L88" s="9"/>
      <c r="M88" s="25">
        <v>3703</v>
      </c>
      <c r="N88" s="21"/>
      <c r="O88" s="90"/>
      <c r="P88" s="6"/>
      <c r="Q88" s="6" t="s">
        <v>303</v>
      </c>
      <c r="R88" s="6"/>
      <c r="S88" s="6"/>
      <c r="T88" s="6"/>
      <c r="U88" s="6"/>
      <c r="V88" s="92"/>
    </row>
    <row r="89" spans="1:22" ht="49.5" hidden="1" customHeight="1" x14ac:dyDescent="0.25">
      <c r="A89" s="6">
        <v>30</v>
      </c>
      <c r="B89" s="6"/>
      <c r="C89" s="6" t="s">
        <v>301</v>
      </c>
      <c r="D89" s="6" t="s">
        <v>306</v>
      </c>
      <c r="E89" s="6" t="s">
        <v>302</v>
      </c>
      <c r="F89" s="6"/>
      <c r="G89" s="6"/>
      <c r="H89" s="6"/>
      <c r="I89" s="50">
        <v>22629.7</v>
      </c>
      <c r="J89" s="89"/>
      <c r="K89" s="12"/>
      <c r="L89" s="9"/>
      <c r="M89" s="25">
        <v>28504.9</v>
      </c>
      <c r="N89" s="21"/>
      <c r="O89" s="90"/>
      <c r="P89" s="6"/>
      <c r="Q89" s="6" t="s">
        <v>305</v>
      </c>
      <c r="R89" s="6"/>
      <c r="S89" s="6"/>
      <c r="T89" s="6"/>
      <c r="U89" s="6"/>
      <c r="V89" s="92"/>
    </row>
    <row r="90" spans="1:22" ht="49.5" hidden="1" customHeight="1" x14ac:dyDescent="0.25">
      <c r="A90" s="6">
        <v>31</v>
      </c>
      <c r="B90" s="6"/>
      <c r="C90" s="6" t="s">
        <v>307</v>
      </c>
      <c r="D90" s="6" t="s">
        <v>310</v>
      </c>
      <c r="E90" s="6" t="s">
        <v>308</v>
      </c>
      <c r="F90" s="6"/>
      <c r="G90" s="6"/>
      <c r="H90" s="6"/>
      <c r="I90" s="50"/>
      <c r="J90" s="89"/>
      <c r="K90" s="12"/>
      <c r="L90" s="9"/>
      <c r="M90" s="25">
        <v>83799.3</v>
      </c>
      <c r="N90" s="21"/>
      <c r="O90" s="90"/>
      <c r="P90" s="6"/>
      <c r="Q90" s="6" t="s">
        <v>309</v>
      </c>
      <c r="R90" s="6"/>
      <c r="S90" s="6"/>
      <c r="T90" s="6"/>
      <c r="U90" s="6"/>
      <c r="V90" s="92"/>
    </row>
    <row r="91" spans="1:22" ht="49.5" hidden="1" customHeight="1" x14ac:dyDescent="0.25">
      <c r="A91" s="6">
        <v>32</v>
      </c>
      <c r="B91" s="6"/>
      <c r="C91" s="6" t="s">
        <v>311</v>
      </c>
      <c r="D91" s="6" t="s">
        <v>314</v>
      </c>
      <c r="E91" s="6" t="s">
        <v>312</v>
      </c>
      <c r="F91" s="6"/>
      <c r="G91" s="6"/>
      <c r="H91" s="6"/>
      <c r="I91" s="50"/>
      <c r="J91" s="89"/>
      <c r="K91" s="12"/>
      <c r="L91" s="9"/>
      <c r="M91" s="25">
        <v>25937.200000000001</v>
      </c>
      <c r="N91" s="21"/>
      <c r="O91" s="90"/>
      <c r="P91" s="6"/>
      <c r="Q91" s="6" t="s">
        <v>313</v>
      </c>
      <c r="R91" s="6"/>
      <c r="S91" s="6"/>
      <c r="T91" s="6"/>
      <c r="U91" s="6"/>
      <c r="V91" s="92"/>
    </row>
    <row r="92" spans="1:22" ht="49.5" hidden="1" customHeight="1" x14ac:dyDescent="0.25">
      <c r="A92" s="6">
        <v>33</v>
      </c>
      <c r="B92" s="6"/>
      <c r="C92" s="6" t="s">
        <v>301</v>
      </c>
      <c r="D92" s="6" t="s">
        <v>317</v>
      </c>
      <c r="E92" s="6" t="s">
        <v>315</v>
      </c>
      <c r="F92" s="6"/>
      <c r="G92" s="6"/>
      <c r="H92" s="6"/>
      <c r="I92" s="50">
        <v>3000</v>
      </c>
      <c r="J92" s="89"/>
      <c r="K92" s="12"/>
      <c r="L92" s="9"/>
      <c r="M92" s="25">
        <v>3000</v>
      </c>
      <c r="N92" s="21"/>
      <c r="O92" s="90"/>
      <c r="P92" s="6"/>
      <c r="Q92" s="6" t="s">
        <v>316</v>
      </c>
      <c r="R92" s="6"/>
      <c r="S92" s="6"/>
      <c r="T92" s="6"/>
      <c r="U92" s="6"/>
      <c r="V92" s="92"/>
    </row>
    <row r="93" spans="1:22" ht="49.5" hidden="1" customHeight="1" x14ac:dyDescent="0.25">
      <c r="A93" s="6">
        <v>34</v>
      </c>
      <c r="B93" s="6"/>
      <c r="C93" s="6" t="s">
        <v>91</v>
      </c>
      <c r="D93" s="6" t="s">
        <v>320</v>
      </c>
      <c r="E93" s="6" t="s">
        <v>318</v>
      </c>
      <c r="F93" s="6"/>
      <c r="G93" s="6"/>
      <c r="H93" s="6"/>
      <c r="I93" s="50">
        <v>9457.2999999999993</v>
      </c>
      <c r="J93" s="89"/>
      <c r="K93" s="12"/>
      <c r="L93" s="9"/>
      <c r="M93" s="25">
        <v>10845.1</v>
      </c>
      <c r="N93" s="21"/>
      <c r="O93" s="90"/>
      <c r="P93" s="6"/>
      <c r="Q93" s="6" t="s">
        <v>319</v>
      </c>
      <c r="R93" s="6"/>
      <c r="S93" s="6"/>
      <c r="T93" s="6"/>
      <c r="U93" s="6"/>
      <c r="V93" s="92"/>
    </row>
    <row r="94" spans="1:22" ht="49.5" hidden="1" customHeight="1" x14ac:dyDescent="0.25">
      <c r="A94" s="6">
        <v>35</v>
      </c>
      <c r="B94" s="6"/>
      <c r="C94" s="6" t="s">
        <v>321</v>
      </c>
      <c r="D94" s="6" t="s">
        <v>323</v>
      </c>
      <c r="E94" s="6" t="s">
        <v>298</v>
      </c>
      <c r="F94" s="6"/>
      <c r="G94" s="6"/>
      <c r="H94" s="6"/>
      <c r="I94" s="50">
        <v>7314.8</v>
      </c>
      <c r="J94" s="89"/>
      <c r="K94" s="12"/>
      <c r="L94" s="9"/>
      <c r="M94" s="25">
        <v>11545</v>
      </c>
      <c r="N94" s="21"/>
      <c r="O94" s="90"/>
      <c r="P94" s="6"/>
      <c r="Q94" s="6" t="s">
        <v>322</v>
      </c>
      <c r="R94" s="6"/>
      <c r="S94" s="6"/>
      <c r="T94" s="6"/>
      <c r="U94" s="6"/>
      <c r="V94" s="92"/>
    </row>
    <row r="95" spans="1:22" ht="49.5" hidden="1" customHeight="1" x14ac:dyDescent="0.25">
      <c r="A95" s="6">
        <v>36</v>
      </c>
      <c r="B95" s="6"/>
      <c r="C95" s="6" t="s">
        <v>324</v>
      </c>
      <c r="D95" s="6" t="s">
        <v>326</v>
      </c>
      <c r="E95" s="6" t="s">
        <v>294</v>
      </c>
      <c r="F95" s="6"/>
      <c r="G95" s="6"/>
      <c r="H95" s="6"/>
      <c r="I95" s="50">
        <v>939.1</v>
      </c>
      <c r="J95" s="89"/>
      <c r="K95" s="12"/>
      <c r="L95" s="9"/>
      <c r="M95" s="25">
        <v>1040</v>
      </c>
      <c r="N95" s="21"/>
      <c r="O95" s="90"/>
      <c r="P95" s="6"/>
      <c r="Q95" s="6" t="s">
        <v>325</v>
      </c>
      <c r="R95" s="6"/>
      <c r="S95" s="6"/>
      <c r="T95" s="6"/>
      <c r="U95" s="6"/>
      <c r="V95" s="92"/>
    </row>
    <row r="96" spans="1:22" ht="49.5" hidden="1" customHeight="1" x14ac:dyDescent="0.25">
      <c r="A96" s="6">
        <v>37</v>
      </c>
      <c r="B96" s="6"/>
      <c r="C96" s="6" t="s">
        <v>289</v>
      </c>
      <c r="D96" s="6" t="s">
        <v>329</v>
      </c>
      <c r="E96" s="6" t="s">
        <v>327</v>
      </c>
      <c r="F96" s="6"/>
      <c r="G96" s="6"/>
      <c r="H96" s="6"/>
      <c r="I96" s="50">
        <v>182134.7</v>
      </c>
      <c r="J96" s="89"/>
      <c r="K96" s="12"/>
      <c r="L96" s="9"/>
      <c r="M96" s="25">
        <v>211376.45</v>
      </c>
      <c r="N96" s="21"/>
      <c r="O96" s="90"/>
      <c r="P96" s="6"/>
      <c r="Q96" s="6" t="s">
        <v>328</v>
      </c>
      <c r="R96" s="6"/>
      <c r="S96" s="6"/>
      <c r="T96" s="6"/>
      <c r="U96" s="6"/>
      <c r="V96" s="92"/>
    </row>
    <row r="97" spans="1:22" ht="49.5" hidden="1" customHeight="1" x14ac:dyDescent="0.25">
      <c r="A97" s="6">
        <v>38</v>
      </c>
      <c r="B97" s="6"/>
      <c r="C97" s="6" t="s">
        <v>330</v>
      </c>
      <c r="D97" s="6" t="s">
        <v>333</v>
      </c>
      <c r="E97" s="6" t="s">
        <v>331</v>
      </c>
      <c r="F97" s="6"/>
      <c r="G97" s="6"/>
      <c r="H97" s="6"/>
      <c r="I97" s="50">
        <v>16963.900000000001</v>
      </c>
      <c r="J97" s="89"/>
      <c r="K97" s="12"/>
      <c r="L97" s="9"/>
      <c r="M97" s="25">
        <v>16693.3</v>
      </c>
      <c r="N97" s="21"/>
      <c r="O97" s="90"/>
      <c r="P97" s="6"/>
      <c r="Q97" s="6" t="s">
        <v>332</v>
      </c>
      <c r="R97" s="6"/>
      <c r="S97" s="6"/>
      <c r="T97" s="6"/>
      <c r="U97" s="6"/>
      <c r="V97" s="92"/>
    </row>
    <row r="98" spans="1:22" ht="49.5" hidden="1" customHeight="1" x14ac:dyDescent="0.25">
      <c r="A98" s="6">
        <v>39</v>
      </c>
      <c r="B98" s="6"/>
      <c r="C98" s="6" t="s">
        <v>91</v>
      </c>
      <c r="D98" s="6" t="s">
        <v>335</v>
      </c>
      <c r="E98" s="6" t="s">
        <v>318</v>
      </c>
      <c r="F98" s="6"/>
      <c r="G98" s="6"/>
      <c r="H98" s="6"/>
      <c r="I98" s="50">
        <v>561.1</v>
      </c>
      <c r="J98" s="89"/>
      <c r="K98" s="12"/>
      <c r="L98" s="9"/>
      <c r="M98" s="25">
        <v>533.1</v>
      </c>
      <c r="N98" s="21"/>
      <c r="O98" s="90"/>
      <c r="P98" s="6"/>
      <c r="Q98" s="6" t="s">
        <v>334</v>
      </c>
      <c r="R98" s="6"/>
      <c r="S98" s="6"/>
      <c r="T98" s="6"/>
      <c r="U98" s="6"/>
      <c r="V98" s="92"/>
    </row>
    <row r="99" spans="1:22" ht="49.5" hidden="1" customHeight="1" x14ac:dyDescent="0.25">
      <c r="A99" s="6">
        <v>40</v>
      </c>
      <c r="B99" s="6"/>
      <c r="C99" s="6" t="s">
        <v>336</v>
      </c>
      <c r="D99" s="6" t="s">
        <v>338</v>
      </c>
      <c r="E99" s="6" t="s">
        <v>308</v>
      </c>
      <c r="F99" s="6"/>
      <c r="G99" s="6"/>
      <c r="H99" s="6"/>
      <c r="I99" s="50">
        <v>6311.6</v>
      </c>
      <c r="J99" s="89"/>
      <c r="K99" s="12"/>
      <c r="L99" s="9"/>
      <c r="M99" s="25">
        <v>3467.3</v>
      </c>
      <c r="N99" s="21"/>
      <c r="O99" s="90"/>
      <c r="P99" s="6"/>
      <c r="Q99" s="6" t="s">
        <v>337</v>
      </c>
      <c r="R99" s="6"/>
      <c r="S99" s="6"/>
      <c r="T99" s="6"/>
      <c r="U99" s="6"/>
      <c r="V99" s="92"/>
    </row>
    <row r="100" spans="1:22" ht="49.5" hidden="1" customHeight="1" x14ac:dyDescent="0.25">
      <c r="A100" s="6">
        <v>41</v>
      </c>
      <c r="B100" s="6"/>
      <c r="C100" s="6" t="s">
        <v>339</v>
      </c>
      <c r="D100" s="6" t="s">
        <v>341</v>
      </c>
      <c r="E100" s="6" t="s">
        <v>318</v>
      </c>
      <c r="F100" s="6"/>
      <c r="G100" s="6"/>
      <c r="H100" s="6"/>
      <c r="I100" s="50">
        <v>6564.1</v>
      </c>
      <c r="J100" s="89"/>
      <c r="K100" s="12"/>
      <c r="L100" s="9"/>
      <c r="M100" s="25">
        <v>4930</v>
      </c>
      <c r="N100" s="21"/>
      <c r="O100" s="90"/>
      <c r="P100" s="6"/>
      <c r="Q100" s="6" t="s">
        <v>340</v>
      </c>
      <c r="R100" s="6"/>
      <c r="S100" s="6"/>
      <c r="T100" s="6"/>
      <c r="U100" s="6"/>
      <c r="V100" s="92"/>
    </row>
    <row r="101" spans="1:22" ht="49.5" hidden="1" customHeight="1" x14ac:dyDescent="0.25">
      <c r="A101" s="6">
        <v>42</v>
      </c>
      <c r="B101" s="6"/>
      <c r="C101" s="6" t="s">
        <v>342</v>
      </c>
      <c r="D101" s="6" t="s">
        <v>345</v>
      </c>
      <c r="E101" s="6" t="s">
        <v>343</v>
      </c>
      <c r="F101" s="6"/>
      <c r="G101" s="6"/>
      <c r="H101" s="6"/>
      <c r="I101" s="50">
        <v>730.4</v>
      </c>
      <c r="J101" s="89"/>
      <c r="K101" s="12"/>
      <c r="L101" s="9"/>
      <c r="M101" s="25">
        <v>3989.2</v>
      </c>
      <c r="N101" s="21"/>
      <c r="O101" s="90"/>
      <c r="P101" s="6"/>
      <c r="Q101" s="6" t="s">
        <v>344</v>
      </c>
      <c r="R101" s="6"/>
      <c r="S101" s="6"/>
      <c r="T101" s="6"/>
      <c r="U101" s="6"/>
      <c r="V101" s="92"/>
    </row>
    <row r="102" spans="1:22" ht="49.5" hidden="1" customHeight="1" x14ac:dyDescent="0.25">
      <c r="A102" s="6">
        <v>43</v>
      </c>
      <c r="B102" s="6"/>
      <c r="C102" s="6" t="s">
        <v>346</v>
      </c>
      <c r="D102" s="6" t="s">
        <v>348</v>
      </c>
      <c r="E102" s="6" t="s">
        <v>290</v>
      </c>
      <c r="F102" s="6"/>
      <c r="G102" s="6"/>
      <c r="H102" s="6"/>
      <c r="I102" s="50"/>
      <c r="J102" s="89"/>
      <c r="K102" s="12"/>
      <c r="L102" s="9"/>
      <c r="M102" s="25">
        <v>267.5</v>
      </c>
      <c r="N102" s="21"/>
      <c r="O102" s="90"/>
      <c r="P102" s="6"/>
      <c r="Q102" s="6" t="s">
        <v>347</v>
      </c>
      <c r="R102" s="6"/>
      <c r="S102" s="6"/>
      <c r="T102" s="6"/>
      <c r="U102" s="6"/>
      <c r="V102" s="92"/>
    </row>
    <row r="103" spans="1:22" ht="49.5" hidden="1" customHeight="1" x14ac:dyDescent="0.25">
      <c r="A103" s="6">
        <v>44</v>
      </c>
      <c r="B103" s="6"/>
      <c r="C103" s="6" t="s">
        <v>349</v>
      </c>
      <c r="D103" s="6" t="s">
        <v>351</v>
      </c>
      <c r="E103" s="6" t="s">
        <v>290</v>
      </c>
      <c r="F103" s="6"/>
      <c r="G103" s="6"/>
      <c r="H103" s="6"/>
      <c r="I103" s="50">
        <v>3654</v>
      </c>
      <c r="J103" s="89"/>
      <c r="K103" s="12"/>
      <c r="L103" s="9"/>
      <c r="M103" s="25">
        <v>3000</v>
      </c>
      <c r="N103" s="21"/>
      <c r="O103" s="90"/>
      <c r="P103" s="6"/>
      <c r="Q103" s="6" t="s">
        <v>350</v>
      </c>
      <c r="R103" s="6"/>
      <c r="S103" s="6"/>
      <c r="T103" s="6"/>
      <c r="U103" s="6"/>
      <c r="V103" s="92"/>
    </row>
    <row r="104" spans="1:22" ht="49.5" hidden="1" customHeight="1" x14ac:dyDescent="0.25">
      <c r="A104" s="6">
        <v>45</v>
      </c>
      <c r="B104" s="6"/>
      <c r="C104" s="6" t="s">
        <v>352</v>
      </c>
      <c r="D104" s="129" t="s">
        <v>348</v>
      </c>
      <c r="E104" s="6" t="s">
        <v>308</v>
      </c>
      <c r="F104" s="6"/>
      <c r="G104" s="6"/>
      <c r="H104" s="6"/>
      <c r="I104" s="50">
        <v>3477.8</v>
      </c>
      <c r="J104" s="89"/>
      <c r="K104" s="12"/>
      <c r="L104" s="9"/>
      <c r="M104" s="25">
        <v>3673.2</v>
      </c>
      <c r="N104" s="21"/>
      <c r="O104" s="90"/>
      <c r="P104" s="6"/>
      <c r="Q104" s="129" t="s">
        <v>353</v>
      </c>
      <c r="R104" s="6"/>
      <c r="S104" s="6"/>
      <c r="T104" s="6"/>
      <c r="U104" s="6"/>
      <c r="V104" s="92"/>
    </row>
    <row r="105" spans="1:22" ht="49.5" hidden="1" customHeight="1" x14ac:dyDescent="0.25">
      <c r="A105" s="6">
        <v>46</v>
      </c>
      <c r="B105" s="6"/>
      <c r="C105" s="6" t="s">
        <v>354</v>
      </c>
      <c r="D105" s="6" t="s">
        <v>357</v>
      </c>
      <c r="E105" s="6" t="s">
        <v>355</v>
      </c>
      <c r="F105" s="6"/>
      <c r="G105" s="6"/>
      <c r="H105" s="6"/>
      <c r="I105" s="50"/>
      <c r="J105" s="89"/>
      <c r="K105" s="12"/>
      <c r="L105" s="9"/>
      <c r="M105" s="25">
        <v>888.4</v>
      </c>
      <c r="N105" s="21"/>
      <c r="O105" s="90"/>
      <c r="P105" s="6"/>
      <c r="Q105" s="6" t="s">
        <v>356</v>
      </c>
      <c r="R105" s="6"/>
      <c r="S105" s="6"/>
      <c r="T105" s="6"/>
      <c r="U105" s="6"/>
      <c r="V105" s="92"/>
    </row>
    <row r="106" spans="1:22" ht="49.5" hidden="1" customHeight="1" x14ac:dyDescent="0.25">
      <c r="A106" s="6">
        <v>47</v>
      </c>
      <c r="B106" s="6"/>
      <c r="C106" s="6" t="s">
        <v>240</v>
      </c>
      <c r="D106" s="6" t="s">
        <v>360</v>
      </c>
      <c r="E106" s="6" t="s">
        <v>358</v>
      </c>
      <c r="F106" s="6"/>
      <c r="G106" s="6"/>
      <c r="H106" s="6"/>
      <c r="I106" s="50">
        <v>32565.599999999999</v>
      </c>
      <c r="J106" s="89"/>
      <c r="K106" s="12"/>
      <c r="L106" s="9"/>
      <c r="M106" s="25">
        <v>39048.1</v>
      </c>
      <c r="N106" s="21"/>
      <c r="O106" s="90"/>
      <c r="P106" s="6"/>
      <c r="Q106" s="6" t="s">
        <v>359</v>
      </c>
      <c r="R106" s="6"/>
      <c r="S106" s="6"/>
      <c r="T106" s="6"/>
      <c r="U106" s="6"/>
      <c r="V106" s="92"/>
    </row>
    <row r="107" spans="1:22" ht="49.5" hidden="1" customHeight="1" x14ac:dyDescent="0.25">
      <c r="A107" s="6">
        <v>48</v>
      </c>
      <c r="B107" s="6"/>
      <c r="C107" s="6" t="s">
        <v>361</v>
      </c>
      <c r="D107" s="6" t="s">
        <v>363</v>
      </c>
      <c r="E107" s="6" t="s">
        <v>355</v>
      </c>
      <c r="F107" s="6"/>
      <c r="G107" s="6"/>
      <c r="H107" s="6"/>
      <c r="I107" s="50">
        <v>10018.200000000001</v>
      </c>
      <c r="J107" s="89"/>
      <c r="K107" s="12"/>
      <c r="L107" s="9"/>
      <c r="M107" s="25">
        <v>10834</v>
      </c>
      <c r="N107" s="21"/>
      <c r="O107" s="90"/>
      <c r="P107" s="6"/>
      <c r="Q107" s="6" t="s">
        <v>362</v>
      </c>
      <c r="R107" s="6"/>
      <c r="S107" s="6"/>
      <c r="T107" s="6"/>
      <c r="U107" s="6"/>
      <c r="V107" s="92"/>
    </row>
    <row r="108" spans="1:22" ht="49.5" hidden="1" customHeight="1" x14ac:dyDescent="0.25">
      <c r="A108" s="6">
        <v>49</v>
      </c>
      <c r="B108" s="6"/>
      <c r="C108" s="6" t="s">
        <v>266</v>
      </c>
      <c r="D108" s="6" t="s">
        <v>366</v>
      </c>
      <c r="E108" s="6" t="s">
        <v>364</v>
      </c>
      <c r="F108" s="6"/>
      <c r="G108" s="6"/>
      <c r="H108" s="6"/>
      <c r="I108" s="50">
        <v>49626.1</v>
      </c>
      <c r="J108" s="89"/>
      <c r="K108" s="12"/>
      <c r="L108" s="9"/>
      <c r="M108" s="25">
        <v>153246.6</v>
      </c>
      <c r="N108" s="21"/>
      <c r="O108" s="90"/>
      <c r="P108" s="6"/>
      <c r="Q108" s="6" t="s">
        <v>365</v>
      </c>
      <c r="R108" s="6"/>
      <c r="S108" s="6"/>
      <c r="T108" s="6"/>
      <c r="U108" s="6"/>
      <c r="V108" s="92"/>
    </row>
    <row r="109" spans="1:22" ht="49.5" hidden="1" customHeight="1" x14ac:dyDescent="0.25">
      <c r="A109" s="6">
        <v>50</v>
      </c>
      <c r="B109" s="6"/>
      <c r="C109" s="6" t="s">
        <v>367</v>
      </c>
      <c r="D109" s="6" t="s">
        <v>370</v>
      </c>
      <c r="E109" s="6" t="s">
        <v>368</v>
      </c>
      <c r="F109" s="6"/>
      <c r="G109" s="6"/>
      <c r="H109" s="6"/>
      <c r="I109" s="50"/>
      <c r="J109" s="89"/>
      <c r="K109" s="12"/>
      <c r="L109" s="9"/>
      <c r="M109" s="25">
        <v>11616</v>
      </c>
      <c r="N109" s="21"/>
      <c r="O109" s="90"/>
      <c r="P109" s="6"/>
      <c r="Q109" s="6" t="s">
        <v>369</v>
      </c>
      <c r="R109" s="6"/>
      <c r="S109" s="6"/>
      <c r="T109" s="6"/>
      <c r="U109" s="6"/>
      <c r="V109" s="92"/>
    </row>
    <row r="110" spans="1:22" ht="49.5" hidden="1" customHeight="1" x14ac:dyDescent="0.25">
      <c r="A110" s="6">
        <v>51</v>
      </c>
      <c r="B110" s="6"/>
      <c r="C110" s="6" t="s">
        <v>371</v>
      </c>
      <c r="D110" s="6" t="s">
        <v>373</v>
      </c>
      <c r="E110" s="6" t="s">
        <v>368</v>
      </c>
      <c r="F110" s="6"/>
      <c r="G110" s="6"/>
      <c r="H110" s="6"/>
      <c r="I110" s="50">
        <v>17373.8</v>
      </c>
      <c r="J110" s="89"/>
      <c r="K110" s="12"/>
      <c r="L110" s="9"/>
      <c r="M110" s="25">
        <v>17000</v>
      </c>
      <c r="N110" s="21"/>
      <c r="O110" s="90"/>
      <c r="P110" s="6"/>
      <c r="Q110" s="6" t="s">
        <v>372</v>
      </c>
      <c r="R110" s="6"/>
      <c r="S110" s="6"/>
      <c r="T110" s="6"/>
      <c r="U110" s="6"/>
      <c r="V110" s="92"/>
    </row>
    <row r="111" spans="1:22" ht="49.5" hidden="1" customHeight="1" x14ac:dyDescent="0.25">
      <c r="A111" s="6">
        <v>52</v>
      </c>
      <c r="B111" s="6"/>
      <c r="C111" s="6" t="s">
        <v>374</v>
      </c>
      <c r="D111" s="6" t="s">
        <v>377</v>
      </c>
      <c r="E111" s="6" t="s">
        <v>375</v>
      </c>
      <c r="F111" s="6"/>
      <c r="G111" s="6"/>
      <c r="H111" s="6"/>
      <c r="I111" s="50">
        <v>648267.6</v>
      </c>
      <c r="J111" s="89"/>
      <c r="K111" s="12"/>
      <c r="L111" s="9"/>
      <c r="M111" s="25">
        <v>779052.9</v>
      </c>
      <c r="N111" s="21"/>
      <c r="O111" s="90"/>
      <c r="P111" s="6"/>
      <c r="Q111" s="6" t="s">
        <v>376</v>
      </c>
      <c r="R111" s="6"/>
      <c r="S111" s="6"/>
      <c r="T111" s="6"/>
      <c r="U111" s="6"/>
      <c r="V111" s="92"/>
    </row>
    <row r="112" spans="1:22" ht="49.5" hidden="1" customHeight="1" x14ac:dyDescent="0.25">
      <c r="A112" s="6"/>
      <c r="B112" s="6"/>
      <c r="C112" s="671" t="s">
        <v>378</v>
      </c>
      <c r="D112" s="672"/>
      <c r="E112" s="673"/>
      <c r="F112" s="6"/>
      <c r="G112" s="6"/>
      <c r="H112" s="6"/>
      <c r="I112" s="50"/>
      <c r="J112" s="89"/>
      <c r="K112" s="12"/>
      <c r="L112" s="9"/>
      <c r="M112" s="25"/>
      <c r="N112" s="21"/>
      <c r="O112" s="90"/>
      <c r="P112" s="6"/>
      <c r="Q112" s="6"/>
      <c r="R112" s="6"/>
      <c r="S112" s="6"/>
      <c r="T112" s="6"/>
      <c r="U112" s="6"/>
      <c r="V112" s="92"/>
    </row>
    <row r="113" spans="1:22" s="57" customFormat="1" ht="49.5" hidden="1" customHeight="1" x14ac:dyDescent="0.25">
      <c r="A113" s="58"/>
      <c r="B113" s="58"/>
      <c r="C113" s="18" t="s">
        <v>379</v>
      </c>
      <c r="D113" s="58"/>
      <c r="E113" s="58"/>
      <c r="F113" s="58"/>
      <c r="G113" s="58"/>
      <c r="H113" s="58"/>
      <c r="I113" s="60"/>
      <c r="J113" s="59"/>
      <c r="K113" s="60"/>
      <c r="L113" s="59"/>
      <c r="M113" s="60"/>
      <c r="N113" s="59"/>
      <c r="O113" s="93"/>
      <c r="P113" s="58"/>
      <c r="Q113" s="58"/>
      <c r="R113" s="58"/>
      <c r="S113" s="58"/>
      <c r="T113" s="58"/>
      <c r="U113" s="58"/>
      <c r="V113" s="94"/>
    </row>
    <row r="114" spans="1:22" ht="49.5" hidden="1" customHeight="1" x14ac:dyDescent="0.25">
      <c r="A114" s="6">
        <v>1</v>
      </c>
      <c r="B114" s="69"/>
      <c r="C114" s="6" t="s">
        <v>380</v>
      </c>
      <c r="D114" s="83" t="s">
        <v>382</v>
      </c>
      <c r="E114" s="6" t="s">
        <v>384</v>
      </c>
      <c r="F114" s="6"/>
      <c r="G114" s="6"/>
      <c r="H114" s="6"/>
      <c r="I114" s="50">
        <v>115841</v>
      </c>
      <c r="J114" s="89"/>
      <c r="K114" s="12"/>
      <c r="L114" s="9"/>
      <c r="M114" s="25">
        <v>115841</v>
      </c>
      <c r="N114" s="21"/>
      <c r="O114" s="90"/>
      <c r="P114" s="6"/>
      <c r="Q114" s="6" t="s">
        <v>386</v>
      </c>
      <c r="R114" s="6"/>
      <c r="S114" s="6"/>
      <c r="T114" s="6"/>
      <c r="U114" s="6"/>
      <c r="V114" s="92"/>
    </row>
    <row r="115" spans="1:22" ht="49.5" hidden="1" customHeight="1" x14ac:dyDescent="0.25">
      <c r="A115" s="6">
        <v>2</v>
      </c>
      <c r="B115" s="69"/>
      <c r="C115" s="6" t="s">
        <v>216</v>
      </c>
      <c r="D115" s="83" t="s">
        <v>389</v>
      </c>
      <c r="E115" s="6" t="s">
        <v>385</v>
      </c>
      <c r="F115" s="6"/>
      <c r="G115" s="6"/>
      <c r="H115" s="6"/>
      <c r="I115" s="50"/>
      <c r="J115" s="89"/>
      <c r="K115" s="12"/>
      <c r="L115" s="9"/>
      <c r="M115" s="25">
        <v>2966</v>
      </c>
      <c r="N115" s="21"/>
      <c r="O115" s="90"/>
      <c r="P115" s="6"/>
      <c r="Q115" s="6" t="s">
        <v>387</v>
      </c>
      <c r="R115" s="6"/>
      <c r="S115" s="6"/>
      <c r="T115" s="6"/>
      <c r="U115" s="6"/>
      <c r="V115" s="92"/>
    </row>
    <row r="116" spans="1:22" ht="49.5" hidden="1" customHeight="1" x14ac:dyDescent="0.25">
      <c r="A116" s="6">
        <v>3</v>
      </c>
      <c r="B116" s="69"/>
      <c r="C116" s="6" t="s">
        <v>381</v>
      </c>
      <c r="D116" s="83" t="s">
        <v>383</v>
      </c>
      <c r="E116" s="6" t="s">
        <v>203</v>
      </c>
      <c r="F116" s="6"/>
      <c r="G116" s="6"/>
      <c r="H116" s="6"/>
      <c r="I116" s="50"/>
      <c r="J116" s="89"/>
      <c r="K116" s="12"/>
      <c r="L116" s="9"/>
      <c r="M116" s="25">
        <v>6070.8</v>
      </c>
      <c r="N116" s="21"/>
      <c r="O116" s="90"/>
      <c r="P116" s="6"/>
      <c r="Q116" s="6" t="s">
        <v>388</v>
      </c>
      <c r="R116" s="6"/>
      <c r="S116" s="6"/>
      <c r="T116" s="6"/>
      <c r="U116" s="6"/>
      <c r="V116" s="92"/>
    </row>
    <row r="117" spans="1:22" ht="49.5" hidden="1" customHeight="1" x14ac:dyDescent="0.25">
      <c r="A117" s="6">
        <v>4</v>
      </c>
      <c r="B117" s="6"/>
      <c r="C117" s="72" t="s">
        <v>392</v>
      </c>
      <c r="D117" s="6" t="s">
        <v>395</v>
      </c>
      <c r="E117" s="6" t="s">
        <v>393</v>
      </c>
      <c r="F117" s="6"/>
      <c r="G117" s="6"/>
      <c r="H117" s="6"/>
      <c r="I117" s="50">
        <v>1797.58</v>
      </c>
      <c r="J117" s="89"/>
      <c r="K117" s="12"/>
      <c r="L117" s="9"/>
      <c r="M117" s="25">
        <v>2169.2800000000002</v>
      </c>
      <c r="N117" s="21"/>
      <c r="O117" s="90"/>
      <c r="P117" s="6"/>
      <c r="Q117" s="6" t="s">
        <v>394</v>
      </c>
      <c r="R117" s="6"/>
      <c r="S117" s="6"/>
      <c r="T117" s="6"/>
      <c r="U117" s="6"/>
      <c r="V117" s="92"/>
    </row>
    <row r="118" spans="1:22" ht="49.5" hidden="1" customHeight="1" x14ac:dyDescent="0.25">
      <c r="A118" s="6">
        <v>5</v>
      </c>
      <c r="B118" s="6"/>
      <c r="C118" s="6" t="s">
        <v>390</v>
      </c>
      <c r="D118" s="6" t="s">
        <v>398</v>
      </c>
      <c r="E118" s="6" t="s">
        <v>396</v>
      </c>
      <c r="F118" s="6"/>
      <c r="G118" s="6"/>
      <c r="H118" s="6"/>
      <c r="I118" s="50">
        <v>2000</v>
      </c>
      <c r="J118" s="89"/>
      <c r="K118" s="12"/>
      <c r="L118" s="9"/>
      <c r="M118" s="25">
        <v>2000</v>
      </c>
      <c r="N118" s="21"/>
      <c r="O118" s="90"/>
      <c r="P118" s="6"/>
      <c r="Q118" s="6" t="s">
        <v>397</v>
      </c>
      <c r="R118" s="6"/>
      <c r="S118" s="6"/>
      <c r="T118" s="6"/>
      <c r="U118" s="6"/>
      <c r="V118" s="92"/>
    </row>
    <row r="119" spans="1:22" ht="49.5" hidden="1" customHeight="1" x14ac:dyDescent="0.25">
      <c r="A119" s="6">
        <v>6</v>
      </c>
      <c r="B119" s="6"/>
      <c r="C119" s="6" t="s">
        <v>391</v>
      </c>
      <c r="D119" s="6" t="s">
        <v>401</v>
      </c>
      <c r="E119" s="6" t="s">
        <v>399</v>
      </c>
      <c r="F119" s="6"/>
      <c r="G119" s="6"/>
      <c r="H119" s="6"/>
      <c r="I119" s="50">
        <v>6000</v>
      </c>
      <c r="J119" s="89"/>
      <c r="K119" s="12"/>
      <c r="L119" s="9"/>
      <c r="M119" s="25">
        <v>6000</v>
      </c>
      <c r="N119" s="21"/>
      <c r="O119" s="90"/>
      <c r="P119" s="6"/>
      <c r="Q119" s="6" t="s">
        <v>400</v>
      </c>
      <c r="R119" s="6"/>
      <c r="S119" s="6"/>
      <c r="T119" s="6"/>
      <c r="U119" s="6"/>
      <c r="V119" s="92"/>
    </row>
    <row r="120" spans="1:22" ht="49.5" hidden="1" customHeight="1" x14ac:dyDescent="0.25">
      <c r="A120" s="6">
        <v>7</v>
      </c>
      <c r="B120" s="6"/>
      <c r="C120" s="6" t="s">
        <v>402</v>
      </c>
      <c r="D120" s="6" t="s">
        <v>405</v>
      </c>
      <c r="E120" s="6" t="s">
        <v>403</v>
      </c>
      <c r="F120" s="6"/>
      <c r="G120" s="6"/>
      <c r="H120" s="6"/>
      <c r="I120" s="50">
        <v>1077</v>
      </c>
      <c r="J120" s="89"/>
      <c r="K120" s="12"/>
      <c r="L120" s="9"/>
      <c r="M120" s="25">
        <v>1077</v>
      </c>
      <c r="N120" s="21"/>
      <c r="O120" s="90"/>
      <c r="P120" s="6"/>
      <c r="Q120" s="6" t="s">
        <v>404</v>
      </c>
      <c r="R120" s="6"/>
      <c r="S120" s="6"/>
      <c r="T120" s="6"/>
      <c r="U120" s="6"/>
      <c r="V120" s="92"/>
    </row>
    <row r="121" spans="1:22" ht="49.5" hidden="1" customHeight="1" x14ac:dyDescent="0.25">
      <c r="A121" s="6">
        <v>8</v>
      </c>
      <c r="B121" s="6"/>
      <c r="C121" s="6" t="s">
        <v>406</v>
      </c>
      <c r="D121" s="6" t="s">
        <v>409</v>
      </c>
      <c r="E121" s="6" t="s">
        <v>407</v>
      </c>
      <c r="F121" s="6"/>
      <c r="G121" s="6"/>
      <c r="H121" s="6"/>
      <c r="I121" s="50">
        <v>6688.32</v>
      </c>
      <c r="J121" s="89"/>
      <c r="K121" s="12"/>
      <c r="L121" s="9"/>
      <c r="M121" s="25">
        <v>7219.41</v>
      </c>
      <c r="N121" s="21"/>
      <c r="O121" s="90"/>
      <c r="P121" s="6"/>
      <c r="Q121" s="6" t="s">
        <v>408</v>
      </c>
      <c r="R121" s="6"/>
      <c r="S121" s="6"/>
      <c r="T121" s="6"/>
      <c r="U121" s="6"/>
      <c r="V121" s="92"/>
    </row>
    <row r="122" spans="1:22" ht="49.5" hidden="1" customHeight="1" x14ac:dyDescent="0.25">
      <c r="A122" s="6">
        <v>9</v>
      </c>
      <c r="B122" s="6"/>
      <c r="C122" s="6" t="s">
        <v>410</v>
      </c>
      <c r="D122" s="6" t="s">
        <v>414</v>
      </c>
      <c r="E122" s="6" t="s">
        <v>221</v>
      </c>
      <c r="F122" s="6"/>
      <c r="G122" s="6"/>
      <c r="H122" s="6"/>
      <c r="I122" s="50">
        <v>425</v>
      </c>
      <c r="J122" s="89"/>
      <c r="K122" s="12"/>
      <c r="L122" s="9"/>
      <c r="M122" s="25">
        <v>425</v>
      </c>
      <c r="N122" s="21"/>
      <c r="O122" s="90"/>
      <c r="P122" s="6"/>
      <c r="Q122" s="6" t="s">
        <v>413</v>
      </c>
      <c r="R122" s="6"/>
      <c r="S122" s="6"/>
      <c r="T122" s="6"/>
      <c r="U122" s="6"/>
      <c r="V122" s="92"/>
    </row>
    <row r="123" spans="1:22" ht="49.5" hidden="1" customHeight="1" x14ac:dyDescent="0.25">
      <c r="A123" s="6">
        <v>10</v>
      </c>
      <c r="B123" s="6"/>
      <c r="C123" s="6" t="s">
        <v>411</v>
      </c>
      <c r="D123" s="6" t="s">
        <v>417</v>
      </c>
      <c r="E123" s="6" t="s">
        <v>415</v>
      </c>
      <c r="F123" s="6"/>
      <c r="G123" s="6"/>
      <c r="H123" s="6"/>
      <c r="I123" s="50">
        <v>3897</v>
      </c>
      <c r="J123" s="89"/>
      <c r="K123" s="12"/>
      <c r="L123" s="9"/>
      <c r="M123" s="25">
        <v>4624</v>
      </c>
      <c r="N123" s="21"/>
      <c r="O123" s="90"/>
      <c r="P123" s="6"/>
      <c r="Q123" s="6" t="s">
        <v>416</v>
      </c>
      <c r="R123" s="6"/>
      <c r="S123" s="6"/>
      <c r="T123" s="6"/>
      <c r="U123" s="6"/>
      <c r="V123" s="92"/>
    </row>
    <row r="124" spans="1:22" ht="49.5" hidden="1" customHeight="1" x14ac:dyDescent="0.25">
      <c r="A124" s="6">
        <v>11</v>
      </c>
      <c r="B124" s="6"/>
      <c r="C124" s="6" t="s">
        <v>418</v>
      </c>
      <c r="D124" s="6" t="s">
        <v>421</v>
      </c>
      <c r="E124" s="6" t="s">
        <v>419</v>
      </c>
      <c r="F124" s="6"/>
      <c r="G124" s="6"/>
      <c r="H124" s="6"/>
      <c r="I124" s="50">
        <v>971.7</v>
      </c>
      <c r="J124" s="89"/>
      <c r="K124" s="12"/>
      <c r="L124" s="9"/>
      <c r="M124" s="25">
        <v>708.6</v>
      </c>
      <c r="N124" s="21"/>
      <c r="O124" s="90"/>
      <c r="P124" s="6"/>
      <c r="Q124" s="6" t="s">
        <v>420</v>
      </c>
      <c r="R124" s="6"/>
      <c r="S124" s="6"/>
      <c r="T124" s="6"/>
      <c r="U124" s="6"/>
      <c r="V124" s="92"/>
    </row>
    <row r="125" spans="1:22" ht="49.5" hidden="1" customHeight="1" x14ac:dyDescent="0.25">
      <c r="A125" s="6">
        <v>12</v>
      </c>
      <c r="B125" s="6"/>
      <c r="C125" s="6" t="s">
        <v>412</v>
      </c>
      <c r="D125" s="6" t="s">
        <v>414</v>
      </c>
      <c r="E125" s="6" t="s">
        <v>422</v>
      </c>
      <c r="F125" s="6"/>
      <c r="G125" s="6"/>
      <c r="H125" s="6"/>
      <c r="I125" s="50">
        <v>1276</v>
      </c>
      <c r="J125" s="89"/>
      <c r="K125" s="12"/>
      <c r="L125" s="9"/>
      <c r="M125" s="25">
        <v>1276</v>
      </c>
      <c r="N125" s="21"/>
      <c r="O125" s="90"/>
      <c r="P125" s="6"/>
      <c r="Q125" s="6" t="s">
        <v>423</v>
      </c>
      <c r="R125" s="6"/>
      <c r="S125" s="6"/>
      <c r="T125" s="6"/>
      <c r="U125" s="6"/>
      <c r="V125" s="92"/>
    </row>
    <row r="126" spans="1:22" ht="49.5" hidden="1" customHeight="1" x14ac:dyDescent="0.25">
      <c r="A126" s="6">
        <v>13</v>
      </c>
      <c r="B126" s="6"/>
      <c r="C126" s="6" t="s">
        <v>424</v>
      </c>
      <c r="D126" s="6" t="s">
        <v>427</v>
      </c>
      <c r="E126" s="6" t="s">
        <v>425</v>
      </c>
      <c r="F126" s="6"/>
      <c r="G126" s="6"/>
      <c r="H126" s="6"/>
      <c r="I126" s="50">
        <v>154727.1</v>
      </c>
      <c r="J126" s="89"/>
      <c r="K126" s="12"/>
      <c r="L126" s="9"/>
      <c r="M126" s="25">
        <v>198244</v>
      </c>
      <c r="N126" s="21"/>
      <c r="O126" s="90"/>
      <c r="P126" s="6"/>
      <c r="Q126" s="6" t="s">
        <v>426</v>
      </c>
      <c r="R126" s="6"/>
      <c r="S126" s="6"/>
      <c r="T126" s="6"/>
      <c r="U126" s="6"/>
      <c r="V126" s="92"/>
    </row>
    <row r="127" spans="1:22" ht="49.5" hidden="1" customHeight="1" x14ac:dyDescent="0.25">
      <c r="A127" s="6">
        <v>14</v>
      </c>
      <c r="B127" s="6"/>
      <c r="C127" s="6" t="s">
        <v>428</v>
      </c>
      <c r="D127" s="6" t="s">
        <v>431</v>
      </c>
      <c r="E127" s="6" t="s">
        <v>429</v>
      </c>
      <c r="F127" s="6"/>
      <c r="G127" s="6"/>
      <c r="H127" s="6"/>
      <c r="I127" s="50">
        <v>9906.2999999999993</v>
      </c>
      <c r="J127" s="89"/>
      <c r="K127" s="12"/>
      <c r="L127" s="9"/>
      <c r="M127" s="25">
        <v>11444.3</v>
      </c>
      <c r="N127" s="21"/>
      <c r="O127" s="90"/>
      <c r="P127" s="6"/>
      <c r="Q127" s="6" t="s">
        <v>430</v>
      </c>
      <c r="R127" s="6"/>
      <c r="S127" s="6"/>
      <c r="T127" s="6"/>
      <c r="U127" s="6"/>
      <c r="V127" s="92"/>
    </row>
    <row r="128" spans="1:22" ht="49.5" hidden="1" customHeight="1" x14ac:dyDescent="0.25">
      <c r="A128" s="6">
        <v>15</v>
      </c>
      <c r="B128" s="6"/>
      <c r="C128" s="6" t="s">
        <v>432</v>
      </c>
      <c r="D128" s="6" t="s">
        <v>435</v>
      </c>
      <c r="E128" s="6" t="s">
        <v>433</v>
      </c>
      <c r="F128" s="6"/>
      <c r="G128" s="6"/>
      <c r="H128" s="6"/>
      <c r="I128" s="50"/>
      <c r="J128" s="89"/>
      <c r="K128" s="12"/>
      <c r="L128" s="9"/>
      <c r="M128" s="25">
        <v>7216</v>
      </c>
      <c r="N128" s="21"/>
      <c r="O128" s="90"/>
      <c r="P128" s="6"/>
      <c r="Q128" s="6" t="s">
        <v>434</v>
      </c>
      <c r="R128" s="6"/>
      <c r="S128" s="6"/>
      <c r="T128" s="6"/>
      <c r="U128" s="6"/>
      <c r="V128" s="92"/>
    </row>
    <row r="129" spans="1:22" ht="49.5" hidden="1" customHeight="1" x14ac:dyDescent="0.25">
      <c r="A129" s="6">
        <v>16</v>
      </c>
      <c r="B129" s="6"/>
      <c r="C129" s="6" t="s">
        <v>436</v>
      </c>
      <c r="D129" s="6" t="s">
        <v>438</v>
      </c>
      <c r="E129" s="6" t="s">
        <v>279</v>
      </c>
      <c r="F129" s="6"/>
      <c r="G129" s="6"/>
      <c r="H129" s="6"/>
      <c r="I129" s="50">
        <v>235</v>
      </c>
      <c r="J129" s="89"/>
      <c r="K129" s="12"/>
      <c r="L129" s="9"/>
      <c r="M129" s="25">
        <v>235</v>
      </c>
      <c r="N129" s="21"/>
      <c r="O129" s="90"/>
      <c r="P129" s="6"/>
      <c r="Q129" s="6" t="s">
        <v>437</v>
      </c>
      <c r="R129" s="6"/>
      <c r="S129" s="6"/>
      <c r="T129" s="6"/>
      <c r="U129" s="6"/>
      <c r="V129" s="92"/>
    </row>
    <row r="130" spans="1:22" ht="49.5" hidden="1" customHeight="1" x14ac:dyDescent="0.25">
      <c r="A130" s="6">
        <v>17</v>
      </c>
      <c r="B130" s="6"/>
      <c r="C130" s="114" t="s">
        <v>439</v>
      </c>
      <c r="D130" s="6" t="s">
        <v>442</v>
      </c>
      <c r="E130" s="6" t="s">
        <v>440</v>
      </c>
      <c r="F130" s="6"/>
      <c r="G130" s="6"/>
      <c r="H130" s="6"/>
      <c r="I130" s="50">
        <v>3083</v>
      </c>
      <c r="J130" s="89"/>
      <c r="K130" s="12"/>
      <c r="L130" s="9"/>
      <c r="M130" s="25">
        <v>3083</v>
      </c>
      <c r="N130" s="21"/>
      <c r="O130" s="90"/>
      <c r="P130" s="6"/>
      <c r="Q130" s="6" t="s">
        <v>441</v>
      </c>
      <c r="R130" s="6"/>
      <c r="S130" s="6"/>
      <c r="T130" s="6"/>
      <c r="U130" s="6"/>
      <c r="V130" s="92"/>
    </row>
    <row r="131" spans="1:22" ht="49.5" hidden="1" customHeight="1" x14ac:dyDescent="0.25">
      <c r="A131" s="6">
        <v>18</v>
      </c>
      <c r="B131" s="6"/>
      <c r="C131" s="6" t="s">
        <v>443</v>
      </c>
      <c r="D131" s="6" t="s">
        <v>446</v>
      </c>
      <c r="E131" s="6" t="s">
        <v>444</v>
      </c>
      <c r="F131" s="6"/>
      <c r="G131" s="6"/>
      <c r="H131" s="6"/>
      <c r="I131" s="50">
        <v>35991.1</v>
      </c>
      <c r="J131" s="89"/>
      <c r="K131" s="12"/>
      <c r="L131" s="9"/>
      <c r="M131" s="25">
        <v>44621.5</v>
      </c>
      <c r="N131" s="21"/>
      <c r="O131" s="90"/>
      <c r="P131" s="6"/>
      <c r="Q131" s="6" t="s">
        <v>445</v>
      </c>
      <c r="R131" s="6"/>
      <c r="S131" s="6"/>
      <c r="T131" s="6"/>
      <c r="U131" s="6"/>
      <c r="V131" s="92"/>
    </row>
    <row r="132" spans="1:22" ht="49.5" hidden="1" customHeight="1" x14ac:dyDescent="0.25">
      <c r="A132" s="6">
        <v>19</v>
      </c>
      <c r="B132" s="6"/>
      <c r="C132" s="6" t="s">
        <v>447</v>
      </c>
      <c r="D132" s="6" t="s">
        <v>450</v>
      </c>
      <c r="E132" s="6" t="s">
        <v>448</v>
      </c>
      <c r="F132" s="6"/>
      <c r="G132" s="6"/>
      <c r="H132" s="6"/>
      <c r="I132" s="50">
        <v>28605.599999999999</v>
      </c>
      <c r="J132" s="89"/>
      <c r="K132" s="12"/>
      <c r="L132" s="9"/>
      <c r="M132" s="25">
        <v>29929.3</v>
      </c>
      <c r="N132" s="21"/>
      <c r="O132" s="90"/>
      <c r="P132" s="6"/>
      <c r="Q132" s="6" t="s">
        <v>449</v>
      </c>
      <c r="R132" s="6"/>
      <c r="S132" s="6"/>
      <c r="T132" s="6"/>
      <c r="U132" s="6"/>
      <c r="V132" s="92"/>
    </row>
    <row r="133" spans="1:22" ht="49.5" hidden="1" customHeight="1" x14ac:dyDescent="0.25">
      <c r="A133" s="6">
        <v>20</v>
      </c>
      <c r="B133" s="6"/>
      <c r="C133" s="6" t="s">
        <v>451</v>
      </c>
      <c r="D133" s="6" t="s">
        <v>454</v>
      </c>
      <c r="E133" s="6" t="s">
        <v>452</v>
      </c>
      <c r="F133" s="6"/>
      <c r="G133" s="6"/>
      <c r="H133" s="6"/>
      <c r="I133" s="50">
        <v>134348.1</v>
      </c>
      <c r="J133" s="89"/>
      <c r="K133" s="12"/>
      <c r="L133" s="9"/>
      <c r="M133" s="25">
        <v>179368.8</v>
      </c>
      <c r="N133" s="21"/>
      <c r="O133" s="90"/>
      <c r="P133" s="6"/>
      <c r="Q133" s="6" t="s">
        <v>453</v>
      </c>
      <c r="R133" s="6"/>
      <c r="S133" s="6"/>
      <c r="T133" s="6"/>
      <c r="U133" s="6"/>
      <c r="V133" s="92"/>
    </row>
    <row r="134" spans="1:22" ht="49.5" hidden="1" customHeight="1" x14ac:dyDescent="0.25">
      <c r="A134" s="6">
        <v>21</v>
      </c>
      <c r="B134" s="6"/>
      <c r="C134" s="6" t="s">
        <v>455</v>
      </c>
      <c r="D134" s="6" t="s">
        <v>458</v>
      </c>
      <c r="E134" s="6" t="s">
        <v>456</v>
      </c>
      <c r="F134" s="6"/>
      <c r="G134" s="6"/>
      <c r="H134" s="6"/>
      <c r="I134" s="50">
        <v>29130.2</v>
      </c>
      <c r="J134" s="89"/>
      <c r="K134" s="12"/>
      <c r="L134" s="9"/>
      <c r="M134" s="25">
        <v>22174.7</v>
      </c>
      <c r="N134" s="21"/>
      <c r="O134" s="90"/>
      <c r="P134" s="6"/>
      <c r="Q134" s="6" t="s">
        <v>457</v>
      </c>
      <c r="R134" s="6"/>
      <c r="S134" s="6"/>
      <c r="T134" s="6"/>
      <c r="U134" s="6"/>
      <c r="V134" s="92"/>
    </row>
    <row r="135" spans="1:22" ht="49.5" hidden="1" customHeight="1" x14ac:dyDescent="0.25">
      <c r="A135" s="6">
        <v>22</v>
      </c>
      <c r="B135" s="6"/>
      <c r="C135" s="6" t="s">
        <v>459</v>
      </c>
      <c r="D135" s="6" t="s">
        <v>461</v>
      </c>
      <c r="E135" s="6" t="s">
        <v>283</v>
      </c>
      <c r="F135" s="6"/>
      <c r="G135" s="6"/>
      <c r="H135" s="6"/>
      <c r="I135" s="50">
        <v>808.9</v>
      </c>
      <c r="J135" s="89"/>
      <c r="K135" s="12"/>
      <c r="L135" s="9"/>
      <c r="M135" s="25">
        <v>772.9</v>
      </c>
      <c r="N135" s="21"/>
      <c r="O135" s="90"/>
      <c r="P135" s="6"/>
      <c r="Q135" s="6" t="s">
        <v>460</v>
      </c>
      <c r="R135" s="6"/>
      <c r="S135" s="6"/>
      <c r="T135" s="6"/>
      <c r="U135" s="6"/>
      <c r="V135" s="92"/>
    </row>
    <row r="136" spans="1:22" ht="49.5" hidden="1" customHeight="1" x14ac:dyDescent="0.25">
      <c r="A136" s="6">
        <v>23</v>
      </c>
      <c r="B136" s="6"/>
      <c r="C136" s="6" t="s">
        <v>428</v>
      </c>
      <c r="D136" s="6" t="s">
        <v>463</v>
      </c>
      <c r="E136" s="6" t="s">
        <v>456</v>
      </c>
      <c r="F136" s="6"/>
      <c r="G136" s="6"/>
      <c r="H136" s="6"/>
      <c r="I136" s="50">
        <v>15480</v>
      </c>
      <c r="J136" s="89"/>
      <c r="K136" s="12"/>
      <c r="L136" s="9"/>
      <c r="M136" s="25">
        <v>9786</v>
      </c>
      <c r="N136" s="21"/>
      <c r="O136" s="90"/>
      <c r="P136" s="6"/>
      <c r="Q136" s="6" t="s">
        <v>462</v>
      </c>
      <c r="R136" s="6"/>
      <c r="S136" s="6"/>
      <c r="T136" s="6"/>
      <c r="U136" s="6"/>
      <c r="V136" s="92"/>
    </row>
    <row r="137" spans="1:22" ht="49.5" hidden="1" customHeight="1" x14ac:dyDescent="0.25">
      <c r="A137" s="6">
        <v>24</v>
      </c>
      <c r="B137" s="6"/>
      <c r="C137" s="6" t="s">
        <v>464</v>
      </c>
      <c r="D137" s="6" t="s">
        <v>466</v>
      </c>
      <c r="E137" s="6" t="s">
        <v>294</v>
      </c>
      <c r="F137" s="6"/>
      <c r="G137" s="6"/>
      <c r="H137" s="6"/>
      <c r="I137" s="50">
        <v>4580</v>
      </c>
      <c r="J137" s="89"/>
      <c r="K137" s="12"/>
      <c r="L137" s="9"/>
      <c r="M137" s="25">
        <v>5070</v>
      </c>
      <c r="N137" s="21"/>
      <c r="O137" s="90"/>
      <c r="P137" s="6"/>
      <c r="Q137" s="5" t="s">
        <v>465</v>
      </c>
      <c r="R137" s="6"/>
      <c r="S137" s="6"/>
      <c r="T137" s="6"/>
      <c r="U137" s="6"/>
      <c r="V137" s="92"/>
    </row>
    <row r="138" spans="1:22" ht="49.5" hidden="1" customHeight="1" x14ac:dyDescent="0.25">
      <c r="A138" s="6">
        <v>25</v>
      </c>
      <c r="B138" s="6"/>
      <c r="C138" s="6" t="s">
        <v>289</v>
      </c>
      <c r="D138" s="6" t="s">
        <v>469</v>
      </c>
      <c r="E138" s="6" t="s">
        <v>467</v>
      </c>
      <c r="F138" s="6"/>
      <c r="G138" s="6"/>
      <c r="H138" s="6"/>
      <c r="I138" s="50">
        <v>3717.1</v>
      </c>
      <c r="J138" s="89"/>
      <c r="K138" s="12"/>
      <c r="L138" s="9"/>
      <c r="M138" s="25">
        <v>3717.1</v>
      </c>
      <c r="N138" s="21"/>
      <c r="O138" s="90"/>
      <c r="P138" s="6"/>
      <c r="Q138" s="6" t="s">
        <v>468</v>
      </c>
      <c r="R138" s="6"/>
      <c r="S138" s="6"/>
      <c r="T138" s="6"/>
      <c r="U138" s="6"/>
      <c r="V138" s="92"/>
    </row>
    <row r="139" spans="1:22" ht="49.5" hidden="1" customHeight="1" x14ac:dyDescent="0.25">
      <c r="A139" s="6">
        <v>26</v>
      </c>
      <c r="B139" s="6"/>
      <c r="C139" s="6" t="s">
        <v>266</v>
      </c>
      <c r="D139" s="6" t="s">
        <v>472</v>
      </c>
      <c r="E139" s="6" t="s">
        <v>470</v>
      </c>
      <c r="F139" s="6"/>
      <c r="G139" s="6"/>
      <c r="H139" s="6"/>
      <c r="I139" s="50">
        <v>2492.5</v>
      </c>
      <c r="J139" s="89"/>
      <c r="K139" s="12"/>
      <c r="L139" s="9"/>
      <c r="M139" s="25">
        <v>8482.1</v>
      </c>
      <c r="N139" s="21"/>
      <c r="O139" s="90"/>
      <c r="P139" s="6"/>
      <c r="Q139" s="6" t="s">
        <v>471</v>
      </c>
      <c r="R139" s="6"/>
      <c r="S139" s="6"/>
      <c r="T139" s="6"/>
      <c r="U139" s="6"/>
      <c r="V139" s="92"/>
    </row>
    <row r="140" spans="1:22" ht="49.5" hidden="1" customHeight="1" x14ac:dyDescent="0.25">
      <c r="A140" s="6">
        <v>27</v>
      </c>
      <c r="B140" s="6"/>
      <c r="C140" s="6" t="s">
        <v>473</v>
      </c>
      <c r="D140" s="6" t="s">
        <v>475</v>
      </c>
      <c r="E140" s="6" t="s">
        <v>290</v>
      </c>
      <c r="F140" s="6"/>
      <c r="G140" s="6"/>
      <c r="H140" s="6"/>
      <c r="I140" s="50">
        <v>901.3</v>
      </c>
      <c r="J140" s="89"/>
      <c r="K140" s="12"/>
      <c r="L140" s="9"/>
      <c r="M140" s="25">
        <v>2071.9899999999998</v>
      </c>
      <c r="N140" s="21"/>
      <c r="O140" s="90"/>
      <c r="P140" s="6"/>
      <c r="Q140" s="6" t="s">
        <v>474</v>
      </c>
      <c r="R140" s="6"/>
      <c r="S140" s="6"/>
      <c r="T140" s="6"/>
      <c r="U140" s="6"/>
      <c r="V140" s="92"/>
    </row>
    <row r="141" spans="1:22" ht="49.5" hidden="1" customHeight="1" x14ac:dyDescent="0.25">
      <c r="A141" s="6">
        <v>28</v>
      </c>
      <c r="B141" s="6"/>
      <c r="C141" s="6" t="s">
        <v>476</v>
      </c>
      <c r="D141" s="6" t="s">
        <v>482</v>
      </c>
      <c r="E141" s="6" t="s">
        <v>308</v>
      </c>
      <c r="F141" s="6"/>
      <c r="G141" s="6"/>
      <c r="H141" s="6"/>
      <c r="I141" s="50">
        <v>19010.3</v>
      </c>
      <c r="J141" s="89"/>
      <c r="K141" s="12"/>
      <c r="L141" s="9"/>
      <c r="M141" s="25">
        <v>30436.1</v>
      </c>
      <c r="N141" s="21"/>
      <c r="O141" s="90"/>
      <c r="P141" s="6"/>
      <c r="Q141" s="6" t="s">
        <v>477</v>
      </c>
      <c r="R141" s="6"/>
      <c r="S141" s="6"/>
      <c r="T141" s="6"/>
      <c r="U141" s="6"/>
      <c r="V141" s="92"/>
    </row>
    <row r="142" spans="1:22" ht="49.5" hidden="1" customHeight="1" x14ac:dyDescent="0.25">
      <c r="A142" s="6">
        <v>29</v>
      </c>
      <c r="B142" s="6"/>
      <c r="C142" s="6" t="s">
        <v>478</v>
      </c>
      <c r="D142" s="6" t="s">
        <v>481</v>
      </c>
      <c r="E142" s="6" t="s">
        <v>479</v>
      </c>
      <c r="F142" s="6"/>
      <c r="G142" s="6"/>
      <c r="H142" s="6"/>
      <c r="I142" s="50"/>
      <c r="J142" s="89"/>
      <c r="K142" s="12"/>
      <c r="L142" s="9"/>
      <c r="M142" s="25">
        <v>1507</v>
      </c>
      <c r="N142" s="21"/>
      <c r="O142" s="90"/>
      <c r="P142" s="6"/>
      <c r="Q142" s="6" t="s">
        <v>480</v>
      </c>
      <c r="R142" s="6"/>
      <c r="S142" s="6"/>
      <c r="T142" s="6"/>
      <c r="U142" s="6"/>
      <c r="V142" s="92"/>
    </row>
    <row r="143" spans="1:22" ht="49.5" hidden="1" customHeight="1" x14ac:dyDescent="0.25">
      <c r="A143" s="6">
        <v>30</v>
      </c>
      <c r="B143" s="6"/>
      <c r="C143" s="6" t="s">
        <v>483</v>
      </c>
      <c r="D143" s="6" t="s">
        <v>485</v>
      </c>
      <c r="E143" s="6" t="s">
        <v>290</v>
      </c>
      <c r="F143" s="6"/>
      <c r="G143" s="6"/>
      <c r="H143" s="6"/>
      <c r="I143" s="50">
        <v>30.6</v>
      </c>
      <c r="J143" s="89"/>
      <c r="K143" s="12"/>
      <c r="L143" s="9"/>
      <c r="M143" s="25">
        <v>1092.5</v>
      </c>
      <c r="N143" s="21"/>
      <c r="O143" s="90"/>
      <c r="P143" s="6"/>
      <c r="Q143" s="6" t="s">
        <v>484</v>
      </c>
      <c r="R143" s="6"/>
      <c r="S143" s="6"/>
      <c r="T143" s="6"/>
      <c r="U143" s="6"/>
      <c r="V143" s="92"/>
    </row>
    <row r="144" spans="1:22" ht="49.5" hidden="1" customHeight="1" x14ac:dyDescent="0.25">
      <c r="A144" s="6">
        <v>31</v>
      </c>
      <c r="B144" s="6"/>
      <c r="C144" s="6" t="s">
        <v>483</v>
      </c>
      <c r="D144" s="6" t="s">
        <v>488</v>
      </c>
      <c r="E144" s="6" t="s">
        <v>486</v>
      </c>
      <c r="F144" s="6"/>
      <c r="G144" s="6"/>
      <c r="H144" s="6"/>
      <c r="I144" s="50">
        <v>803</v>
      </c>
      <c r="J144" s="89"/>
      <c r="K144" s="12"/>
      <c r="L144" s="9"/>
      <c r="M144" s="25">
        <v>3078.3</v>
      </c>
      <c r="N144" s="21"/>
      <c r="O144" s="90"/>
      <c r="P144" s="6"/>
      <c r="Q144" s="6" t="s">
        <v>487</v>
      </c>
      <c r="R144" s="6"/>
      <c r="S144" s="6"/>
      <c r="T144" s="6"/>
      <c r="U144" s="6"/>
      <c r="V144" s="92"/>
    </row>
    <row r="145" spans="1:22" ht="49.5" hidden="1" customHeight="1" x14ac:dyDescent="0.25">
      <c r="A145" s="6">
        <v>32</v>
      </c>
      <c r="B145" s="6"/>
      <c r="C145" s="6" t="s">
        <v>483</v>
      </c>
      <c r="D145" s="6" t="s">
        <v>490</v>
      </c>
      <c r="E145" s="6" t="s">
        <v>294</v>
      </c>
      <c r="F145" s="6"/>
      <c r="G145" s="6"/>
      <c r="H145" s="6"/>
      <c r="I145" s="50">
        <v>1265.7</v>
      </c>
      <c r="J145" s="89"/>
      <c r="K145" s="12"/>
      <c r="L145" s="9"/>
      <c r="M145" s="25">
        <v>4174.3</v>
      </c>
      <c r="N145" s="21"/>
      <c r="O145" s="90"/>
      <c r="P145" s="6"/>
      <c r="Q145" s="6" t="s">
        <v>489</v>
      </c>
      <c r="R145" s="6"/>
      <c r="S145" s="6"/>
      <c r="T145" s="6"/>
      <c r="U145" s="6"/>
      <c r="V145" s="92"/>
    </row>
    <row r="146" spans="1:22" ht="49.5" hidden="1" customHeight="1" x14ac:dyDescent="0.25">
      <c r="A146" s="6">
        <v>33</v>
      </c>
      <c r="B146" s="6"/>
      <c r="C146" s="6" t="s">
        <v>483</v>
      </c>
      <c r="D146" s="6" t="s">
        <v>492</v>
      </c>
      <c r="E146" s="6" t="s">
        <v>294</v>
      </c>
      <c r="F146" s="6"/>
      <c r="G146" s="6"/>
      <c r="H146" s="6"/>
      <c r="I146" s="50">
        <v>1107.4000000000001</v>
      </c>
      <c r="J146" s="89"/>
      <c r="K146" s="12"/>
      <c r="L146" s="9"/>
      <c r="M146" s="25">
        <v>2160</v>
      </c>
      <c r="N146" s="21"/>
      <c r="O146" s="90"/>
      <c r="P146" s="6"/>
      <c r="Q146" s="6" t="s">
        <v>491</v>
      </c>
      <c r="R146" s="6"/>
      <c r="S146" s="6"/>
      <c r="T146" s="6"/>
      <c r="U146" s="6"/>
      <c r="V146" s="92"/>
    </row>
    <row r="147" spans="1:22" ht="49.5" hidden="1" customHeight="1" x14ac:dyDescent="0.25">
      <c r="A147" s="6">
        <v>34</v>
      </c>
      <c r="B147" s="6"/>
      <c r="C147" s="6" t="s">
        <v>493</v>
      </c>
      <c r="D147" s="6" t="s">
        <v>496</v>
      </c>
      <c r="E147" s="6" t="s">
        <v>494</v>
      </c>
      <c r="F147" s="6"/>
      <c r="G147" s="6"/>
      <c r="H147" s="6"/>
      <c r="I147" s="50"/>
      <c r="J147" s="89"/>
      <c r="K147" s="12"/>
      <c r="L147" s="9"/>
      <c r="M147" s="25">
        <v>152.1</v>
      </c>
      <c r="N147" s="21"/>
      <c r="O147" s="90"/>
      <c r="P147" s="6"/>
      <c r="Q147" s="6" t="s">
        <v>495</v>
      </c>
      <c r="R147" s="6"/>
      <c r="S147" s="6"/>
      <c r="T147" s="6"/>
      <c r="U147" s="6"/>
      <c r="V147" s="92"/>
    </row>
    <row r="148" spans="1:22" ht="49.5" hidden="1" customHeight="1" x14ac:dyDescent="0.25">
      <c r="A148" s="6">
        <v>35</v>
      </c>
      <c r="B148" s="6"/>
      <c r="C148" s="6" t="s">
        <v>497</v>
      </c>
      <c r="D148" s="6" t="s">
        <v>499</v>
      </c>
      <c r="E148" s="6" t="s">
        <v>290</v>
      </c>
      <c r="F148" s="6"/>
      <c r="G148" s="6"/>
      <c r="H148" s="6"/>
      <c r="I148" s="50">
        <v>723.8</v>
      </c>
      <c r="J148" s="89"/>
      <c r="K148" s="12"/>
      <c r="L148" s="9"/>
      <c r="M148" s="25">
        <v>1407.2</v>
      </c>
      <c r="N148" s="21"/>
      <c r="O148" s="90"/>
      <c r="P148" s="6"/>
      <c r="Q148" s="6" t="s">
        <v>498</v>
      </c>
      <c r="R148" s="6"/>
      <c r="S148" s="6"/>
      <c r="T148" s="6"/>
      <c r="U148" s="6"/>
      <c r="V148" s="92"/>
    </row>
    <row r="149" spans="1:22" ht="49.5" hidden="1" customHeight="1" x14ac:dyDescent="0.25">
      <c r="A149" s="6">
        <v>36</v>
      </c>
      <c r="B149" s="6"/>
      <c r="C149" s="6" t="s">
        <v>500</v>
      </c>
      <c r="D149" s="6" t="s">
        <v>502</v>
      </c>
      <c r="E149" s="6" t="s">
        <v>290</v>
      </c>
      <c r="F149" s="6"/>
      <c r="G149" s="6"/>
      <c r="H149" s="6"/>
      <c r="I149" s="50">
        <v>2109.4</v>
      </c>
      <c r="J149" s="89"/>
      <c r="K149" s="12"/>
      <c r="L149" s="9"/>
      <c r="M149" s="25">
        <v>2258.1999999999998</v>
      </c>
      <c r="N149" s="21"/>
      <c r="O149" s="90"/>
      <c r="P149" s="6"/>
      <c r="Q149" s="6" t="s">
        <v>501</v>
      </c>
      <c r="R149" s="6"/>
      <c r="S149" s="6"/>
      <c r="T149" s="6"/>
      <c r="U149" s="6"/>
      <c r="V149" s="92"/>
    </row>
    <row r="150" spans="1:22" ht="49.5" hidden="1" customHeight="1" x14ac:dyDescent="0.25">
      <c r="A150" s="6">
        <v>37</v>
      </c>
      <c r="B150" s="6"/>
      <c r="C150" s="6" t="s">
        <v>503</v>
      </c>
      <c r="D150" s="6" t="s">
        <v>505</v>
      </c>
      <c r="E150" s="6" t="s">
        <v>290</v>
      </c>
      <c r="F150" s="6"/>
      <c r="G150" s="6"/>
      <c r="H150" s="6"/>
      <c r="I150" s="50">
        <v>780.5</v>
      </c>
      <c r="J150" s="89"/>
      <c r="K150" s="12"/>
      <c r="L150" s="9"/>
      <c r="M150" s="25">
        <v>820</v>
      </c>
      <c r="N150" s="21"/>
      <c r="O150" s="90"/>
      <c r="P150" s="6"/>
      <c r="Q150" s="6" t="s">
        <v>504</v>
      </c>
      <c r="R150" s="6"/>
      <c r="S150" s="6"/>
      <c r="T150" s="6"/>
      <c r="U150" s="6"/>
      <c r="V150" s="92"/>
    </row>
    <row r="151" spans="1:22" ht="49.5" hidden="1" customHeight="1" x14ac:dyDescent="0.25">
      <c r="A151" s="6">
        <v>38</v>
      </c>
      <c r="B151" s="6"/>
      <c r="C151" s="6" t="s">
        <v>506</v>
      </c>
      <c r="D151" s="6" t="s">
        <v>509</v>
      </c>
      <c r="E151" s="6" t="s">
        <v>507</v>
      </c>
      <c r="F151" s="6"/>
      <c r="G151" s="6"/>
      <c r="H151" s="6"/>
      <c r="I151" s="50">
        <v>13907.2</v>
      </c>
      <c r="J151" s="89"/>
      <c r="K151" s="12"/>
      <c r="L151" s="9"/>
      <c r="M151" s="25">
        <v>19829.900000000001</v>
      </c>
      <c r="N151" s="21"/>
      <c r="O151" s="90"/>
      <c r="P151" s="6"/>
      <c r="Q151" s="6" t="s">
        <v>508</v>
      </c>
      <c r="R151" s="6"/>
      <c r="S151" s="6"/>
      <c r="T151" s="6"/>
      <c r="U151" s="6"/>
      <c r="V151" s="92"/>
    </row>
    <row r="152" spans="1:22" ht="49.5" hidden="1" customHeight="1" x14ac:dyDescent="0.25">
      <c r="A152" s="6">
        <v>39</v>
      </c>
      <c r="B152" s="6"/>
      <c r="C152" s="6" t="s">
        <v>510</v>
      </c>
      <c r="D152" s="6" t="s">
        <v>513</v>
      </c>
      <c r="E152" s="6" t="s">
        <v>511</v>
      </c>
      <c r="F152" s="6"/>
      <c r="G152" s="6"/>
      <c r="H152" s="6"/>
      <c r="I152" s="50">
        <v>17776.900000000001</v>
      </c>
      <c r="J152" s="89"/>
      <c r="K152" s="12"/>
      <c r="L152" s="9"/>
      <c r="M152" s="25">
        <v>25132.9</v>
      </c>
      <c r="N152" s="21"/>
      <c r="O152" s="90"/>
      <c r="P152" s="6"/>
      <c r="Q152" s="6" t="s">
        <v>512</v>
      </c>
      <c r="R152" s="6"/>
      <c r="S152" s="6"/>
      <c r="T152" s="6"/>
      <c r="U152" s="6"/>
      <c r="V152" s="92"/>
    </row>
    <row r="153" spans="1:22" ht="49.5" hidden="1" customHeight="1" x14ac:dyDescent="0.25">
      <c r="A153" s="6">
        <v>40</v>
      </c>
      <c r="B153" s="6"/>
      <c r="C153" s="6" t="s">
        <v>514</v>
      </c>
      <c r="D153" s="6" t="s">
        <v>516</v>
      </c>
      <c r="E153" s="6" t="s">
        <v>331</v>
      </c>
      <c r="F153" s="6"/>
      <c r="G153" s="6"/>
      <c r="H153" s="6"/>
      <c r="I153" s="50">
        <v>19505.599999999999</v>
      </c>
      <c r="J153" s="89"/>
      <c r="K153" s="12"/>
      <c r="L153" s="9"/>
      <c r="M153" s="25">
        <v>19380.8</v>
      </c>
      <c r="N153" s="21"/>
      <c r="O153" s="90"/>
      <c r="P153" s="6"/>
      <c r="Q153" s="6" t="s">
        <v>515</v>
      </c>
      <c r="R153" s="6"/>
      <c r="S153" s="6"/>
      <c r="T153" s="6"/>
      <c r="U153" s="6"/>
      <c r="V153" s="92"/>
    </row>
    <row r="154" spans="1:22" ht="49.5" hidden="1" customHeight="1" x14ac:dyDescent="0.25">
      <c r="A154" s="6">
        <v>41</v>
      </c>
      <c r="B154" s="6"/>
      <c r="C154" s="6" t="s">
        <v>517</v>
      </c>
      <c r="D154" s="6" t="s">
        <v>520</v>
      </c>
      <c r="E154" s="6" t="s">
        <v>518</v>
      </c>
      <c r="F154" s="6"/>
      <c r="G154" s="6"/>
      <c r="H154" s="6"/>
      <c r="I154" s="50">
        <v>1544.7</v>
      </c>
      <c r="J154" s="89"/>
      <c r="K154" s="12"/>
      <c r="L154" s="9"/>
      <c r="M154" s="25">
        <v>1768.3</v>
      </c>
      <c r="N154" s="21"/>
      <c r="O154" s="90"/>
      <c r="P154" s="6"/>
      <c r="Q154" s="6" t="s">
        <v>519</v>
      </c>
      <c r="R154" s="6"/>
      <c r="S154" s="6"/>
      <c r="T154" s="6"/>
      <c r="U154" s="6"/>
      <c r="V154" s="92"/>
    </row>
    <row r="155" spans="1:22" ht="49.5" hidden="1" customHeight="1" x14ac:dyDescent="0.25">
      <c r="A155" s="6">
        <v>42</v>
      </c>
      <c r="B155" s="6"/>
      <c r="C155" s="6" t="s">
        <v>521</v>
      </c>
      <c r="D155" s="6" t="s">
        <v>524</v>
      </c>
      <c r="E155" s="6" t="s">
        <v>294</v>
      </c>
      <c r="F155" s="6"/>
      <c r="G155" s="6"/>
      <c r="H155" s="6"/>
      <c r="I155" s="50">
        <v>7641.6</v>
      </c>
      <c r="J155" s="89"/>
      <c r="K155" s="12"/>
      <c r="L155" s="9"/>
      <c r="M155" s="25">
        <v>9183.2999999999993</v>
      </c>
      <c r="N155" s="21"/>
      <c r="O155" s="90"/>
      <c r="P155" s="6"/>
      <c r="Q155" s="6" t="s">
        <v>523</v>
      </c>
      <c r="R155" s="6"/>
      <c r="S155" s="6"/>
      <c r="T155" s="6"/>
      <c r="U155" s="6"/>
      <c r="V155" s="92"/>
    </row>
    <row r="156" spans="1:22" ht="49.5" hidden="1" customHeight="1" x14ac:dyDescent="0.25">
      <c r="A156" s="6">
        <v>43</v>
      </c>
      <c r="B156" s="6"/>
      <c r="C156" s="6" t="s">
        <v>521</v>
      </c>
      <c r="D156" s="6" t="s">
        <v>524</v>
      </c>
      <c r="E156" s="6" t="s">
        <v>290</v>
      </c>
      <c r="F156" s="6"/>
      <c r="G156" s="6"/>
      <c r="H156" s="6"/>
      <c r="I156" s="50">
        <v>3512.2</v>
      </c>
      <c r="J156" s="89"/>
      <c r="K156" s="12"/>
      <c r="L156" s="9"/>
      <c r="M156" s="25">
        <v>5120.5</v>
      </c>
      <c r="N156" s="21"/>
      <c r="O156" s="90"/>
      <c r="P156" s="6"/>
      <c r="Q156" s="6" t="s">
        <v>525</v>
      </c>
      <c r="R156" s="6"/>
      <c r="S156" s="6"/>
      <c r="T156" s="6"/>
      <c r="U156" s="6"/>
      <c r="V156" s="92"/>
    </row>
    <row r="157" spans="1:22" ht="49.5" hidden="1" customHeight="1" x14ac:dyDescent="0.25">
      <c r="A157" s="6">
        <v>44</v>
      </c>
      <c r="B157" s="6"/>
      <c r="C157" s="6" t="s">
        <v>521</v>
      </c>
      <c r="D157" s="6" t="s">
        <v>527</v>
      </c>
      <c r="E157" s="6" t="s">
        <v>294</v>
      </c>
      <c r="F157" s="6"/>
      <c r="G157" s="6"/>
      <c r="H157" s="6"/>
      <c r="I157" s="50">
        <v>42276.2</v>
      </c>
      <c r="J157" s="89"/>
      <c r="K157" s="12"/>
      <c r="L157" s="9"/>
      <c r="M157" s="25">
        <v>49617.3</v>
      </c>
      <c r="N157" s="21"/>
      <c r="O157" s="90"/>
      <c r="P157" s="6"/>
      <c r="Q157" s="6" t="s">
        <v>526</v>
      </c>
      <c r="R157" s="6"/>
      <c r="S157" s="6"/>
      <c r="T157" s="6"/>
      <c r="U157" s="6"/>
      <c r="V157" s="92"/>
    </row>
    <row r="158" spans="1:22" ht="49.5" hidden="1" customHeight="1" x14ac:dyDescent="0.25">
      <c r="A158" s="6">
        <v>45</v>
      </c>
      <c r="B158" s="6"/>
      <c r="C158" s="6" t="s">
        <v>528</v>
      </c>
      <c r="D158" s="6" t="s">
        <v>530</v>
      </c>
      <c r="E158" s="6" t="s">
        <v>518</v>
      </c>
      <c r="F158" s="6"/>
      <c r="G158" s="6"/>
      <c r="H158" s="6"/>
      <c r="I158" s="50">
        <v>16869.8</v>
      </c>
      <c r="J158" s="89"/>
      <c r="K158" s="12"/>
      <c r="L158" s="9"/>
      <c r="M158" s="25">
        <v>15355.5</v>
      </c>
      <c r="N158" s="21"/>
      <c r="O158" s="90"/>
      <c r="P158" s="6"/>
      <c r="Q158" s="6" t="s">
        <v>529</v>
      </c>
      <c r="R158" s="6"/>
      <c r="S158" s="6"/>
      <c r="T158" s="6"/>
      <c r="U158" s="6"/>
      <c r="V158" s="92"/>
    </row>
    <row r="159" spans="1:22" ht="49.5" hidden="1" customHeight="1" x14ac:dyDescent="0.25">
      <c r="A159" s="6">
        <v>46</v>
      </c>
      <c r="B159" s="6"/>
      <c r="C159" s="6" t="s">
        <v>521</v>
      </c>
      <c r="D159" s="6" t="s">
        <v>533</v>
      </c>
      <c r="E159" s="6" t="s">
        <v>531</v>
      </c>
      <c r="F159" s="6"/>
      <c r="G159" s="6"/>
      <c r="H159" s="6"/>
      <c r="I159" s="50">
        <v>7078</v>
      </c>
      <c r="J159" s="89"/>
      <c r="K159" s="12"/>
      <c r="L159" s="9"/>
      <c r="M159" s="25">
        <v>9033.6</v>
      </c>
      <c r="N159" s="21"/>
      <c r="O159" s="90"/>
      <c r="P159" s="6"/>
      <c r="Q159" s="6" t="s">
        <v>532</v>
      </c>
      <c r="R159" s="6"/>
      <c r="S159" s="6"/>
      <c r="T159" s="6"/>
      <c r="U159" s="6"/>
      <c r="V159" s="92"/>
    </row>
    <row r="160" spans="1:22" ht="49.5" hidden="1" customHeight="1" x14ac:dyDescent="0.25">
      <c r="A160" s="6">
        <v>47</v>
      </c>
      <c r="B160" s="6"/>
      <c r="C160" s="6" t="s">
        <v>534</v>
      </c>
      <c r="D160" s="6" t="s">
        <v>536</v>
      </c>
      <c r="E160" s="6" t="s">
        <v>494</v>
      </c>
      <c r="F160" s="6"/>
      <c r="G160" s="6"/>
      <c r="H160" s="6"/>
      <c r="I160" s="50"/>
      <c r="J160" s="89"/>
      <c r="K160" s="12"/>
      <c r="L160" s="9"/>
      <c r="M160" s="25">
        <v>1706.2</v>
      </c>
      <c r="N160" s="21"/>
      <c r="O160" s="90"/>
      <c r="P160" s="6"/>
      <c r="Q160" s="6" t="s">
        <v>535</v>
      </c>
      <c r="R160" s="6"/>
      <c r="S160" s="6"/>
      <c r="T160" s="6"/>
      <c r="U160" s="6"/>
      <c r="V160" s="92"/>
    </row>
    <row r="161" spans="1:22" ht="49.5" hidden="1" customHeight="1" x14ac:dyDescent="0.25">
      <c r="A161" s="6">
        <v>48</v>
      </c>
      <c r="B161" s="6"/>
      <c r="C161" s="6" t="s">
        <v>537</v>
      </c>
      <c r="D161" s="6" t="s">
        <v>540</v>
      </c>
      <c r="E161" s="6" t="s">
        <v>538</v>
      </c>
      <c r="F161" s="6"/>
      <c r="G161" s="6"/>
      <c r="H161" s="6"/>
      <c r="I161" s="50">
        <v>15119</v>
      </c>
      <c r="J161" s="89"/>
      <c r="K161" s="12"/>
      <c r="L161" s="9"/>
      <c r="M161" s="25">
        <v>30188.9</v>
      </c>
      <c r="N161" s="21"/>
      <c r="O161" s="90"/>
      <c r="P161" s="6"/>
      <c r="Q161" s="6" t="s">
        <v>539</v>
      </c>
      <c r="R161" s="6"/>
      <c r="S161" s="6"/>
      <c r="T161" s="6"/>
      <c r="U161" s="6"/>
      <c r="V161" s="92"/>
    </row>
    <row r="162" spans="1:22" s="57" customFormat="1" ht="49.5" hidden="1" customHeight="1" x14ac:dyDescent="0.25">
      <c r="A162" s="58">
        <v>49</v>
      </c>
      <c r="B162" s="58"/>
      <c r="C162" s="58" t="s">
        <v>541</v>
      </c>
      <c r="D162" s="58" t="s">
        <v>544</v>
      </c>
      <c r="E162" s="58" t="s">
        <v>542</v>
      </c>
      <c r="F162" s="58"/>
      <c r="G162" s="58"/>
      <c r="H162" s="58"/>
      <c r="I162" s="60">
        <v>5124.7</v>
      </c>
      <c r="J162" s="59"/>
      <c r="K162" s="60"/>
      <c r="L162" s="59"/>
      <c r="M162" s="60">
        <v>9703.4</v>
      </c>
      <c r="N162" s="59"/>
      <c r="O162" s="93"/>
      <c r="P162" s="58"/>
      <c r="Q162" s="58" t="s">
        <v>543</v>
      </c>
      <c r="R162" s="58"/>
      <c r="S162" s="58"/>
      <c r="T162" s="58"/>
      <c r="U162" s="58"/>
      <c r="V162" s="94"/>
    </row>
    <row r="163" spans="1:22" ht="49.5" hidden="1" customHeight="1" x14ac:dyDescent="0.25">
      <c r="A163" s="6">
        <v>50</v>
      </c>
      <c r="B163" s="6"/>
      <c r="C163" s="6" t="s">
        <v>545</v>
      </c>
      <c r="D163" s="6" t="s">
        <v>548</v>
      </c>
      <c r="E163" s="6" t="s">
        <v>546</v>
      </c>
      <c r="F163" s="6"/>
      <c r="G163" s="6"/>
      <c r="H163" s="6"/>
      <c r="I163" s="50">
        <v>1758215</v>
      </c>
      <c r="J163" s="89"/>
      <c r="K163" s="12"/>
      <c r="L163" s="9"/>
      <c r="M163" s="25">
        <v>1592243.98</v>
      </c>
      <c r="N163" s="21"/>
      <c r="O163" s="90"/>
      <c r="P163" s="6"/>
      <c r="Q163" s="6" t="s">
        <v>547</v>
      </c>
      <c r="R163" s="6"/>
      <c r="S163" s="6"/>
      <c r="T163" s="6"/>
      <c r="U163" s="6"/>
      <c r="V163" s="92"/>
    </row>
    <row r="164" spans="1:22" ht="49.5" hidden="1" customHeight="1" x14ac:dyDescent="0.25">
      <c r="A164" s="6">
        <v>51</v>
      </c>
      <c r="B164" s="6"/>
      <c r="C164" s="6" t="s">
        <v>459</v>
      </c>
      <c r="D164" s="6" t="s">
        <v>551</v>
      </c>
      <c r="E164" s="6" t="s">
        <v>549</v>
      </c>
      <c r="F164" s="6"/>
      <c r="G164" s="6"/>
      <c r="H164" s="6"/>
      <c r="I164" s="50">
        <v>383391.7</v>
      </c>
      <c r="J164" s="89"/>
      <c r="K164" s="12"/>
      <c r="L164" s="9"/>
      <c r="M164" s="25">
        <v>617387.80000000005</v>
      </c>
      <c r="N164" s="21"/>
      <c r="O164" s="90"/>
      <c r="P164" s="6"/>
      <c r="Q164" s="6" t="s">
        <v>550</v>
      </c>
      <c r="R164" s="6"/>
      <c r="S164" s="6"/>
      <c r="T164" s="6"/>
      <c r="U164" s="6"/>
      <c r="V164" s="92"/>
    </row>
    <row r="165" spans="1:22" ht="49.5" hidden="1" customHeight="1" x14ac:dyDescent="0.25">
      <c r="A165" s="6">
        <v>52</v>
      </c>
      <c r="B165" s="6"/>
      <c r="C165" s="6" t="s">
        <v>552</v>
      </c>
      <c r="D165" s="6" t="s">
        <v>348</v>
      </c>
      <c r="E165" s="6" t="s">
        <v>553</v>
      </c>
      <c r="F165" s="6"/>
      <c r="G165" s="6"/>
      <c r="H165" s="6"/>
      <c r="I165" s="50">
        <v>1750.7</v>
      </c>
      <c r="J165" s="89"/>
      <c r="K165" s="12"/>
      <c r="L165" s="9"/>
      <c r="M165" s="25">
        <v>1712.5</v>
      </c>
      <c r="N165" s="21"/>
      <c r="O165" s="90"/>
      <c r="P165" s="6"/>
      <c r="Q165" s="6" t="s">
        <v>554</v>
      </c>
      <c r="R165" s="6"/>
      <c r="S165" s="6"/>
      <c r="T165" s="6"/>
      <c r="U165" s="6"/>
      <c r="V165" s="92"/>
    </row>
    <row r="166" spans="1:22" ht="49.5" hidden="1" customHeight="1" x14ac:dyDescent="0.25">
      <c r="A166" s="6">
        <v>53</v>
      </c>
      <c r="B166" s="6"/>
      <c r="C166" s="6" t="s">
        <v>555</v>
      </c>
      <c r="D166" s="6" t="s">
        <v>557</v>
      </c>
      <c r="E166" s="6" t="s">
        <v>553</v>
      </c>
      <c r="F166" s="6"/>
      <c r="G166" s="6"/>
      <c r="H166" s="6"/>
      <c r="I166" s="50">
        <v>11956</v>
      </c>
      <c r="J166" s="89"/>
      <c r="K166" s="12"/>
      <c r="L166" s="9"/>
      <c r="M166" s="25">
        <v>12000</v>
      </c>
      <c r="N166" s="21"/>
      <c r="O166" s="90"/>
      <c r="P166" s="6"/>
      <c r="Q166" s="6" t="s">
        <v>556</v>
      </c>
      <c r="R166" s="6"/>
      <c r="S166" s="6"/>
      <c r="T166" s="6"/>
      <c r="U166" s="6"/>
      <c r="V166" s="92"/>
    </row>
    <row r="167" spans="1:22" ht="49.5" hidden="1" customHeight="1" x14ac:dyDescent="0.25">
      <c r="A167" s="6">
        <v>54</v>
      </c>
      <c r="B167" s="6"/>
      <c r="C167" s="6" t="s">
        <v>558</v>
      </c>
      <c r="D167" s="6" t="s">
        <v>561</v>
      </c>
      <c r="E167" s="6" t="s">
        <v>559</v>
      </c>
      <c r="F167" s="6"/>
      <c r="G167" s="6"/>
      <c r="H167" s="6"/>
      <c r="I167" s="50">
        <v>186.27</v>
      </c>
      <c r="J167" s="89"/>
      <c r="K167" s="12"/>
      <c r="L167" s="9"/>
      <c r="M167" s="25">
        <v>195.42</v>
      </c>
      <c r="N167" s="21"/>
      <c r="O167" s="90"/>
      <c r="P167" s="6"/>
      <c r="Q167" s="6" t="s">
        <v>560</v>
      </c>
      <c r="R167" s="6"/>
      <c r="S167" s="6"/>
      <c r="T167" s="6"/>
      <c r="U167" s="6"/>
      <c r="V167" s="92"/>
    </row>
    <row r="168" spans="1:22" ht="49.5" hidden="1" customHeight="1" x14ac:dyDescent="0.25">
      <c r="A168" s="6">
        <v>55</v>
      </c>
      <c r="B168" s="6"/>
      <c r="C168" s="6" t="s">
        <v>562</v>
      </c>
      <c r="D168" s="6" t="s">
        <v>565</v>
      </c>
      <c r="E168" s="6" t="s">
        <v>563</v>
      </c>
      <c r="F168" s="6"/>
      <c r="G168" s="6"/>
      <c r="H168" s="6"/>
      <c r="I168" s="50">
        <v>113.22</v>
      </c>
      <c r="J168" s="89"/>
      <c r="K168" s="12"/>
      <c r="L168" s="9"/>
      <c r="M168" s="25">
        <v>114.13</v>
      </c>
      <c r="N168" s="21"/>
      <c r="O168" s="90"/>
      <c r="P168" s="6"/>
      <c r="Q168" s="6" t="s">
        <v>564</v>
      </c>
      <c r="R168" s="6"/>
      <c r="S168" s="6"/>
      <c r="T168" s="6"/>
      <c r="U168" s="6"/>
      <c r="V168" s="92"/>
    </row>
    <row r="169" spans="1:22" ht="49.5" hidden="1" customHeight="1" x14ac:dyDescent="0.25">
      <c r="A169" s="6"/>
      <c r="B169" s="6"/>
      <c r="C169" s="671" t="s">
        <v>566</v>
      </c>
      <c r="D169" s="672"/>
      <c r="E169" s="673"/>
      <c r="F169" s="6"/>
      <c r="G169" s="6"/>
      <c r="H169" s="6"/>
      <c r="I169" s="50"/>
      <c r="J169" s="89"/>
      <c r="K169" s="12"/>
      <c r="L169" s="9"/>
      <c r="M169" s="25"/>
      <c r="N169" s="21"/>
      <c r="O169" s="90"/>
      <c r="P169" s="6"/>
      <c r="Q169" s="6"/>
      <c r="R169" s="6"/>
      <c r="S169" s="6"/>
      <c r="T169" s="6"/>
      <c r="U169" s="6"/>
      <c r="V169" s="92"/>
    </row>
    <row r="170" spans="1:22" s="57" customFormat="1" ht="49.5" hidden="1" customHeight="1" x14ac:dyDescent="0.25">
      <c r="A170" s="58"/>
      <c r="B170" s="58"/>
      <c r="C170" s="24" t="s">
        <v>567</v>
      </c>
      <c r="D170" s="58"/>
      <c r="E170" s="58"/>
      <c r="F170" s="58"/>
      <c r="G170" s="58"/>
      <c r="H170" s="58"/>
      <c r="I170" s="60"/>
      <c r="J170" s="59"/>
      <c r="K170" s="60"/>
      <c r="L170" s="59"/>
      <c r="M170" s="60"/>
      <c r="N170" s="59"/>
      <c r="O170" s="93"/>
      <c r="P170" s="58"/>
      <c r="Q170" s="58"/>
      <c r="R170" s="58"/>
      <c r="S170" s="58"/>
      <c r="T170" s="58"/>
      <c r="U170" s="58"/>
      <c r="V170" s="94"/>
    </row>
    <row r="171" spans="1:22" ht="49.5" hidden="1" customHeight="1" x14ac:dyDescent="0.25">
      <c r="A171" s="6">
        <v>1</v>
      </c>
      <c r="B171" s="6"/>
      <c r="C171" s="6" t="s">
        <v>580</v>
      </c>
      <c r="D171" s="6" t="s">
        <v>570</v>
      </c>
      <c r="E171" s="6" t="s">
        <v>568</v>
      </c>
      <c r="F171" s="6"/>
      <c r="G171" s="6"/>
      <c r="H171" s="6"/>
      <c r="I171" s="50"/>
      <c r="J171" s="89"/>
      <c r="K171" s="12"/>
      <c r="L171" s="9"/>
      <c r="M171" s="25">
        <v>1330.2</v>
      </c>
      <c r="N171" s="21"/>
      <c r="O171" s="90"/>
      <c r="P171" s="6"/>
      <c r="Q171" s="6" t="s">
        <v>569</v>
      </c>
      <c r="R171" s="6"/>
      <c r="S171" s="6"/>
      <c r="T171" s="6"/>
      <c r="U171" s="6"/>
      <c r="V171" s="92"/>
    </row>
    <row r="172" spans="1:22" ht="49.5" hidden="1" customHeight="1" x14ac:dyDescent="0.25">
      <c r="A172" s="6">
        <v>2</v>
      </c>
      <c r="B172" s="6"/>
      <c r="C172" s="6" t="s">
        <v>581</v>
      </c>
      <c r="D172" s="6" t="s">
        <v>573</v>
      </c>
      <c r="E172" s="6" t="s">
        <v>571</v>
      </c>
      <c r="F172" s="6"/>
      <c r="G172" s="6"/>
      <c r="H172" s="6"/>
      <c r="I172" s="50">
        <v>92894</v>
      </c>
      <c r="J172" s="89"/>
      <c r="K172" s="12"/>
      <c r="L172" s="9"/>
      <c r="M172" s="25">
        <v>115209.8</v>
      </c>
      <c r="N172" s="21"/>
      <c r="O172" s="90"/>
      <c r="P172" s="6"/>
      <c r="Q172" s="6" t="s">
        <v>572</v>
      </c>
      <c r="R172" s="6"/>
      <c r="S172" s="6"/>
      <c r="T172" s="6"/>
      <c r="U172" s="6"/>
      <c r="V172" s="92"/>
    </row>
    <row r="173" spans="1:22" ht="49.5" hidden="1" customHeight="1" x14ac:dyDescent="0.25">
      <c r="A173" s="6">
        <v>3</v>
      </c>
      <c r="B173" s="6"/>
      <c r="C173" s="6" t="s">
        <v>574</v>
      </c>
      <c r="D173" s="6" t="s">
        <v>577</v>
      </c>
      <c r="E173" s="6" t="s">
        <v>575</v>
      </c>
      <c r="F173" s="6"/>
      <c r="G173" s="6"/>
      <c r="H173" s="6"/>
      <c r="I173" s="50"/>
      <c r="J173" s="89"/>
      <c r="K173" s="12"/>
      <c r="L173" s="9"/>
      <c r="M173" s="25">
        <v>22368404</v>
      </c>
      <c r="N173" s="21"/>
      <c r="O173" s="90"/>
      <c r="P173" s="6"/>
      <c r="Q173" s="6" t="s">
        <v>576</v>
      </c>
      <c r="R173" s="6"/>
      <c r="S173" s="6"/>
      <c r="T173" s="6"/>
      <c r="U173" s="6"/>
      <c r="V173" s="92"/>
    </row>
    <row r="174" spans="1:22" ht="49.5" hidden="1" customHeight="1" x14ac:dyDescent="0.25">
      <c r="A174" s="6">
        <v>4</v>
      </c>
      <c r="B174" s="6"/>
      <c r="C174" s="6" t="s">
        <v>574</v>
      </c>
      <c r="D174" s="6" t="s">
        <v>579</v>
      </c>
      <c r="E174" s="6" t="s">
        <v>575</v>
      </c>
      <c r="F174" s="6"/>
      <c r="G174" s="6"/>
      <c r="H174" s="6"/>
      <c r="I174" s="50"/>
      <c r="J174" s="89"/>
      <c r="K174" s="12"/>
      <c r="L174" s="9"/>
      <c r="M174" s="25">
        <v>1154100</v>
      </c>
      <c r="N174" s="21"/>
      <c r="O174" s="90"/>
      <c r="P174" s="6"/>
      <c r="Q174" s="6" t="s">
        <v>578</v>
      </c>
      <c r="R174" s="6"/>
      <c r="S174" s="6"/>
      <c r="T174" s="6"/>
      <c r="U174" s="6"/>
      <c r="V174" s="92"/>
    </row>
    <row r="175" spans="1:22" ht="49.5" hidden="1" customHeight="1" x14ac:dyDescent="0.25">
      <c r="A175" s="6">
        <v>5</v>
      </c>
      <c r="B175" s="6"/>
      <c r="C175" s="6" t="s">
        <v>582</v>
      </c>
      <c r="D175" s="6" t="s">
        <v>414</v>
      </c>
      <c r="E175" s="6" t="s">
        <v>583</v>
      </c>
      <c r="F175" s="6"/>
      <c r="G175" s="6"/>
      <c r="H175" s="6"/>
      <c r="I175" s="50">
        <v>1902</v>
      </c>
      <c r="J175" s="89"/>
      <c r="K175" s="12"/>
      <c r="L175" s="9"/>
      <c r="M175" s="25">
        <v>1902</v>
      </c>
      <c r="N175" s="21"/>
      <c r="O175" s="90"/>
      <c r="P175" s="6"/>
      <c r="Q175" s="6" t="s">
        <v>584</v>
      </c>
      <c r="R175" s="6"/>
      <c r="S175" s="6"/>
      <c r="T175" s="6"/>
      <c r="U175" s="6"/>
      <c r="V175" s="92"/>
    </row>
    <row r="176" spans="1:22" ht="49.5" hidden="1" customHeight="1" x14ac:dyDescent="0.25">
      <c r="A176" s="6">
        <v>6</v>
      </c>
      <c r="B176" s="6"/>
      <c r="C176" s="6" t="s">
        <v>585</v>
      </c>
      <c r="D176" s="6" t="s">
        <v>588</v>
      </c>
      <c r="E176" s="6" t="s">
        <v>586</v>
      </c>
      <c r="F176" s="6"/>
      <c r="G176" s="6"/>
      <c r="H176" s="6"/>
      <c r="I176" s="50">
        <v>106625.4</v>
      </c>
      <c r="J176" s="89"/>
      <c r="K176" s="12"/>
      <c r="L176" s="9"/>
      <c r="M176" s="25">
        <v>128928</v>
      </c>
      <c r="N176" s="21"/>
      <c r="O176" s="90"/>
      <c r="P176" s="6"/>
      <c r="Q176" s="6" t="s">
        <v>587</v>
      </c>
      <c r="R176" s="6"/>
      <c r="S176" s="6"/>
      <c r="T176" s="6"/>
      <c r="U176" s="6"/>
      <c r="V176" s="92"/>
    </row>
    <row r="177" spans="1:22" ht="49.5" hidden="1" customHeight="1" x14ac:dyDescent="0.25">
      <c r="A177" s="6">
        <v>7</v>
      </c>
      <c r="B177" s="6"/>
      <c r="C177" s="6" t="s">
        <v>589</v>
      </c>
      <c r="D177" s="6" t="s">
        <v>592</v>
      </c>
      <c r="E177" s="6" t="s">
        <v>590</v>
      </c>
      <c r="F177" s="6"/>
      <c r="G177" s="6"/>
      <c r="H177" s="6"/>
      <c r="I177" s="50">
        <v>818</v>
      </c>
      <c r="J177" s="89"/>
      <c r="K177" s="12"/>
      <c r="L177" s="9"/>
      <c r="M177" s="25">
        <v>530</v>
      </c>
      <c r="N177" s="21"/>
      <c r="O177" s="90"/>
      <c r="P177" s="6"/>
      <c r="Q177" s="6" t="s">
        <v>591</v>
      </c>
      <c r="R177" s="6"/>
      <c r="S177" s="6"/>
      <c r="T177" s="6"/>
      <c r="U177" s="6"/>
      <c r="V177" s="92"/>
    </row>
    <row r="178" spans="1:22" ht="49.5" hidden="1" customHeight="1" x14ac:dyDescent="0.25">
      <c r="A178" s="6">
        <v>8</v>
      </c>
      <c r="B178" s="6"/>
      <c r="C178" s="6" t="s">
        <v>593</v>
      </c>
      <c r="D178" s="6" t="s">
        <v>596</v>
      </c>
      <c r="E178" s="6" t="s">
        <v>594</v>
      </c>
      <c r="F178" s="6"/>
      <c r="G178" s="6"/>
      <c r="H178" s="6"/>
      <c r="I178" s="50">
        <v>476</v>
      </c>
      <c r="J178" s="89"/>
      <c r="K178" s="12"/>
      <c r="L178" s="9"/>
      <c r="M178" s="25">
        <v>585.79999999999995</v>
      </c>
      <c r="N178" s="21"/>
      <c r="O178" s="90"/>
      <c r="P178" s="6"/>
      <c r="Q178" s="6" t="s">
        <v>595</v>
      </c>
      <c r="R178" s="6"/>
      <c r="S178" s="6"/>
      <c r="T178" s="6"/>
      <c r="U178" s="6"/>
      <c r="V178" s="92"/>
    </row>
    <row r="179" spans="1:22" ht="49.5" hidden="1" customHeight="1" x14ac:dyDescent="0.25">
      <c r="A179" s="6">
        <v>9</v>
      </c>
      <c r="B179" s="6"/>
      <c r="C179" s="6" t="s">
        <v>597</v>
      </c>
      <c r="D179" s="6" t="s">
        <v>600</v>
      </c>
      <c r="E179" s="6" t="s">
        <v>598</v>
      </c>
      <c r="F179" s="6"/>
      <c r="G179" s="6"/>
      <c r="H179" s="6"/>
      <c r="I179" s="50">
        <v>1160.5999999999999</v>
      </c>
      <c r="J179" s="89"/>
      <c r="K179" s="12"/>
      <c r="L179" s="9"/>
      <c r="M179" s="25">
        <v>16827.2</v>
      </c>
      <c r="N179" s="21"/>
      <c r="O179" s="90"/>
      <c r="P179" s="6"/>
      <c r="Q179" s="6" t="s">
        <v>599</v>
      </c>
      <c r="R179" s="6"/>
      <c r="S179" s="6"/>
      <c r="T179" s="6"/>
      <c r="U179" s="6"/>
      <c r="V179" s="92"/>
    </row>
    <row r="180" spans="1:22" ht="49.5" hidden="1" customHeight="1" x14ac:dyDescent="0.25">
      <c r="A180" s="6">
        <v>10</v>
      </c>
      <c r="B180" s="6"/>
      <c r="C180" s="6" t="s">
        <v>601</v>
      </c>
      <c r="D180" s="6" t="s">
        <v>604</v>
      </c>
      <c r="E180" s="6" t="s">
        <v>602</v>
      </c>
      <c r="F180" s="6"/>
      <c r="G180" s="6"/>
      <c r="H180" s="6"/>
      <c r="I180" s="50">
        <v>1919.9</v>
      </c>
      <c r="J180" s="89"/>
      <c r="K180" s="12"/>
      <c r="L180" s="9"/>
      <c r="M180" s="25">
        <v>2461</v>
      </c>
      <c r="N180" s="21"/>
      <c r="O180" s="90"/>
      <c r="P180" s="6"/>
      <c r="Q180" s="6" t="s">
        <v>603</v>
      </c>
      <c r="R180" s="6"/>
      <c r="S180" s="6"/>
      <c r="T180" s="6"/>
      <c r="U180" s="6"/>
      <c r="V180" s="92"/>
    </row>
    <row r="181" spans="1:22" ht="49.5" hidden="1" customHeight="1" x14ac:dyDescent="0.25">
      <c r="A181" s="6">
        <v>11</v>
      </c>
      <c r="B181" s="6"/>
      <c r="C181" s="6" t="s">
        <v>605</v>
      </c>
      <c r="D181" s="6" t="s">
        <v>607</v>
      </c>
      <c r="E181" s="6" t="s">
        <v>606</v>
      </c>
      <c r="F181" s="6"/>
      <c r="G181" s="6"/>
      <c r="H181" s="6"/>
      <c r="I181" s="50">
        <v>87112</v>
      </c>
      <c r="J181" s="89"/>
      <c r="K181" s="12"/>
      <c r="L181" s="9"/>
      <c r="M181" s="25">
        <v>101738.7</v>
      </c>
      <c r="N181" s="21"/>
      <c r="O181" s="90"/>
      <c r="P181" s="6"/>
      <c r="Q181" s="6" t="s">
        <v>608</v>
      </c>
      <c r="R181" s="6"/>
      <c r="S181" s="6"/>
      <c r="T181" s="6"/>
      <c r="U181" s="6"/>
      <c r="V181" s="92"/>
    </row>
    <row r="182" spans="1:22" ht="49.5" hidden="1" customHeight="1" x14ac:dyDescent="0.25">
      <c r="A182" s="6">
        <v>12</v>
      </c>
      <c r="B182" s="6"/>
      <c r="C182" s="6" t="s">
        <v>609</v>
      </c>
      <c r="D182" s="6" t="s">
        <v>611</v>
      </c>
      <c r="E182" s="6" t="s">
        <v>294</v>
      </c>
      <c r="F182" s="6"/>
      <c r="G182" s="6"/>
      <c r="H182" s="6"/>
      <c r="I182" s="50"/>
      <c r="J182" s="89"/>
      <c r="K182" s="12"/>
      <c r="L182" s="9"/>
      <c r="M182" s="25">
        <v>3891.1</v>
      </c>
      <c r="N182" s="21"/>
      <c r="O182" s="90"/>
      <c r="P182" s="6"/>
      <c r="Q182" s="6" t="s">
        <v>610</v>
      </c>
      <c r="R182" s="6"/>
      <c r="S182" s="6"/>
      <c r="T182" s="6"/>
      <c r="U182" s="6"/>
      <c r="V182" s="92"/>
    </row>
    <row r="183" spans="1:22" ht="49.5" hidden="1" customHeight="1" x14ac:dyDescent="0.25">
      <c r="A183" s="6">
        <v>13</v>
      </c>
      <c r="B183" s="6"/>
      <c r="C183" s="6" t="s">
        <v>612</v>
      </c>
      <c r="D183" s="6" t="s">
        <v>615</v>
      </c>
      <c r="E183" s="6" t="s">
        <v>613</v>
      </c>
      <c r="F183" s="6"/>
      <c r="G183" s="6"/>
      <c r="H183" s="6"/>
      <c r="I183" s="50">
        <v>60.6</v>
      </c>
      <c r="J183" s="89"/>
      <c r="K183" s="12"/>
      <c r="L183" s="9"/>
      <c r="M183" s="25">
        <v>1593.4</v>
      </c>
      <c r="N183" s="21"/>
      <c r="O183" s="90"/>
      <c r="P183" s="6"/>
      <c r="Q183" s="6" t="s">
        <v>614</v>
      </c>
      <c r="R183" s="6"/>
      <c r="S183" s="6"/>
      <c r="T183" s="6"/>
      <c r="U183" s="6"/>
      <c r="V183" s="92"/>
    </row>
    <row r="184" spans="1:22" ht="49.5" hidden="1" customHeight="1" x14ac:dyDescent="0.25">
      <c r="A184" s="6">
        <v>14</v>
      </c>
      <c r="B184" s="6"/>
      <c r="C184" s="6" t="s">
        <v>601</v>
      </c>
      <c r="D184" s="6" t="s">
        <v>618</v>
      </c>
      <c r="E184" s="6" t="s">
        <v>616</v>
      </c>
      <c r="F184" s="6"/>
      <c r="G184" s="6"/>
      <c r="H184" s="6"/>
      <c r="I184" s="50">
        <v>97.8</v>
      </c>
      <c r="J184" s="89"/>
      <c r="K184" s="12"/>
      <c r="L184" s="9"/>
      <c r="M184" s="25">
        <v>442.5</v>
      </c>
      <c r="N184" s="21"/>
      <c r="O184" s="90"/>
      <c r="P184" s="6"/>
      <c r="Q184" s="6" t="s">
        <v>617</v>
      </c>
      <c r="R184" s="6"/>
      <c r="S184" s="6"/>
      <c r="T184" s="6"/>
      <c r="U184" s="6"/>
      <c r="V184" s="92"/>
    </row>
    <row r="185" spans="1:22" ht="49.5" hidden="1" customHeight="1" x14ac:dyDescent="0.25">
      <c r="A185" s="6">
        <v>15</v>
      </c>
      <c r="B185" s="6"/>
      <c r="C185" s="6" t="s">
        <v>619</v>
      </c>
      <c r="D185" s="6" t="s">
        <v>621</v>
      </c>
      <c r="E185" s="6" t="s">
        <v>298</v>
      </c>
      <c r="F185" s="6"/>
      <c r="G185" s="6"/>
      <c r="H185" s="6"/>
      <c r="I185" s="50">
        <v>21.62</v>
      </c>
      <c r="J185" s="89"/>
      <c r="K185" s="12"/>
      <c r="L185" s="9"/>
      <c r="M185" s="25">
        <v>2505.6</v>
      </c>
      <c r="N185" s="21"/>
      <c r="O185" s="90"/>
      <c r="P185" s="6"/>
      <c r="Q185" s="6" t="s">
        <v>620</v>
      </c>
      <c r="R185" s="6"/>
      <c r="S185" s="6"/>
      <c r="T185" s="6"/>
      <c r="U185" s="6"/>
      <c r="V185" s="92"/>
    </row>
    <row r="186" spans="1:22" ht="49.5" hidden="1" customHeight="1" x14ac:dyDescent="0.25">
      <c r="A186" s="6">
        <v>16</v>
      </c>
      <c r="B186" s="6"/>
      <c r="C186" s="6" t="s">
        <v>622</v>
      </c>
      <c r="D186" s="6" t="s">
        <v>625</v>
      </c>
      <c r="E186" s="6" t="s">
        <v>623</v>
      </c>
      <c r="F186" s="6"/>
      <c r="G186" s="6"/>
      <c r="H186" s="6"/>
      <c r="I186" s="50">
        <v>12165.4</v>
      </c>
      <c r="J186" s="89"/>
      <c r="K186" s="12"/>
      <c r="L186" s="9"/>
      <c r="M186" s="25">
        <v>14054.4</v>
      </c>
      <c r="N186" s="21"/>
      <c r="O186" s="90"/>
      <c r="P186" s="6"/>
      <c r="Q186" s="6" t="s">
        <v>624</v>
      </c>
      <c r="R186" s="6"/>
      <c r="S186" s="6"/>
      <c r="T186" s="6"/>
      <c r="U186" s="6"/>
      <c r="V186" s="92"/>
    </row>
    <row r="187" spans="1:22" ht="49.5" hidden="1" customHeight="1" x14ac:dyDescent="0.25">
      <c r="A187" s="6">
        <v>17</v>
      </c>
      <c r="B187" s="6"/>
      <c r="C187" s="6" t="s">
        <v>626</v>
      </c>
      <c r="D187" s="6" t="s">
        <v>629</v>
      </c>
      <c r="E187" s="6" t="s">
        <v>627</v>
      </c>
      <c r="F187" s="6"/>
      <c r="G187" s="6"/>
      <c r="H187" s="6"/>
      <c r="I187" s="50">
        <v>84547.1</v>
      </c>
      <c r="J187" s="89"/>
      <c r="K187" s="12"/>
      <c r="L187" s="9"/>
      <c r="M187" s="25">
        <v>92783.5</v>
      </c>
      <c r="N187" s="21"/>
      <c r="O187" s="90"/>
      <c r="P187" s="6"/>
      <c r="Q187" s="6" t="s">
        <v>628</v>
      </c>
      <c r="R187" s="6"/>
      <c r="S187" s="6"/>
      <c r="T187" s="6"/>
      <c r="U187" s="6"/>
      <c r="V187" s="92"/>
    </row>
    <row r="188" spans="1:22" ht="49.5" hidden="1" customHeight="1" x14ac:dyDescent="0.25">
      <c r="A188" s="6">
        <v>18</v>
      </c>
      <c r="B188" s="6"/>
      <c r="C188" s="6" t="s">
        <v>605</v>
      </c>
      <c r="D188" s="6" t="s">
        <v>631</v>
      </c>
      <c r="E188" s="6" t="s">
        <v>290</v>
      </c>
      <c r="F188" s="6"/>
      <c r="G188" s="6"/>
      <c r="H188" s="6"/>
      <c r="I188" s="50">
        <v>14339.3</v>
      </c>
      <c r="J188" s="89"/>
      <c r="K188" s="12"/>
      <c r="L188" s="9"/>
      <c r="M188" s="25">
        <v>17734</v>
      </c>
      <c r="N188" s="21"/>
      <c r="O188" s="90"/>
      <c r="P188" s="6"/>
      <c r="Q188" s="6" t="s">
        <v>630</v>
      </c>
      <c r="R188" s="6"/>
      <c r="S188" s="6"/>
      <c r="T188" s="6"/>
      <c r="U188" s="6"/>
      <c r="V188" s="92"/>
    </row>
    <row r="189" spans="1:22" ht="49.5" hidden="1" customHeight="1" x14ac:dyDescent="0.25">
      <c r="A189" s="6">
        <v>19</v>
      </c>
      <c r="B189" s="6"/>
      <c r="C189" s="6" t="s">
        <v>605</v>
      </c>
      <c r="D189" s="6" t="s">
        <v>631</v>
      </c>
      <c r="E189" s="6" t="s">
        <v>290</v>
      </c>
      <c r="F189" s="6"/>
      <c r="G189" s="6"/>
      <c r="H189" s="6"/>
      <c r="I189" s="50">
        <v>2347.8000000000002</v>
      </c>
      <c r="J189" s="89"/>
      <c r="K189" s="12"/>
      <c r="L189" s="9"/>
      <c r="M189" s="25">
        <v>2597.1999999999998</v>
      </c>
      <c r="N189" s="21"/>
      <c r="O189" s="90"/>
      <c r="P189" s="6"/>
      <c r="Q189" s="6" t="s">
        <v>632</v>
      </c>
      <c r="R189" s="6"/>
      <c r="S189" s="6"/>
      <c r="T189" s="6"/>
      <c r="U189" s="6"/>
      <c r="V189" s="92"/>
    </row>
    <row r="190" spans="1:22" ht="49.5" hidden="1" customHeight="1" x14ac:dyDescent="0.25">
      <c r="A190" s="6">
        <v>20</v>
      </c>
      <c r="B190" s="6"/>
      <c r="C190" s="6" t="s">
        <v>633</v>
      </c>
      <c r="D190" s="6" t="s">
        <v>635</v>
      </c>
      <c r="E190" s="6" t="s">
        <v>294</v>
      </c>
      <c r="F190" s="6"/>
      <c r="G190" s="6"/>
      <c r="H190" s="6"/>
      <c r="I190" s="50">
        <v>4845.68</v>
      </c>
      <c r="J190" s="89"/>
      <c r="K190" s="12"/>
      <c r="L190" s="9"/>
      <c r="M190" s="25">
        <v>4800</v>
      </c>
      <c r="N190" s="21"/>
      <c r="O190" s="90"/>
      <c r="P190" s="6"/>
      <c r="Q190" s="6" t="s">
        <v>634</v>
      </c>
      <c r="R190" s="6"/>
      <c r="S190" s="6"/>
      <c r="T190" s="6"/>
      <c r="U190" s="6"/>
      <c r="V190" s="92"/>
    </row>
    <row r="191" spans="1:22" ht="49.5" hidden="1" customHeight="1" x14ac:dyDescent="0.25">
      <c r="A191" s="6">
        <v>21</v>
      </c>
      <c r="B191" s="6"/>
      <c r="C191" s="6" t="s">
        <v>636</v>
      </c>
      <c r="D191" s="6" t="s">
        <v>639</v>
      </c>
      <c r="E191" s="6" t="s">
        <v>637</v>
      </c>
      <c r="F191" s="6"/>
      <c r="G191" s="6"/>
      <c r="H191" s="6"/>
      <c r="I191" s="50">
        <v>1358</v>
      </c>
      <c r="J191" s="89"/>
      <c r="K191" s="12"/>
      <c r="L191" s="9"/>
      <c r="M191" s="25">
        <v>1358</v>
      </c>
      <c r="N191" s="21"/>
      <c r="O191" s="90"/>
      <c r="P191" s="6"/>
      <c r="Q191" s="6" t="s">
        <v>638</v>
      </c>
      <c r="R191" s="6"/>
      <c r="S191" s="6"/>
      <c r="T191" s="6"/>
      <c r="U191" s="6"/>
      <c r="V191" s="92"/>
    </row>
    <row r="192" spans="1:22" ht="49.5" hidden="1" customHeight="1" x14ac:dyDescent="0.25">
      <c r="A192" s="6">
        <v>22</v>
      </c>
      <c r="B192" s="6"/>
      <c r="C192" s="6" t="s">
        <v>330</v>
      </c>
      <c r="D192" s="6" t="s">
        <v>641</v>
      </c>
      <c r="E192" s="6" t="s">
        <v>518</v>
      </c>
      <c r="F192" s="6"/>
      <c r="G192" s="6"/>
      <c r="H192" s="6"/>
      <c r="I192" s="50">
        <v>13050</v>
      </c>
      <c r="J192" s="89"/>
      <c r="K192" s="12"/>
      <c r="L192" s="9"/>
      <c r="M192" s="25">
        <v>13376.5</v>
      </c>
      <c r="N192" s="21"/>
      <c r="O192" s="90"/>
      <c r="P192" s="6"/>
      <c r="Q192" s="6" t="s">
        <v>640</v>
      </c>
      <c r="R192" s="6"/>
      <c r="S192" s="6"/>
      <c r="T192" s="6"/>
      <c r="U192" s="6"/>
      <c r="V192" s="92"/>
    </row>
    <row r="193" spans="1:22" ht="49.5" hidden="1" customHeight="1" x14ac:dyDescent="0.25">
      <c r="A193" s="6">
        <v>23</v>
      </c>
      <c r="B193" s="6"/>
      <c r="C193" s="6" t="s">
        <v>642</v>
      </c>
      <c r="D193" s="6" t="s">
        <v>644</v>
      </c>
      <c r="E193" s="6" t="s">
        <v>642</v>
      </c>
      <c r="F193" s="6"/>
      <c r="G193" s="6"/>
      <c r="H193" s="6"/>
      <c r="I193" s="50"/>
      <c r="J193" s="89"/>
      <c r="K193" s="12"/>
      <c r="L193" s="9"/>
      <c r="M193" s="25">
        <v>1157.5</v>
      </c>
      <c r="N193" s="21"/>
      <c r="O193" s="90"/>
      <c r="P193" s="6"/>
      <c r="Q193" s="6" t="s">
        <v>643</v>
      </c>
      <c r="R193" s="6"/>
      <c r="S193" s="6"/>
      <c r="T193" s="6"/>
      <c r="U193" s="6"/>
      <c r="V193" s="92"/>
    </row>
    <row r="194" spans="1:22" ht="30" hidden="1" customHeight="1" x14ac:dyDescent="0.25">
      <c r="A194" s="6">
        <v>24</v>
      </c>
      <c r="B194" s="6"/>
      <c r="C194" s="36" t="s">
        <v>503</v>
      </c>
      <c r="D194" s="6" t="s">
        <v>646</v>
      </c>
      <c r="E194" s="36" t="s">
        <v>479</v>
      </c>
      <c r="F194" s="6"/>
      <c r="G194" s="6"/>
      <c r="H194" s="6"/>
      <c r="I194" s="50"/>
      <c r="J194" s="89"/>
      <c r="K194" s="12"/>
      <c r="L194" s="9"/>
      <c r="M194" s="25">
        <v>1287</v>
      </c>
      <c r="N194" s="21"/>
      <c r="O194" s="90"/>
      <c r="P194" s="6"/>
      <c r="Q194" s="6" t="s">
        <v>645</v>
      </c>
      <c r="R194" s="6"/>
      <c r="S194" s="6"/>
      <c r="T194" s="6"/>
      <c r="U194" s="6"/>
      <c r="V194" s="92"/>
    </row>
    <row r="195" spans="1:22" ht="30" hidden="1" customHeight="1" x14ac:dyDescent="0.25">
      <c r="A195" s="6">
        <v>25</v>
      </c>
      <c r="B195" s="6"/>
      <c r="C195" s="36" t="s">
        <v>476</v>
      </c>
      <c r="D195" s="6" t="s">
        <v>649</v>
      </c>
      <c r="E195" s="36" t="s">
        <v>647</v>
      </c>
      <c r="F195" s="6"/>
      <c r="G195" s="6"/>
      <c r="H195" s="6"/>
      <c r="I195" s="50">
        <v>13469.1</v>
      </c>
      <c r="J195" s="89"/>
      <c r="K195" s="12"/>
      <c r="L195" s="9"/>
      <c r="M195" s="25">
        <v>39713.599999999999</v>
      </c>
      <c r="N195" s="21"/>
      <c r="O195" s="90"/>
      <c r="P195" s="6"/>
      <c r="Q195" s="6" t="s">
        <v>648</v>
      </c>
      <c r="R195" s="6"/>
      <c r="S195" s="6"/>
      <c r="T195" s="6"/>
      <c r="U195" s="6"/>
      <c r="V195" s="92"/>
    </row>
    <row r="196" spans="1:22" ht="37.5" hidden="1" customHeight="1" x14ac:dyDescent="0.25">
      <c r="A196" s="6">
        <v>26</v>
      </c>
      <c r="B196" s="6"/>
      <c r="C196" s="36" t="s">
        <v>650</v>
      </c>
      <c r="D196" s="6" t="s">
        <v>652</v>
      </c>
      <c r="E196" s="6" t="s">
        <v>134</v>
      </c>
      <c r="F196" s="6"/>
      <c r="G196" s="6"/>
      <c r="H196" s="6"/>
      <c r="I196" s="50">
        <v>681.2</v>
      </c>
      <c r="J196" s="89"/>
      <c r="K196" s="12"/>
      <c r="L196" s="9"/>
      <c r="M196" s="25">
        <v>1260.2</v>
      </c>
      <c r="N196" s="21"/>
      <c r="O196" s="90"/>
      <c r="P196" s="6"/>
      <c r="Q196" s="6" t="s">
        <v>651</v>
      </c>
      <c r="R196" s="6"/>
      <c r="S196" s="6"/>
      <c r="T196" s="6"/>
      <c r="U196" s="6"/>
      <c r="V196" s="92"/>
    </row>
    <row r="197" spans="1:22" ht="60" hidden="1" customHeight="1" x14ac:dyDescent="0.25">
      <c r="A197" s="6">
        <v>27</v>
      </c>
      <c r="B197" s="6"/>
      <c r="C197" s="6" t="s">
        <v>653</v>
      </c>
      <c r="D197" s="6" t="s">
        <v>655</v>
      </c>
      <c r="E197" s="6" t="s">
        <v>283</v>
      </c>
      <c r="F197" s="6"/>
      <c r="G197" s="6"/>
      <c r="H197" s="6"/>
      <c r="I197" s="50">
        <v>706.8</v>
      </c>
      <c r="J197" s="89"/>
      <c r="K197" s="12"/>
      <c r="L197" s="9"/>
      <c r="M197" s="25">
        <v>5044.2</v>
      </c>
      <c r="N197" s="21"/>
      <c r="O197" s="90"/>
      <c r="P197" s="6"/>
      <c r="Q197" s="6" t="s">
        <v>654</v>
      </c>
      <c r="R197" s="6"/>
      <c r="S197" s="6"/>
      <c r="T197" s="6"/>
      <c r="U197" s="6"/>
      <c r="V197" s="92"/>
    </row>
    <row r="198" spans="1:22" ht="60" hidden="1" customHeight="1" x14ac:dyDescent="0.25">
      <c r="A198" s="6">
        <v>28</v>
      </c>
      <c r="B198" s="6"/>
      <c r="C198" s="6" t="s">
        <v>656</v>
      </c>
      <c r="D198" s="6" t="s">
        <v>658</v>
      </c>
      <c r="E198" s="6" t="s">
        <v>318</v>
      </c>
      <c r="F198" s="6"/>
      <c r="G198" s="6"/>
      <c r="H198" s="6"/>
      <c r="I198" s="50">
        <v>1206.5999999999999</v>
      </c>
      <c r="J198" s="89"/>
      <c r="K198" s="12"/>
      <c r="L198" s="9"/>
      <c r="M198" s="25">
        <v>1256.4000000000001</v>
      </c>
      <c r="N198" s="21"/>
      <c r="O198" s="90"/>
      <c r="P198" s="6"/>
      <c r="Q198" s="6" t="s">
        <v>657</v>
      </c>
      <c r="R198" s="6"/>
      <c r="S198" s="6"/>
      <c r="T198" s="6"/>
      <c r="U198" s="6"/>
      <c r="V198" s="92"/>
    </row>
    <row r="199" spans="1:22" ht="45" hidden="1" customHeight="1" x14ac:dyDescent="0.25">
      <c r="A199" s="6">
        <v>29</v>
      </c>
      <c r="B199" s="6"/>
      <c r="C199" s="6" t="s">
        <v>659</v>
      </c>
      <c r="D199" s="6" t="s">
        <v>662</v>
      </c>
      <c r="E199" s="6" t="s">
        <v>660</v>
      </c>
      <c r="F199" s="6"/>
      <c r="G199" s="6"/>
      <c r="H199" s="6"/>
      <c r="I199" s="50">
        <v>15414.3</v>
      </c>
      <c r="J199" s="89"/>
      <c r="K199" s="12"/>
      <c r="L199" s="9"/>
      <c r="M199" s="25">
        <v>16840.599999999999</v>
      </c>
      <c r="N199" s="21"/>
      <c r="O199" s="90"/>
      <c r="P199" s="6"/>
      <c r="Q199" s="6" t="s">
        <v>661</v>
      </c>
      <c r="R199" s="6"/>
      <c r="S199" s="6"/>
      <c r="T199" s="6"/>
      <c r="U199" s="6"/>
      <c r="V199" s="92"/>
    </row>
    <row r="200" spans="1:22" ht="45" hidden="1" customHeight="1" x14ac:dyDescent="0.25">
      <c r="A200" s="6">
        <v>30</v>
      </c>
      <c r="B200" s="6"/>
      <c r="C200" s="6" t="s">
        <v>663</v>
      </c>
      <c r="D200" s="6" t="s">
        <v>665</v>
      </c>
      <c r="E200" s="6" t="s">
        <v>100</v>
      </c>
      <c r="F200" s="6"/>
      <c r="G200" s="6"/>
      <c r="H200" s="6"/>
      <c r="I200" s="50"/>
      <c r="J200" s="89"/>
      <c r="K200" s="12"/>
      <c r="L200" s="9"/>
      <c r="M200" s="25">
        <v>2541.4</v>
      </c>
      <c r="N200" s="21"/>
      <c r="O200" s="90"/>
      <c r="P200" s="6"/>
      <c r="Q200" s="6" t="s">
        <v>664</v>
      </c>
      <c r="R200" s="6"/>
      <c r="S200" s="6"/>
      <c r="T200" s="6"/>
      <c r="U200" s="6"/>
      <c r="V200" s="92"/>
    </row>
    <row r="201" spans="1:22" ht="45" hidden="1" customHeight="1" x14ac:dyDescent="0.25">
      <c r="A201" s="6">
        <v>31</v>
      </c>
      <c r="B201" s="6"/>
      <c r="C201" s="6" t="s">
        <v>666</v>
      </c>
      <c r="D201" s="6" t="s">
        <v>668</v>
      </c>
      <c r="E201" s="6" t="s">
        <v>667</v>
      </c>
      <c r="F201" s="6"/>
      <c r="G201" s="6"/>
      <c r="H201" s="6"/>
      <c r="I201" s="50">
        <v>64353.4</v>
      </c>
      <c r="J201" s="89"/>
      <c r="K201" s="12"/>
      <c r="L201" s="9"/>
      <c r="M201" s="25">
        <v>63607.7</v>
      </c>
      <c r="N201" s="21"/>
      <c r="O201" s="90"/>
      <c r="P201" s="6"/>
      <c r="Q201" s="6" t="s">
        <v>669</v>
      </c>
      <c r="R201" s="6"/>
      <c r="S201" s="6"/>
      <c r="T201" s="6"/>
      <c r="U201" s="6"/>
      <c r="V201" s="92"/>
    </row>
    <row r="202" spans="1:22" ht="45" hidden="1" customHeight="1" x14ac:dyDescent="0.25">
      <c r="A202" s="6">
        <v>32</v>
      </c>
      <c r="B202" s="6"/>
      <c r="C202" s="6" t="s">
        <v>670</v>
      </c>
      <c r="D202" s="6" t="s">
        <v>672</v>
      </c>
      <c r="E202" s="6" t="s">
        <v>671</v>
      </c>
      <c r="F202" s="6"/>
      <c r="G202" s="6"/>
      <c r="H202" s="6"/>
      <c r="I202" s="50">
        <v>47242.9</v>
      </c>
      <c r="J202" s="89"/>
      <c r="K202" s="12"/>
      <c r="L202" s="9"/>
      <c r="M202" s="25">
        <v>61005.599999999999</v>
      </c>
      <c r="N202" s="21"/>
      <c r="O202" s="90"/>
      <c r="P202" s="6"/>
      <c r="Q202" s="6" t="s">
        <v>673</v>
      </c>
      <c r="R202" s="6"/>
      <c r="S202" s="6"/>
      <c r="T202" s="6"/>
      <c r="U202" s="6"/>
      <c r="V202" s="92"/>
    </row>
    <row r="203" spans="1:22" ht="45" hidden="1" customHeight="1" x14ac:dyDescent="0.25">
      <c r="A203" s="16">
        <v>33</v>
      </c>
      <c r="B203" s="16"/>
      <c r="C203" s="16" t="s">
        <v>674</v>
      </c>
      <c r="D203" s="16" t="s">
        <v>676</v>
      </c>
      <c r="E203" s="16" t="s">
        <v>675</v>
      </c>
      <c r="F203" s="16"/>
      <c r="G203" s="16"/>
      <c r="H203" s="16"/>
      <c r="I203" s="95">
        <v>1304.99</v>
      </c>
      <c r="J203" s="96"/>
      <c r="K203" s="97"/>
      <c r="L203" s="98"/>
      <c r="M203" s="80">
        <v>1304.99</v>
      </c>
      <c r="N203" s="26"/>
      <c r="O203" s="99"/>
      <c r="P203" s="16"/>
      <c r="Q203" s="16"/>
      <c r="R203" s="16"/>
      <c r="S203" s="16"/>
      <c r="T203" s="16"/>
      <c r="U203" s="6"/>
      <c r="V203" s="92"/>
    </row>
    <row r="204" spans="1:22" ht="30" hidden="1" customHeight="1" x14ac:dyDescent="0.25">
      <c r="A204" s="6">
        <v>34</v>
      </c>
      <c r="B204" s="6"/>
      <c r="C204" s="6" t="s">
        <v>678</v>
      </c>
      <c r="D204" s="6" t="s">
        <v>2219</v>
      </c>
      <c r="E204" s="6" t="s">
        <v>2220</v>
      </c>
      <c r="F204" s="6" t="s">
        <v>679</v>
      </c>
      <c r="G204" s="34">
        <v>41398</v>
      </c>
      <c r="H204" s="6"/>
      <c r="I204" s="50">
        <v>7534.2</v>
      </c>
      <c r="J204" s="89"/>
      <c r="K204" s="12"/>
      <c r="L204" s="9"/>
      <c r="M204" s="25">
        <v>25859.7</v>
      </c>
      <c r="N204" s="21"/>
      <c r="O204" s="90"/>
      <c r="P204" s="6"/>
      <c r="Q204" s="6" t="s">
        <v>680</v>
      </c>
      <c r="R204" s="6"/>
      <c r="S204" s="6"/>
      <c r="T204" s="6"/>
      <c r="U204" s="6"/>
      <c r="V204" s="92"/>
    </row>
    <row r="205" spans="1:22" ht="41.25" hidden="1" customHeight="1" x14ac:dyDescent="0.25">
      <c r="A205" s="6">
        <v>35</v>
      </c>
      <c r="B205" s="6"/>
      <c r="C205" s="6" t="s">
        <v>681</v>
      </c>
      <c r="D205" s="6" t="s">
        <v>682</v>
      </c>
      <c r="E205" s="6" t="s">
        <v>2221</v>
      </c>
      <c r="F205" s="6" t="s">
        <v>683</v>
      </c>
      <c r="G205" s="34">
        <v>41490</v>
      </c>
      <c r="H205" s="6"/>
      <c r="I205" s="50">
        <v>2386.1999999999998</v>
      </c>
      <c r="J205" s="89"/>
      <c r="K205" s="12"/>
      <c r="L205" s="9"/>
      <c r="M205" s="25">
        <v>2475.9</v>
      </c>
      <c r="N205" s="21"/>
      <c r="O205" s="90"/>
      <c r="P205" s="6"/>
      <c r="Q205" s="6" t="s">
        <v>684</v>
      </c>
      <c r="R205" s="6"/>
      <c r="S205" s="6"/>
      <c r="T205" s="6"/>
      <c r="U205" s="6"/>
      <c r="V205" s="92"/>
    </row>
    <row r="206" spans="1:22" ht="30" hidden="1" customHeight="1" x14ac:dyDescent="0.25">
      <c r="A206" s="6">
        <v>36</v>
      </c>
      <c r="B206" s="6"/>
      <c r="C206" s="6" t="s">
        <v>685</v>
      </c>
      <c r="D206" s="6" t="s">
        <v>2222</v>
      </c>
      <c r="E206" s="6" t="s">
        <v>2223</v>
      </c>
      <c r="F206" s="6"/>
      <c r="G206" s="6"/>
      <c r="H206" s="6"/>
      <c r="I206" s="50"/>
      <c r="J206" s="89"/>
      <c r="K206" s="12"/>
      <c r="L206" s="9"/>
      <c r="M206" s="25"/>
      <c r="N206" s="21"/>
      <c r="O206" s="90"/>
      <c r="P206" s="6"/>
      <c r="Q206" s="6"/>
      <c r="R206" s="6"/>
      <c r="S206" s="6"/>
      <c r="T206" s="6"/>
      <c r="U206" s="6"/>
      <c r="V206" s="92"/>
    </row>
    <row r="207" spans="1:22" ht="60" hidden="1" customHeight="1" x14ac:dyDescent="0.25">
      <c r="A207" s="6">
        <v>37</v>
      </c>
      <c r="B207" s="6"/>
      <c r="C207" s="6" t="s">
        <v>686</v>
      </c>
      <c r="D207" s="6" t="s">
        <v>687</v>
      </c>
      <c r="E207" s="6" t="s">
        <v>2224</v>
      </c>
      <c r="F207" s="34">
        <v>41337</v>
      </c>
      <c r="G207" s="34">
        <v>41310</v>
      </c>
      <c r="H207" s="6"/>
      <c r="I207" s="50"/>
      <c r="J207" s="89"/>
      <c r="K207" s="12"/>
      <c r="L207" s="9"/>
      <c r="M207" s="25">
        <v>1177360</v>
      </c>
      <c r="N207" s="21"/>
      <c r="O207" s="90"/>
      <c r="P207" s="6"/>
      <c r="Q207" s="6" t="s">
        <v>688</v>
      </c>
      <c r="R207" s="6"/>
      <c r="S207" s="6"/>
      <c r="T207" s="6"/>
      <c r="U207" s="6"/>
      <c r="V207" s="92"/>
    </row>
    <row r="208" spans="1:22" ht="60" hidden="1" customHeight="1" x14ac:dyDescent="0.25">
      <c r="A208" s="6">
        <v>38</v>
      </c>
      <c r="B208" s="6"/>
      <c r="C208" s="6" t="s">
        <v>689</v>
      </c>
      <c r="D208" s="6" t="s">
        <v>2226</v>
      </c>
      <c r="E208" s="6" t="s">
        <v>2225</v>
      </c>
      <c r="F208" s="34">
        <v>41612</v>
      </c>
      <c r="G208" s="6" t="s">
        <v>690</v>
      </c>
      <c r="H208" s="6"/>
      <c r="I208" s="50"/>
      <c r="J208" s="89"/>
      <c r="K208" s="12"/>
      <c r="L208" s="9"/>
      <c r="M208" s="25"/>
      <c r="N208" s="21"/>
      <c r="O208" s="90"/>
      <c r="P208" s="6"/>
      <c r="Q208" s="6"/>
      <c r="R208" s="6"/>
      <c r="S208" s="6"/>
      <c r="T208" s="6"/>
      <c r="U208" s="6"/>
      <c r="V208" s="92"/>
    </row>
    <row r="209" spans="1:22" ht="30" hidden="1" customHeight="1" x14ac:dyDescent="0.25">
      <c r="A209" s="6">
        <v>39</v>
      </c>
      <c r="B209" s="6"/>
      <c r="C209" s="6" t="s">
        <v>691</v>
      </c>
      <c r="D209" s="6" t="s">
        <v>2227</v>
      </c>
      <c r="E209" s="6" t="s">
        <v>2228</v>
      </c>
      <c r="F209" s="6" t="s">
        <v>692</v>
      </c>
      <c r="G209" s="6" t="s">
        <v>693</v>
      </c>
      <c r="H209" s="6"/>
      <c r="I209" s="50">
        <v>2252</v>
      </c>
      <c r="J209" s="89"/>
      <c r="K209" s="12"/>
      <c r="L209" s="9"/>
      <c r="M209" s="25">
        <v>2252</v>
      </c>
      <c r="N209" s="21"/>
      <c r="O209" s="90"/>
      <c r="P209" s="6"/>
      <c r="Q209" s="6" t="s">
        <v>694</v>
      </c>
      <c r="R209" s="6"/>
      <c r="S209" s="6"/>
      <c r="T209" s="6"/>
      <c r="U209" s="6"/>
      <c r="V209" s="92"/>
    </row>
    <row r="210" spans="1:22" ht="30" hidden="1" customHeight="1" x14ac:dyDescent="0.25">
      <c r="A210" s="6">
        <v>40</v>
      </c>
      <c r="B210" s="6"/>
      <c r="C210" s="6" t="s">
        <v>695</v>
      </c>
      <c r="D210" s="6" t="s">
        <v>2229</v>
      </c>
      <c r="E210" s="6" t="s">
        <v>2228</v>
      </c>
      <c r="F210" s="6" t="s">
        <v>696</v>
      </c>
      <c r="G210" s="34">
        <v>41370</v>
      </c>
      <c r="H210" s="6"/>
      <c r="I210" s="50">
        <v>58722.400000000001</v>
      </c>
      <c r="J210" s="89"/>
      <c r="K210" s="12"/>
      <c r="L210" s="9"/>
      <c r="M210" s="25">
        <v>58722.400000000001</v>
      </c>
      <c r="N210" s="21"/>
      <c r="O210" s="90"/>
      <c r="P210" s="6"/>
      <c r="Q210" s="36" t="s">
        <v>725</v>
      </c>
      <c r="R210" s="6"/>
      <c r="S210" s="6"/>
      <c r="T210" s="6"/>
      <c r="U210" s="6"/>
      <c r="V210" s="92"/>
    </row>
    <row r="211" spans="1:22" ht="30" hidden="1" customHeight="1" x14ac:dyDescent="0.25">
      <c r="A211" s="6">
        <v>41</v>
      </c>
      <c r="B211" s="6"/>
      <c r="C211" s="6" t="s">
        <v>605</v>
      </c>
      <c r="D211" s="6" t="s">
        <v>631</v>
      </c>
      <c r="E211" s="6" t="s">
        <v>2230</v>
      </c>
      <c r="F211" s="34">
        <v>41369</v>
      </c>
      <c r="G211" s="6" t="s">
        <v>697</v>
      </c>
      <c r="H211" s="6"/>
      <c r="I211" s="50">
        <v>3250.7</v>
      </c>
      <c r="J211" s="89"/>
      <c r="K211" s="12"/>
      <c r="L211" s="9"/>
      <c r="M211" s="25">
        <v>2007.8</v>
      </c>
      <c r="N211" s="21"/>
      <c r="O211" s="90"/>
      <c r="P211" s="6"/>
      <c r="Q211" s="36" t="s">
        <v>726</v>
      </c>
      <c r="R211" s="6"/>
      <c r="S211" s="6"/>
      <c r="T211" s="6"/>
      <c r="U211" s="6"/>
      <c r="V211" s="92"/>
    </row>
    <row r="212" spans="1:22" ht="30.75" hidden="1" customHeight="1" x14ac:dyDescent="0.25">
      <c r="A212" s="6">
        <v>42</v>
      </c>
      <c r="B212" s="6"/>
      <c r="C212" s="6" t="s">
        <v>698</v>
      </c>
      <c r="D212" s="6" t="s">
        <v>2231</v>
      </c>
      <c r="E212" s="6" t="s">
        <v>2232</v>
      </c>
      <c r="F212" s="34">
        <v>41522</v>
      </c>
      <c r="G212" s="34">
        <v>41370</v>
      </c>
      <c r="H212" s="6"/>
      <c r="I212" s="50">
        <v>2040</v>
      </c>
      <c r="J212" s="89"/>
      <c r="K212" s="12"/>
      <c r="L212" s="9"/>
      <c r="M212" s="25">
        <v>2040</v>
      </c>
      <c r="N212" s="21"/>
      <c r="O212" s="90"/>
      <c r="P212" s="6"/>
      <c r="Q212" s="6"/>
      <c r="R212" s="6"/>
      <c r="S212" s="6"/>
      <c r="T212" s="6"/>
      <c r="U212" s="6"/>
      <c r="V212" s="92"/>
    </row>
    <row r="213" spans="1:22" ht="30" hidden="1" customHeight="1" x14ac:dyDescent="0.25">
      <c r="A213" s="6">
        <v>43</v>
      </c>
      <c r="B213" s="6"/>
      <c r="C213" s="6" t="s">
        <v>699</v>
      </c>
      <c r="D213" s="6" t="s">
        <v>2233</v>
      </c>
      <c r="E213" s="6" t="s">
        <v>2234</v>
      </c>
      <c r="F213" s="6" t="s">
        <v>701</v>
      </c>
      <c r="G213" s="6" t="s">
        <v>702</v>
      </c>
      <c r="H213" s="6"/>
      <c r="I213" s="50"/>
      <c r="J213" s="89"/>
      <c r="K213" s="12"/>
      <c r="L213" s="9"/>
      <c r="M213" s="25">
        <v>283.5</v>
      </c>
      <c r="N213" s="21"/>
      <c r="O213" s="90"/>
      <c r="P213" s="6"/>
      <c r="Q213" s="36" t="s">
        <v>727</v>
      </c>
      <c r="R213" s="6"/>
      <c r="S213" s="6"/>
      <c r="T213" s="6"/>
      <c r="U213" s="6"/>
      <c r="V213" s="92"/>
    </row>
    <row r="214" spans="1:22" ht="35.25" hidden="1" customHeight="1" x14ac:dyDescent="0.25">
      <c r="A214" s="6">
        <v>44</v>
      </c>
      <c r="B214" s="6"/>
      <c r="C214" s="6" t="s">
        <v>473</v>
      </c>
      <c r="D214" s="6" t="s">
        <v>700</v>
      </c>
      <c r="E214" s="6"/>
      <c r="F214" s="34">
        <v>41400</v>
      </c>
      <c r="G214" s="6" t="s">
        <v>703</v>
      </c>
      <c r="H214" s="6"/>
      <c r="I214" s="50"/>
      <c r="J214" s="89"/>
      <c r="K214" s="12"/>
      <c r="L214" s="9"/>
      <c r="M214" s="25">
        <v>2665.2</v>
      </c>
      <c r="N214" s="21"/>
      <c r="O214" s="90"/>
      <c r="P214" s="6"/>
      <c r="Q214" s="6"/>
      <c r="R214" s="6"/>
      <c r="S214" s="6"/>
      <c r="T214" s="6"/>
      <c r="U214" s="6"/>
      <c r="V214" s="92"/>
    </row>
    <row r="215" spans="1:22" ht="30" hidden="1" customHeight="1" x14ac:dyDescent="0.25">
      <c r="A215" s="6">
        <v>45</v>
      </c>
      <c r="B215" s="6"/>
      <c r="C215" s="6" t="s">
        <v>704</v>
      </c>
      <c r="D215" s="6" t="s">
        <v>2235</v>
      </c>
      <c r="E215" s="6" t="s">
        <v>2236</v>
      </c>
      <c r="F215" s="6" t="s">
        <v>705</v>
      </c>
      <c r="G215" s="34">
        <v>41585</v>
      </c>
      <c r="H215" s="6"/>
      <c r="I215" s="50"/>
      <c r="J215" s="89"/>
      <c r="K215" s="12"/>
      <c r="L215" s="9"/>
      <c r="M215" s="25">
        <v>2399.6</v>
      </c>
      <c r="N215" s="21"/>
      <c r="O215" s="90"/>
      <c r="P215" s="6"/>
      <c r="Q215" s="6"/>
      <c r="R215" s="6"/>
      <c r="S215" s="6"/>
      <c r="T215" s="6"/>
      <c r="U215" s="6"/>
      <c r="V215" s="92"/>
    </row>
    <row r="216" spans="1:22" ht="60" hidden="1" customHeight="1" x14ac:dyDescent="0.25">
      <c r="A216" s="6">
        <v>46</v>
      </c>
      <c r="B216" s="6"/>
      <c r="C216" s="6" t="s">
        <v>706</v>
      </c>
      <c r="D216" s="120" t="s">
        <v>2237</v>
      </c>
      <c r="E216" s="6" t="s">
        <v>2238</v>
      </c>
      <c r="F216" s="100">
        <v>41371</v>
      </c>
      <c r="G216" s="6"/>
      <c r="H216" s="6"/>
      <c r="I216" s="50">
        <v>126465.60000000001</v>
      </c>
      <c r="J216" s="89"/>
      <c r="K216" s="12"/>
      <c r="L216" s="9"/>
      <c r="M216" s="25">
        <v>100959.2</v>
      </c>
      <c r="N216" s="21"/>
      <c r="O216" s="90"/>
      <c r="P216" s="6"/>
      <c r="Q216" s="6"/>
      <c r="R216" s="6"/>
      <c r="S216" s="6"/>
      <c r="T216" s="6"/>
      <c r="U216" s="6"/>
      <c r="V216" s="92"/>
    </row>
    <row r="217" spans="1:22" ht="30" hidden="1" customHeight="1" x14ac:dyDescent="0.25">
      <c r="A217" s="6">
        <v>47</v>
      </c>
      <c r="B217" s="6"/>
      <c r="C217" s="6" t="s">
        <v>707</v>
      </c>
      <c r="D217" s="6" t="s">
        <v>2239</v>
      </c>
      <c r="E217" s="6" t="s">
        <v>2240</v>
      </c>
      <c r="F217" s="34">
        <v>41524</v>
      </c>
      <c r="G217" s="6" t="s">
        <v>709</v>
      </c>
      <c r="H217" s="6"/>
      <c r="I217" s="50">
        <v>33174</v>
      </c>
      <c r="J217" s="89"/>
      <c r="K217" s="12"/>
      <c r="L217" s="9"/>
      <c r="M217" s="25">
        <v>26299</v>
      </c>
      <c r="N217" s="21"/>
      <c r="O217" s="90"/>
      <c r="P217" s="6"/>
      <c r="Q217" s="6" t="s">
        <v>728</v>
      </c>
      <c r="R217" s="6"/>
      <c r="S217" s="6"/>
      <c r="T217" s="6"/>
      <c r="U217" s="6"/>
      <c r="V217" s="92"/>
    </row>
    <row r="218" spans="1:22" ht="30" hidden="1" customHeight="1" x14ac:dyDescent="0.25">
      <c r="A218" s="6">
        <v>48</v>
      </c>
      <c r="B218" s="6"/>
      <c r="C218" s="6" t="s">
        <v>708</v>
      </c>
      <c r="D218" s="6" t="s">
        <v>2241</v>
      </c>
      <c r="E218" s="6" t="s">
        <v>2242</v>
      </c>
      <c r="F218" s="34">
        <v>41554</v>
      </c>
      <c r="G218" s="34">
        <v>41313</v>
      </c>
      <c r="H218" s="6"/>
      <c r="I218" s="50">
        <v>2881.7</v>
      </c>
      <c r="J218" s="89"/>
      <c r="K218" s="12"/>
      <c r="L218" s="9"/>
      <c r="M218" s="25">
        <v>2690.8</v>
      </c>
      <c r="N218" s="21"/>
      <c r="O218" s="90"/>
      <c r="P218" s="6"/>
      <c r="Q218" s="6" t="s">
        <v>729</v>
      </c>
      <c r="R218" s="6"/>
      <c r="S218" s="6"/>
      <c r="T218" s="6"/>
      <c r="U218" s="6"/>
      <c r="V218" s="92"/>
    </row>
    <row r="219" spans="1:22" ht="45" hidden="1" customHeight="1" x14ac:dyDescent="0.25">
      <c r="A219" s="6">
        <v>49</v>
      </c>
      <c r="B219" s="6"/>
      <c r="C219" s="6" t="s">
        <v>710</v>
      </c>
      <c r="D219" s="6" t="s">
        <v>2243</v>
      </c>
      <c r="E219" s="6" t="s">
        <v>2244</v>
      </c>
      <c r="F219" s="6" t="s">
        <v>711</v>
      </c>
      <c r="G219" s="6" t="s">
        <v>712</v>
      </c>
      <c r="H219" s="6"/>
      <c r="I219" s="50">
        <v>1524.6</v>
      </c>
      <c r="J219" s="89"/>
      <c r="K219" s="12"/>
      <c r="L219" s="9"/>
      <c r="M219" s="25">
        <v>5581.5</v>
      </c>
      <c r="N219" s="21"/>
      <c r="O219" s="90"/>
      <c r="P219" s="6"/>
      <c r="Q219" s="36" t="s">
        <v>730</v>
      </c>
      <c r="R219" s="6"/>
      <c r="S219" s="6"/>
      <c r="T219" s="6"/>
      <c r="U219" s="6"/>
      <c r="V219" s="92"/>
    </row>
    <row r="220" spans="1:22" ht="45" hidden="1" customHeight="1" x14ac:dyDescent="0.25">
      <c r="A220" s="6">
        <v>50</v>
      </c>
      <c r="B220" s="6"/>
      <c r="C220" s="6" t="s">
        <v>713</v>
      </c>
      <c r="D220" s="6" t="s">
        <v>2245</v>
      </c>
      <c r="E220" s="6" t="s">
        <v>2246</v>
      </c>
      <c r="F220" s="6" t="s">
        <v>711</v>
      </c>
      <c r="G220" s="6" t="s">
        <v>712</v>
      </c>
      <c r="H220" s="6"/>
      <c r="I220" s="50">
        <v>466.6</v>
      </c>
      <c r="J220" s="89"/>
      <c r="K220" s="12"/>
      <c r="L220" s="9"/>
      <c r="M220" s="25">
        <v>499.6</v>
      </c>
      <c r="N220" s="21"/>
      <c r="O220" s="90"/>
      <c r="P220" s="6"/>
      <c r="Q220" s="6" t="s">
        <v>714</v>
      </c>
      <c r="R220" s="6"/>
      <c r="S220" s="6"/>
      <c r="T220" s="6"/>
      <c r="U220" s="6"/>
      <c r="V220" s="92"/>
    </row>
    <row r="221" spans="1:22" ht="45" hidden="1" customHeight="1" x14ac:dyDescent="0.25">
      <c r="A221" s="6">
        <v>51</v>
      </c>
      <c r="B221" s="6"/>
      <c r="C221" s="6" t="s">
        <v>715</v>
      </c>
      <c r="D221" s="6" t="s">
        <v>2247</v>
      </c>
      <c r="E221" s="6" t="s">
        <v>2242</v>
      </c>
      <c r="F221" s="6" t="s">
        <v>717</v>
      </c>
      <c r="G221" s="6" t="s">
        <v>718</v>
      </c>
      <c r="H221" s="6"/>
      <c r="I221" s="50">
        <v>110.5</v>
      </c>
      <c r="J221" s="89"/>
      <c r="K221" s="12"/>
      <c r="L221" s="9"/>
      <c r="M221" s="25">
        <v>21108.799999999999</v>
      </c>
      <c r="N221" s="21"/>
      <c r="O221" s="90"/>
      <c r="P221" s="6"/>
      <c r="Q221" s="36" t="s">
        <v>731</v>
      </c>
      <c r="R221" s="6"/>
      <c r="S221" s="6"/>
      <c r="T221" s="6"/>
      <c r="U221" s="6"/>
      <c r="V221" s="92"/>
    </row>
    <row r="222" spans="1:22" ht="45" hidden="1" customHeight="1" x14ac:dyDescent="0.25">
      <c r="A222" s="6">
        <v>52</v>
      </c>
      <c r="B222" s="6"/>
      <c r="C222" s="6" t="s">
        <v>716</v>
      </c>
      <c r="D222" s="6" t="s">
        <v>2248</v>
      </c>
      <c r="E222" s="6" t="s">
        <v>2249</v>
      </c>
      <c r="F222" s="6" t="s">
        <v>719</v>
      </c>
      <c r="G222" s="6"/>
      <c r="H222" s="6"/>
      <c r="I222" s="50">
        <v>6998</v>
      </c>
      <c r="J222" s="89"/>
      <c r="K222" s="12"/>
      <c r="L222" s="9"/>
      <c r="M222" s="25">
        <v>12732</v>
      </c>
      <c r="N222" s="21"/>
      <c r="O222" s="90"/>
      <c r="P222" s="6"/>
      <c r="Q222" s="6"/>
      <c r="R222" s="6"/>
      <c r="S222" s="6"/>
      <c r="T222" s="6"/>
      <c r="U222" s="6"/>
      <c r="V222" s="92"/>
    </row>
    <row r="223" spans="1:22" ht="45" hidden="1" customHeight="1" x14ac:dyDescent="0.25">
      <c r="A223" s="6">
        <v>53</v>
      </c>
      <c r="B223" s="6"/>
      <c r="C223" s="6" t="s">
        <v>720</v>
      </c>
      <c r="D223" s="6" t="s">
        <v>2250</v>
      </c>
      <c r="E223" s="6" t="s">
        <v>2251</v>
      </c>
      <c r="F223" s="34">
        <v>41556</v>
      </c>
      <c r="G223" s="34">
        <v>41315</v>
      </c>
      <c r="H223" s="6"/>
      <c r="I223" s="50">
        <v>42699.6</v>
      </c>
      <c r="J223" s="89"/>
      <c r="K223" s="12"/>
      <c r="L223" s="9"/>
      <c r="M223" s="25">
        <v>83495.600000000006</v>
      </c>
      <c r="N223" s="21"/>
      <c r="O223" s="90"/>
      <c r="P223" s="6"/>
      <c r="Q223" s="6" t="s">
        <v>722</v>
      </c>
      <c r="R223" s="6"/>
      <c r="S223" s="6"/>
      <c r="T223" s="6"/>
      <c r="U223" s="6"/>
      <c r="V223" s="92"/>
    </row>
    <row r="224" spans="1:22" ht="30" hidden="1" customHeight="1" x14ac:dyDescent="0.25">
      <c r="A224" s="6">
        <v>54</v>
      </c>
      <c r="B224" s="6"/>
      <c r="C224" s="6" t="s">
        <v>721</v>
      </c>
      <c r="D224" s="6" t="s">
        <v>2252</v>
      </c>
      <c r="E224" s="6" t="s">
        <v>2253</v>
      </c>
      <c r="F224" s="34">
        <v>41587</v>
      </c>
      <c r="G224" s="34">
        <v>41343</v>
      </c>
      <c r="H224" s="6"/>
      <c r="I224" s="50">
        <v>6120</v>
      </c>
      <c r="J224" s="89"/>
      <c r="K224" s="12"/>
      <c r="L224" s="9"/>
      <c r="M224" s="25">
        <v>15286</v>
      </c>
      <c r="N224" s="21"/>
      <c r="O224" s="90"/>
      <c r="P224" s="6"/>
      <c r="Q224" s="6" t="s">
        <v>723</v>
      </c>
      <c r="R224" s="6"/>
      <c r="S224" s="6"/>
      <c r="T224" s="6"/>
      <c r="U224" s="6"/>
      <c r="V224" s="92"/>
    </row>
    <row r="225" spans="1:22" ht="15.75" hidden="1" customHeight="1" x14ac:dyDescent="0.25">
      <c r="A225" s="6">
        <v>55</v>
      </c>
      <c r="B225" s="6"/>
      <c r="C225" s="6" t="s">
        <v>724</v>
      </c>
      <c r="D225" s="6" t="s">
        <v>2254</v>
      </c>
      <c r="E225" s="6" t="s">
        <v>2255</v>
      </c>
      <c r="F225" s="34">
        <v>41617</v>
      </c>
      <c r="G225" s="34">
        <v>41374</v>
      </c>
      <c r="H225" s="6"/>
      <c r="I225" s="50">
        <v>4575.8999999999996</v>
      </c>
      <c r="J225" s="89"/>
      <c r="K225" s="12"/>
      <c r="L225" s="9"/>
      <c r="M225" s="25">
        <v>7571</v>
      </c>
      <c r="N225" s="21"/>
      <c r="O225" s="90"/>
      <c r="P225" s="6"/>
      <c r="Q225" s="36" t="s">
        <v>732</v>
      </c>
      <c r="R225" s="6"/>
      <c r="S225" s="6"/>
      <c r="T225" s="6"/>
      <c r="U225" s="6"/>
      <c r="V225" s="92"/>
    </row>
    <row r="226" spans="1:22" ht="45" hidden="1" customHeight="1" x14ac:dyDescent="0.25">
      <c r="A226" s="6">
        <v>56</v>
      </c>
      <c r="B226" s="6"/>
      <c r="C226" s="6" t="s">
        <v>374</v>
      </c>
      <c r="D226" s="6" t="s">
        <v>2256</v>
      </c>
      <c r="E226" s="6" t="s">
        <v>2257</v>
      </c>
      <c r="F226" s="6" t="s">
        <v>736</v>
      </c>
      <c r="G226" s="34">
        <v>41527</v>
      </c>
      <c r="H226" s="6"/>
      <c r="I226" s="50">
        <v>11295.1</v>
      </c>
      <c r="J226" s="89"/>
      <c r="K226" s="12"/>
      <c r="L226" s="9"/>
      <c r="M226" s="25">
        <v>78510.600000000006</v>
      </c>
      <c r="N226" s="21"/>
      <c r="O226" s="90"/>
      <c r="P226" s="6"/>
      <c r="Q226" s="6" t="s">
        <v>778</v>
      </c>
      <c r="R226" s="6"/>
      <c r="S226" s="6"/>
      <c r="T226" s="6"/>
      <c r="U226" s="6"/>
      <c r="V226" s="92"/>
    </row>
    <row r="227" spans="1:22" ht="30" hidden="1" customHeight="1" x14ac:dyDescent="0.25">
      <c r="A227" s="6">
        <v>57</v>
      </c>
      <c r="B227" s="6"/>
      <c r="C227" s="6" t="s">
        <v>733</v>
      </c>
      <c r="D227" s="6" t="s">
        <v>2258</v>
      </c>
      <c r="E227" s="6" t="s">
        <v>1223</v>
      </c>
      <c r="F227" s="6" t="s">
        <v>737</v>
      </c>
      <c r="G227" s="6"/>
      <c r="H227" s="6"/>
      <c r="I227" s="50">
        <v>14106</v>
      </c>
      <c r="J227" s="89"/>
      <c r="K227" s="12"/>
      <c r="L227" s="9"/>
      <c r="M227" s="25">
        <v>15174</v>
      </c>
      <c r="N227" s="21"/>
      <c r="O227" s="90"/>
      <c r="P227" s="6"/>
      <c r="Q227" s="6"/>
      <c r="R227" s="6"/>
      <c r="S227" s="6"/>
      <c r="T227" s="6"/>
      <c r="U227" s="6"/>
      <c r="V227" s="92"/>
    </row>
    <row r="228" spans="1:22" ht="30" hidden="1" customHeight="1" x14ac:dyDescent="0.25">
      <c r="A228" s="6">
        <v>58</v>
      </c>
      <c r="B228" s="6"/>
      <c r="C228" s="6" t="s">
        <v>734</v>
      </c>
      <c r="D228" s="6" t="s">
        <v>2241</v>
      </c>
      <c r="E228" s="6" t="s">
        <v>2230</v>
      </c>
      <c r="F228" s="6" t="s">
        <v>738</v>
      </c>
      <c r="G228" s="6" t="s">
        <v>739</v>
      </c>
      <c r="H228" s="6"/>
      <c r="I228" s="50"/>
      <c r="J228" s="89"/>
      <c r="K228" s="12"/>
      <c r="L228" s="9"/>
      <c r="M228" s="25">
        <v>4519.8999999999996</v>
      </c>
      <c r="N228" s="21"/>
      <c r="O228" s="90"/>
      <c r="P228" s="6"/>
      <c r="Q228" s="6" t="s">
        <v>779</v>
      </c>
      <c r="R228" s="6"/>
      <c r="S228" s="6"/>
      <c r="T228" s="6"/>
      <c r="U228" s="6"/>
      <c r="V228" s="92"/>
    </row>
    <row r="229" spans="1:22" ht="30" hidden="1" customHeight="1" x14ac:dyDescent="0.25">
      <c r="A229" s="6">
        <v>59</v>
      </c>
      <c r="B229" s="6"/>
      <c r="C229" s="6" t="s">
        <v>735</v>
      </c>
      <c r="D229" s="6" t="s">
        <v>2260</v>
      </c>
      <c r="E229" s="6" t="s">
        <v>2223</v>
      </c>
      <c r="F229" s="6" t="s">
        <v>740</v>
      </c>
      <c r="G229" s="6" t="s">
        <v>741</v>
      </c>
      <c r="H229" s="6"/>
      <c r="I229" s="50">
        <v>81771.600000000006</v>
      </c>
      <c r="J229" s="89"/>
      <c r="K229" s="12"/>
      <c r="L229" s="9"/>
      <c r="M229" s="25">
        <v>74788.100000000006</v>
      </c>
      <c r="N229" s="21"/>
      <c r="O229" s="90"/>
      <c r="P229" s="6"/>
      <c r="Q229" s="6" t="s">
        <v>780</v>
      </c>
      <c r="R229" s="6"/>
      <c r="S229" s="6"/>
      <c r="T229" s="6"/>
      <c r="U229" s="6"/>
      <c r="V229" s="92"/>
    </row>
    <row r="230" spans="1:22" ht="30" hidden="1" customHeight="1" x14ac:dyDescent="0.25">
      <c r="A230" s="6">
        <v>60</v>
      </c>
      <c r="B230" s="6"/>
      <c r="C230" s="6" t="s">
        <v>506</v>
      </c>
      <c r="D230" s="6" t="s">
        <v>2261</v>
      </c>
      <c r="E230" s="6" t="s">
        <v>2230</v>
      </c>
      <c r="F230" s="6" t="s">
        <v>743</v>
      </c>
      <c r="G230" s="6" t="s">
        <v>744</v>
      </c>
      <c r="H230" s="6"/>
      <c r="I230" s="50">
        <v>38100.400000000001</v>
      </c>
      <c r="J230" s="89"/>
      <c r="K230" s="12"/>
      <c r="L230" s="9"/>
      <c r="M230" s="25">
        <v>41522.400000000001</v>
      </c>
      <c r="N230" s="21"/>
      <c r="O230" s="90"/>
      <c r="P230" s="6"/>
      <c r="Q230" s="6" t="s">
        <v>781</v>
      </c>
      <c r="R230" s="6"/>
      <c r="S230" s="6"/>
      <c r="T230" s="6"/>
      <c r="U230" s="6"/>
      <c r="V230" s="92"/>
    </row>
    <row r="231" spans="1:22" ht="27.75" hidden="1" customHeight="1" x14ac:dyDescent="0.25">
      <c r="A231" s="6">
        <v>61</v>
      </c>
      <c r="B231" s="6"/>
      <c r="C231" s="6" t="s">
        <v>742</v>
      </c>
      <c r="D231" s="6" t="s">
        <v>2262</v>
      </c>
      <c r="E231" s="6" t="s">
        <v>2263</v>
      </c>
      <c r="F231" s="6" t="s">
        <v>743</v>
      </c>
      <c r="G231" s="6" t="s">
        <v>744</v>
      </c>
      <c r="H231" s="6"/>
      <c r="I231" s="50">
        <v>800.5</v>
      </c>
      <c r="J231" s="89"/>
      <c r="K231" s="12"/>
      <c r="L231" s="9"/>
      <c r="M231" s="25">
        <v>1000</v>
      </c>
      <c r="N231" s="21"/>
      <c r="O231" s="90"/>
      <c r="P231" s="6"/>
      <c r="Q231" s="6" t="s">
        <v>782</v>
      </c>
      <c r="R231" s="6"/>
      <c r="S231" s="6"/>
      <c r="T231" s="6"/>
      <c r="U231" s="6"/>
      <c r="V231" s="92"/>
    </row>
    <row r="232" spans="1:22" ht="45" hidden="1" customHeight="1" x14ac:dyDescent="0.25">
      <c r="A232" s="6">
        <v>62</v>
      </c>
      <c r="B232" s="6"/>
      <c r="C232" s="6" t="s">
        <v>752</v>
      </c>
      <c r="D232" s="6" t="s">
        <v>2264</v>
      </c>
      <c r="E232" s="6" t="s">
        <v>2265</v>
      </c>
      <c r="F232" s="6" t="s">
        <v>753</v>
      </c>
      <c r="G232" s="6" t="s">
        <v>754</v>
      </c>
      <c r="H232" s="6"/>
      <c r="I232" s="50"/>
      <c r="J232" s="89"/>
      <c r="K232" s="12"/>
      <c r="L232" s="9"/>
      <c r="M232" s="25">
        <v>3508</v>
      </c>
      <c r="N232" s="21"/>
      <c r="O232" s="90"/>
      <c r="P232" s="6"/>
      <c r="Q232" s="6" t="s">
        <v>783</v>
      </c>
      <c r="R232" s="6"/>
      <c r="S232" s="6"/>
      <c r="T232" s="6"/>
      <c r="U232" s="6"/>
      <c r="V232" s="92"/>
    </row>
    <row r="233" spans="1:22" ht="34.5" hidden="1" customHeight="1" x14ac:dyDescent="0.25">
      <c r="A233" s="6">
        <v>63</v>
      </c>
      <c r="B233" s="6"/>
      <c r="C233" s="6" t="s">
        <v>745</v>
      </c>
      <c r="D233" s="6" t="s">
        <v>746</v>
      </c>
      <c r="E233" s="6"/>
      <c r="F233" s="6" t="s">
        <v>755</v>
      </c>
      <c r="G233" s="6" t="s">
        <v>756</v>
      </c>
      <c r="H233" s="6"/>
      <c r="I233" s="50">
        <v>10482.5</v>
      </c>
      <c r="J233" s="89"/>
      <c r="K233" s="12"/>
      <c r="L233" s="9"/>
      <c r="M233" s="25">
        <v>10919</v>
      </c>
      <c r="N233" s="21"/>
      <c r="O233" s="90"/>
      <c r="P233" s="6"/>
      <c r="Q233" s="6" t="s">
        <v>760</v>
      </c>
      <c r="R233" s="6"/>
      <c r="S233" s="6"/>
      <c r="T233" s="6"/>
      <c r="U233" s="6"/>
      <c r="V233" s="92"/>
    </row>
    <row r="234" spans="1:22" ht="15.75" hidden="1" customHeight="1" x14ac:dyDescent="0.25">
      <c r="A234" s="6">
        <v>64</v>
      </c>
      <c r="B234" s="6"/>
      <c r="C234" s="6" t="s">
        <v>747</v>
      </c>
      <c r="D234" s="6" t="s">
        <v>2266</v>
      </c>
      <c r="E234" s="6" t="s">
        <v>2267</v>
      </c>
      <c r="F234" s="34">
        <v>41375</v>
      </c>
      <c r="G234" s="6" t="s">
        <v>757</v>
      </c>
      <c r="H234" s="6"/>
      <c r="I234" s="50">
        <v>1964</v>
      </c>
      <c r="J234" s="89"/>
      <c r="K234" s="12"/>
      <c r="L234" s="9"/>
      <c r="M234" s="25">
        <v>1964</v>
      </c>
      <c r="N234" s="21"/>
      <c r="O234" s="90"/>
      <c r="P234" s="6"/>
      <c r="Q234" s="6" t="s">
        <v>761</v>
      </c>
      <c r="R234" s="6"/>
      <c r="S234" s="6"/>
      <c r="T234" s="6"/>
      <c r="U234" s="6"/>
      <c r="V234" s="92"/>
    </row>
    <row r="235" spans="1:22" ht="30" hidden="1" customHeight="1" x14ac:dyDescent="0.25">
      <c r="A235" s="6">
        <v>65</v>
      </c>
      <c r="B235" s="6"/>
      <c r="C235" s="6" t="s">
        <v>748</v>
      </c>
      <c r="D235" s="6" t="s">
        <v>2268</v>
      </c>
      <c r="E235" s="6" t="s">
        <v>2269</v>
      </c>
      <c r="F235" s="34">
        <v>41405</v>
      </c>
      <c r="G235" s="6" t="s">
        <v>758</v>
      </c>
      <c r="H235" s="6"/>
      <c r="I235" s="50">
        <v>38578.699999999997</v>
      </c>
      <c r="J235" s="89"/>
      <c r="K235" s="12"/>
      <c r="L235" s="9"/>
      <c r="M235" s="25">
        <v>99128.2</v>
      </c>
      <c r="N235" s="21"/>
      <c r="O235" s="90"/>
      <c r="P235" s="6"/>
      <c r="Q235" s="6" t="s">
        <v>784</v>
      </c>
      <c r="R235" s="6"/>
      <c r="S235" s="6"/>
      <c r="T235" s="6"/>
      <c r="U235" s="6"/>
      <c r="V235" s="92"/>
    </row>
    <row r="236" spans="1:22" ht="30" hidden="1" customHeight="1" x14ac:dyDescent="0.25">
      <c r="A236" s="6">
        <v>66</v>
      </c>
      <c r="B236" s="6"/>
      <c r="C236" s="126" t="s">
        <v>749</v>
      </c>
      <c r="D236" s="6" t="s">
        <v>2266</v>
      </c>
      <c r="E236" s="6" t="s">
        <v>2270</v>
      </c>
      <c r="F236" s="34">
        <v>41436</v>
      </c>
      <c r="G236" s="6" t="s">
        <v>759</v>
      </c>
      <c r="H236" s="6"/>
      <c r="I236" s="50">
        <v>6777.6</v>
      </c>
      <c r="J236" s="89"/>
      <c r="K236" s="12"/>
      <c r="L236" s="9"/>
      <c r="M236" s="25">
        <v>6019</v>
      </c>
      <c r="N236" s="21"/>
      <c r="O236" s="90"/>
      <c r="P236" s="6"/>
      <c r="Q236" s="126" t="s">
        <v>785</v>
      </c>
      <c r="R236" s="6"/>
      <c r="S236" s="6"/>
      <c r="T236" s="6"/>
      <c r="U236" s="6"/>
      <c r="V236" s="92"/>
    </row>
    <row r="237" spans="1:22" ht="30" hidden="1" customHeight="1" x14ac:dyDescent="0.25">
      <c r="A237" s="6">
        <v>67</v>
      </c>
      <c r="B237" s="6"/>
      <c r="C237" s="6" t="s">
        <v>750</v>
      </c>
      <c r="D237" s="6" t="s">
        <v>751</v>
      </c>
      <c r="E237" s="6"/>
      <c r="F237" s="6" t="s">
        <v>762</v>
      </c>
      <c r="G237" s="34">
        <v>41529</v>
      </c>
      <c r="H237" s="6"/>
      <c r="I237" s="50">
        <v>16323.2</v>
      </c>
      <c r="J237" s="89"/>
      <c r="K237" s="12"/>
      <c r="L237" s="9"/>
      <c r="M237" s="25">
        <v>9104.7999999999993</v>
      </c>
      <c r="N237" s="21"/>
      <c r="O237" s="90"/>
      <c r="P237" s="6"/>
      <c r="Q237" s="36" t="s">
        <v>786</v>
      </c>
      <c r="R237" s="6"/>
      <c r="S237" s="6"/>
      <c r="T237" s="6"/>
      <c r="U237" s="6"/>
      <c r="V237" s="92"/>
    </row>
    <row r="238" spans="1:22" ht="30" hidden="1" customHeight="1" x14ac:dyDescent="0.25">
      <c r="A238" s="6">
        <v>68</v>
      </c>
      <c r="B238" s="6"/>
      <c r="C238" s="6" t="s">
        <v>763</v>
      </c>
      <c r="D238" s="6" t="s">
        <v>2271</v>
      </c>
      <c r="E238" s="6" t="s">
        <v>2272</v>
      </c>
      <c r="F238" s="6" t="s">
        <v>769</v>
      </c>
      <c r="G238" s="6" t="s">
        <v>770</v>
      </c>
      <c r="H238" s="6"/>
      <c r="I238" s="50">
        <v>137298</v>
      </c>
      <c r="J238" s="89"/>
      <c r="K238" s="12"/>
      <c r="L238" s="9"/>
      <c r="M238" s="25">
        <v>142512</v>
      </c>
      <c r="N238" s="21"/>
      <c r="O238" s="90"/>
      <c r="P238" s="6"/>
      <c r="Q238" s="6" t="s">
        <v>787</v>
      </c>
      <c r="R238" s="6"/>
      <c r="S238" s="6"/>
      <c r="T238" s="6"/>
      <c r="U238" s="6"/>
      <c r="V238" s="92"/>
    </row>
    <row r="239" spans="1:22" ht="30" hidden="1" customHeight="1" x14ac:dyDescent="0.25">
      <c r="A239" s="6">
        <v>69</v>
      </c>
      <c r="B239" s="6"/>
      <c r="C239" s="6" t="s">
        <v>750</v>
      </c>
      <c r="D239" s="6" t="s">
        <v>2273</v>
      </c>
      <c r="E239" s="6" t="s">
        <v>2274</v>
      </c>
      <c r="F239" s="6" t="s">
        <v>757</v>
      </c>
      <c r="G239" s="6" t="s">
        <v>771</v>
      </c>
      <c r="H239" s="6"/>
      <c r="I239" s="50">
        <v>38435.599999999999</v>
      </c>
      <c r="J239" s="89"/>
      <c r="K239" s="12"/>
      <c r="L239" s="9"/>
      <c r="M239" s="25">
        <v>48718.6</v>
      </c>
      <c r="N239" s="21"/>
      <c r="O239" s="90"/>
      <c r="P239" s="6"/>
      <c r="Q239" s="6" t="s">
        <v>788</v>
      </c>
      <c r="R239" s="6"/>
      <c r="S239" s="6"/>
      <c r="T239" s="6"/>
      <c r="U239" s="6"/>
      <c r="V239" s="92"/>
    </row>
    <row r="240" spans="1:22" ht="30" hidden="1" customHeight="1" x14ac:dyDescent="0.25">
      <c r="A240" s="6">
        <v>70</v>
      </c>
      <c r="B240" s="6"/>
      <c r="C240" s="6" t="s">
        <v>764</v>
      </c>
      <c r="D240" s="6" t="s">
        <v>765</v>
      </c>
      <c r="E240" s="6"/>
      <c r="F240" s="34">
        <v>41317</v>
      </c>
      <c r="G240" s="6" t="s">
        <v>772</v>
      </c>
      <c r="H240" s="6"/>
      <c r="I240" s="50">
        <v>1294.5</v>
      </c>
      <c r="J240" s="89"/>
      <c r="K240" s="12"/>
      <c r="L240" s="9"/>
      <c r="M240" s="25">
        <v>5053.1000000000004</v>
      </c>
      <c r="N240" s="21"/>
      <c r="O240" s="90"/>
      <c r="P240" s="6"/>
      <c r="Q240" s="6" t="s">
        <v>789</v>
      </c>
      <c r="R240" s="6"/>
      <c r="S240" s="6"/>
      <c r="T240" s="6"/>
      <c r="U240" s="6"/>
      <c r="V240" s="92"/>
    </row>
    <row r="241" spans="1:22" ht="30" hidden="1" customHeight="1" x14ac:dyDescent="0.25">
      <c r="A241" s="6">
        <v>71</v>
      </c>
      <c r="B241" s="6"/>
      <c r="C241" s="6" t="s">
        <v>766</v>
      </c>
      <c r="D241" s="6" t="s">
        <v>2275</v>
      </c>
      <c r="E241" s="6" t="s">
        <v>318</v>
      </c>
      <c r="F241" s="34">
        <v>41620</v>
      </c>
      <c r="G241" s="34">
        <v>41821</v>
      </c>
      <c r="H241" s="6"/>
      <c r="I241" s="50">
        <v>4020.5</v>
      </c>
      <c r="J241" s="89"/>
      <c r="K241" s="12"/>
      <c r="L241" s="9"/>
      <c r="M241" s="25">
        <v>69161.8</v>
      </c>
      <c r="N241" s="21"/>
      <c r="O241" s="90"/>
      <c r="P241" s="6"/>
      <c r="Q241" s="6" t="s">
        <v>790</v>
      </c>
      <c r="R241" s="6"/>
      <c r="S241" s="6"/>
      <c r="T241" s="6"/>
      <c r="U241" s="6"/>
      <c r="V241" s="92"/>
    </row>
    <row r="242" spans="1:22" ht="30" hidden="1" customHeight="1" x14ac:dyDescent="0.25">
      <c r="A242" s="6">
        <v>72</v>
      </c>
      <c r="B242" s="6"/>
      <c r="C242" s="6" t="s">
        <v>766</v>
      </c>
      <c r="D242" s="6" t="s">
        <v>2277</v>
      </c>
      <c r="E242" s="6" t="s">
        <v>2276</v>
      </c>
      <c r="F242" s="34">
        <v>41620</v>
      </c>
      <c r="G242" s="34">
        <v>41821</v>
      </c>
      <c r="H242" s="6"/>
      <c r="I242" s="50">
        <v>4183.5</v>
      </c>
      <c r="J242" s="89"/>
      <c r="K242" s="12"/>
      <c r="L242" s="9"/>
      <c r="M242" s="25">
        <v>31661</v>
      </c>
      <c r="N242" s="21"/>
      <c r="O242" s="90"/>
      <c r="P242" s="6"/>
      <c r="Q242" s="6" t="s">
        <v>791</v>
      </c>
      <c r="R242" s="6"/>
      <c r="S242" s="6"/>
      <c r="T242" s="6"/>
      <c r="U242" s="6"/>
      <c r="V242" s="92"/>
    </row>
    <row r="243" spans="1:22" ht="30" hidden="1" customHeight="1" x14ac:dyDescent="0.25">
      <c r="A243" s="6">
        <v>73</v>
      </c>
      <c r="B243" s="6"/>
      <c r="C243" s="6" t="s">
        <v>79</v>
      </c>
      <c r="D243" s="6" t="s">
        <v>767</v>
      </c>
      <c r="E243" s="6"/>
      <c r="F243" s="34">
        <v>41620</v>
      </c>
      <c r="G243" s="34">
        <v>41821</v>
      </c>
      <c r="H243" s="6"/>
      <c r="I243" s="50">
        <v>3526</v>
      </c>
      <c r="J243" s="89"/>
      <c r="K243" s="12"/>
      <c r="L243" s="9"/>
      <c r="M243" s="25">
        <v>3526</v>
      </c>
      <c r="N243" s="21"/>
      <c r="O243" s="90"/>
      <c r="P243" s="6"/>
      <c r="Q243" s="6" t="s">
        <v>792</v>
      </c>
      <c r="R243" s="6"/>
      <c r="S243" s="6"/>
      <c r="T243" s="6"/>
      <c r="U243" s="6"/>
      <c r="V243" s="92"/>
    </row>
    <row r="244" spans="1:22" ht="30" hidden="1" customHeight="1" x14ac:dyDescent="0.25">
      <c r="A244" s="6">
        <v>74</v>
      </c>
      <c r="B244" s="6"/>
      <c r="C244" s="6" t="s">
        <v>768</v>
      </c>
      <c r="D244" s="6" t="s">
        <v>2278</v>
      </c>
      <c r="E244" s="6" t="s">
        <v>2279</v>
      </c>
      <c r="F244" s="6" t="s">
        <v>772</v>
      </c>
      <c r="G244" s="6" t="s">
        <v>773</v>
      </c>
      <c r="H244" s="6"/>
      <c r="I244" s="50">
        <v>0</v>
      </c>
      <c r="J244" s="89"/>
      <c r="K244" s="12"/>
      <c r="L244" s="9"/>
      <c r="M244" s="25">
        <v>2260</v>
      </c>
      <c r="N244" s="21"/>
      <c r="O244" s="90"/>
      <c r="P244" s="6"/>
      <c r="Q244" s="6" t="s">
        <v>793</v>
      </c>
      <c r="R244" s="6"/>
      <c r="S244" s="6"/>
      <c r="T244" s="6"/>
      <c r="U244" s="6"/>
      <c r="V244" s="92"/>
    </row>
    <row r="245" spans="1:22" ht="45" hidden="1" customHeight="1" x14ac:dyDescent="0.25">
      <c r="A245" s="6">
        <v>75</v>
      </c>
      <c r="B245" s="6"/>
      <c r="C245" s="6" t="s">
        <v>774</v>
      </c>
      <c r="D245" s="6" t="s">
        <v>2280</v>
      </c>
      <c r="E245" s="6" t="s">
        <v>2281</v>
      </c>
      <c r="F245" s="6" t="s">
        <v>775</v>
      </c>
      <c r="G245" s="6" t="s">
        <v>776</v>
      </c>
      <c r="H245" s="6"/>
      <c r="I245" s="50">
        <v>40253.199999999997</v>
      </c>
      <c r="J245" s="89"/>
      <c r="K245" s="12"/>
      <c r="L245" s="9"/>
      <c r="M245" s="25">
        <v>46547.8</v>
      </c>
      <c r="N245" s="21"/>
      <c r="O245" s="90"/>
      <c r="P245" s="6"/>
      <c r="Q245" s="36" t="s">
        <v>794</v>
      </c>
      <c r="R245" s="6"/>
      <c r="S245" s="6"/>
      <c r="T245" s="6"/>
      <c r="U245" s="6"/>
      <c r="V245" s="92"/>
    </row>
    <row r="246" spans="1:22" ht="30.75" hidden="1" customHeight="1" x14ac:dyDescent="0.25">
      <c r="A246" s="6"/>
      <c r="B246" s="6"/>
      <c r="C246" s="686" t="s">
        <v>777</v>
      </c>
      <c r="D246" s="686"/>
      <c r="E246" s="686"/>
      <c r="F246" s="6"/>
      <c r="G246" s="6"/>
      <c r="H246" s="6"/>
      <c r="I246" s="50"/>
      <c r="J246" s="89"/>
      <c r="K246" s="12"/>
      <c r="L246" s="9"/>
      <c r="M246" s="25"/>
      <c r="N246" s="21"/>
      <c r="O246" s="90"/>
      <c r="P246" s="6"/>
      <c r="Q246" s="6"/>
      <c r="R246" s="6"/>
      <c r="S246" s="6"/>
      <c r="T246" s="6"/>
      <c r="U246" s="6"/>
      <c r="V246" s="92"/>
    </row>
    <row r="247" spans="1:22" s="57" customFormat="1" ht="30" hidden="1" customHeight="1" x14ac:dyDescent="0.25">
      <c r="A247" s="58"/>
      <c r="B247" s="58"/>
      <c r="C247" s="24" t="s">
        <v>677</v>
      </c>
      <c r="D247" s="58"/>
      <c r="E247" s="58"/>
      <c r="F247" s="58"/>
      <c r="G247" s="58"/>
      <c r="H247" s="58"/>
      <c r="I247" s="60"/>
      <c r="J247" s="59"/>
      <c r="K247" s="60"/>
      <c r="L247" s="59"/>
      <c r="M247" s="60"/>
      <c r="N247" s="59"/>
      <c r="O247" s="93"/>
      <c r="P247" s="58"/>
      <c r="Q247" s="58"/>
      <c r="R247" s="58"/>
      <c r="S247" s="58"/>
      <c r="T247" s="58"/>
      <c r="U247" s="58"/>
      <c r="V247" s="94"/>
    </row>
    <row r="248" spans="1:22" ht="30" hidden="1" customHeight="1" x14ac:dyDescent="0.25">
      <c r="A248" s="6">
        <v>1</v>
      </c>
      <c r="B248" s="6"/>
      <c r="C248" s="33" t="s">
        <v>795</v>
      </c>
      <c r="D248" s="6" t="s">
        <v>2282</v>
      </c>
      <c r="E248" s="6" t="s">
        <v>2232</v>
      </c>
      <c r="F248" s="34">
        <v>41699</v>
      </c>
      <c r="G248" s="6" t="s">
        <v>799</v>
      </c>
      <c r="H248" s="6"/>
      <c r="I248" s="50">
        <v>3847</v>
      </c>
      <c r="J248" s="89"/>
      <c r="K248" s="12"/>
      <c r="L248" s="9"/>
      <c r="M248" s="25">
        <v>4000</v>
      </c>
      <c r="N248" s="21"/>
      <c r="O248" s="90"/>
      <c r="P248" s="6"/>
      <c r="Q248" s="6" t="s">
        <v>800</v>
      </c>
      <c r="R248" s="6"/>
      <c r="S248" s="6"/>
      <c r="T248" s="6"/>
      <c r="U248" s="6"/>
      <c r="V248" s="92"/>
    </row>
    <row r="249" spans="1:22" ht="39.75" hidden="1" customHeight="1" x14ac:dyDescent="0.25">
      <c r="A249" s="6">
        <v>2</v>
      </c>
      <c r="B249" s="6"/>
      <c r="C249" s="33" t="s">
        <v>796</v>
      </c>
      <c r="D249" s="6" t="s">
        <v>2284</v>
      </c>
      <c r="E249" s="6" t="s">
        <v>2283</v>
      </c>
      <c r="F249" s="34">
        <v>41791</v>
      </c>
      <c r="G249" s="34">
        <v>41700</v>
      </c>
      <c r="H249" s="6"/>
      <c r="I249" s="50">
        <v>531.70000000000005</v>
      </c>
      <c r="J249" s="89"/>
      <c r="K249" s="12"/>
      <c r="L249" s="9"/>
      <c r="M249" s="25">
        <v>9049.6</v>
      </c>
      <c r="N249" s="21"/>
      <c r="O249" s="90"/>
      <c r="P249" s="6"/>
      <c r="Q249" s="6" t="s">
        <v>801</v>
      </c>
      <c r="R249" s="6"/>
      <c r="S249" s="6"/>
      <c r="T249" s="6"/>
      <c r="U249" s="6"/>
      <c r="V249" s="92"/>
    </row>
    <row r="250" spans="1:22" ht="30" hidden="1" customHeight="1" x14ac:dyDescent="0.25">
      <c r="A250" s="6">
        <v>3</v>
      </c>
      <c r="B250" s="6"/>
      <c r="C250" s="33" t="s">
        <v>797</v>
      </c>
      <c r="D250" s="6" t="s">
        <v>2285</v>
      </c>
      <c r="E250" s="6" t="s">
        <v>2286</v>
      </c>
      <c r="F250" s="34">
        <v>41913</v>
      </c>
      <c r="G250" s="6"/>
      <c r="H250" s="6"/>
      <c r="I250" s="50">
        <v>2736.7</v>
      </c>
      <c r="J250" s="89"/>
      <c r="K250" s="12"/>
      <c r="L250" s="9"/>
      <c r="M250" s="25">
        <v>2736.7</v>
      </c>
      <c r="N250" s="21"/>
      <c r="O250" s="90"/>
      <c r="P250" s="6"/>
      <c r="Q250" s="6" t="s">
        <v>802</v>
      </c>
      <c r="R250" s="6"/>
      <c r="S250" s="6"/>
      <c r="T250" s="6"/>
      <c r="U250" s="6"/>
      <c r="V250" s="92"/>
    </row>
    <row r="251" spans="1:22" ht="30" hidden="1" customHeight="1" x14ac:dyDescent="0.25">
      <c r="A251" s="6">
        <v>4</v>
      </c>
      <c r="B251" s="6"/>
      <c r="C251" s="33" t="s">
        <v>798</v>
      </c>
      <c r="D251" s="6" t="s">
        <v>2287</v>
      </c>
      <c r="E251" s="6" t="s">
        <v>2288</v>
      </c>
      <c r="F251" s="6"/>
      <c r="G251" s="6"/>
      <c r="H251" s="6"/>
      <c r="I251" s="50">
        <v>0</v>
      </c>
      <c r="J251" s="89"/>
      <c r="K251" s="12"/>
      <c r="L251" s="9"/>
      <c r="M251" s="25">
        <v>17737106</v>
      </c>
      <c r="N251" s="21"/>
      <c r="O251" s="90"/>
      <c r="P251" s="6"/>
      <c r="Q251" s="6"/>
      <c r="R251" s="6"/>
      <c r="S251" s="6"/>
      <c r="T251" s="6"/>
      <c r="U251" s="6"/>
      <c r="V251" s="92"/>
    </row>
    <row r="252" spans="1:22" ht="30" hidden="1" customHeight="1" x14ac:dyDescent="0.25">
      <c r="A252" s="6">
        <v>5</v>
      </c>
      <c r="B252" s="6"/>
      <c r="C252" s="33" t="s">
        <v>798</v>
      </c>
      <c r="D252" s="6" t="s">
        <v>2287</v>
      </c>
      <c r="E252" s="6" t="s">
        <v>2289</v>
      </c>
      <c r="F252" s="6"/>
      <c r="G252" s="6"/>
      <c r="H252" s="6"/>
      <c r="I252" s="50">
        <v>0</v>
      </c>
      <c r="J252" s="89"/>
      <c r="K252" s="12"/>
      <c r="L252" s="9"/>
      <c r="M252" s="25">
        <v>8238972</v>
      </c>
      <c r="N252" s="21"/>
      <c r="O252" s="90"/>
      <c r="P252" s="6"/>
      <c r="Q252" s="6"/>
      <c r="R252" s="6"/>
      <c r="S252" s="6"/>
      <c r="T252" s="6"/>
      <c r="U252" s="6"/>
      <c r="V252" s="92"/>
    </row>
    <row r="253" spans="1:22" ht="30" hidden="1" customHeight="1" x14ac:dyDescent="0.25">
      <c r="A253" s="6">
        <v>6</v>
      </c>
      <c r="B253" s="6"/>
      <c r="C253" s="33" t="s">
        <v>798</v>
      </c>
      <c r="D253" s="6" t="s">
        <v>2290</v>
      </c>
      <c r="E253" s="6" t="s">
        <v>2291</v>
      </c>
      <c r="F253" s="6"/>
      <c r="G253" s="6"/>
      <c r="H253" s="6"/>
      <c r="I253" s="50">
        <v>0</v>
      </c>
      <c r="J253" s="89"/>
      <c r="K253" s="12"/>
      <c r="L253" s="9"/>
      <c r="M253" s="25">
        <v>11055852</v>
      </c>
      <c r="N253" s="21"/>
      <c r="O253" s="90"/>
      <c r="P253" s="6"/>
      <c r="Q253" s="6"/>
      <c r="R253" s="6"/>
      <c r="S253" s="6"/>
      <c r="T253" s="6"/>
      <c r="U253" s="6"/>
      <c r="V253" s="92"/>
    </row>
    <row r="254" spans="1:22" ht="30" hidden="1" customHeight="1" x14ac:dyDescent="0.25">
      <c r="A254" s="6">
        <v>7</v>
      </c>
      <c r="B254" s="6"/>
      <c r="C254" s="33" t="s">
        <v>798</v>
      </c>
      <c r="D254" s="6" t="s">
        <v>2287</v>
      </c>
      <c r="E254" s="6" t="s">
        <v>2292</v>
      </c>
      <c r="F254" s="6"/>
      <c r="G254" s="6"/>
      <c r="H254" s="6"/>
      <c r="I254" s="50">
        <v>0</v>
      </c>
      <c r="J254" s="89"/>
      <c r="K254" s="12"/>
      <c r="L254" s="9"/>
      <c r="M254" s="25">
        <v>8606772</v>
      </c>
      <c r="N254" s="21"/>
      <c r="O254" s="90"/>
      <c r="P254" s="6"/>
      <c r="Q254" s="101"/>
      <c r="R254" s="6"/>
      <c r="S254" s="6"/>
      <c r="T254" s="6"/>
      <c r="U254" s="6"/>
      <c r="V254" s="92"/>
    </row>
    <row r="255" spans="1:22" ht="30" hidden="1" customHeight="1" x14ac:dyDescent="0.25">
      <c r="A255" s="6">
        <v>8</v>
      </c>
      <c r="B255" s="6"/>
      <c r="C255" s="33" t="s">
        <v>798</v>
      </c>
      <c r="D255" s="6" t="s">
        <v>2290</v>
      </c>
      <c r="E255" s="6" t="s">
        <v>2293</v>
      </c>
      <c r="F255" s="6"/>
      <c r="G255" s="6"/>
      <c r="H255" s="6"/>
      <c r="I255" s="50">
        <v>0</v>
      </c>
      <c r="J255" s="89"/>
      <c r="K255" s="12"/>
      <c r="L255" s="9"/>
      <c r="M255" s="25">
        <v>5942021</v>
      </c>
      <c r="N255" s="21"/>
      <c r="O255" s="90"/>
      <c r="P255" s="6"/>
      <c r="Q255" s="101"/>
      <c r="R255" s="6"/>
      <c r="S255" s="6"/>
      <c r="T255" s="6"/>
      <c r="U255" s="6"/>
      <c r="V255" s="92"/>
    </row>
    <row r="256" spans="1:22" ht="30" hidden="1" customHeight="1" x14ac:dyDescent="0.25">
      <c r="A256" s="6">
        <v>9</v>
      </c>
      <c r="B256" s="6"/>
      <c r="C256" s="33" t="s">
        <v>798</v>
      </c>
      <c r="D256" s="6" t="s">
        <v>2287</v>
      </c>
      <c r="E256" s="6" t="s">
        <v>2294</v>
      </c>
      <c r="F256" s="6"/>
      <c r="G256" s="6"/>
      <c r="H256" s="6"/>
      <c r="I256" s="50">
        <v>0</v>
      </c>
      <c r="J256" s="89"/>
      <c r="K256" s="12"/>
      <c r="L256" s="9"/>
      <c r="M256" s="25">
        <v>4090686</v>
      </c>
      <c r="N256" s="21"/>
      <c r="O256" s="90"/>
      <c r="P256" s="6"/>
      <c r="Q256" s="6"/>
      <c r="R256" s="6"/>
      <c r="S256" s="6"/>
      <c r="T256" s="6"/>
      <c r="U256" s="6"/>
      <c r="V256" s="92"/>
    </row>
    <row r="257" spans="1:22" ht="30" hidden="1" customHeight="1" x14ac:dyDescent="0.25">
      <c r="A257" s="6">
        <v>10</v>
      </c>
      <c r="B257" s="6"/>
      <c r="C257" s="33" t="s">
        <v>798</v>
      </c>
      <c r="D257" s="6" t="s">
        <v>2287</v>
      </c>
      <c r="E257" s="6" t="s">
        <v>2295</v>
      </c>
      <c r="F257" s="6"/>
      <c r="G257" s="6"/>
      <c r="H257" s="6"/>
      <c r="I257" s="50">
        <v>0</v>
      </c>
      <c r="J257" s="89"/>
      <c r="K257" s="12"/>
      <c r="L257" s="9"/>
      <c r="M257" s="25">
        <v>8796779</v>
      </c>
      <c r="N257" s="21"/>
      <c r="O257" s="90"/>
      <c r="P257" s="6"/>
      <c r="Q257" s="101"/>
      <c r="R257" s="6"/>
      <c r="S257" s="6"/>
      <c r="T257" s="6"/>
      <c r="U257" s="6"/>
      <c r="V257" s="92"/>
    </row>
    <row r="258" spans="1:22" ht="30" hidden="1" customHeight="1" x14ac:dyDescent="0.25">
      <c r="A258" s="6">
        <v>11</v>
      </c>
      <c r="B258" s="6"/>
      <c r="C258" s="33" t="s">
        <v>798</v>
      </c>
      <c r="D258" s="6" t="s">
        <v>2290</v>
      </c>
      <c r="E258" s="6" t="s">
        <v>2296</v>
      </c>
      <c r="F258" s="6"/>
      <c r="G258" s="6"/>
      <c r="H258" s="6"/>
      <c r="I258" s="50">
        <v>0</v>
      </c>
      <c r="J258" s="89"/>
      <c r="K258" s="12"/>
      <c r="L258" s="9"/>
      <c r="M258" s="25">
        <v>6514273</v>
      </c>
      <c r="N258" s="21"/>
      <c r="O258" s="90"/>
      <c r="P258" s="6"/>
      <c r="Q258" s="6"/>
      <c r="R258" s="6"/>
      <c r="S258" s="6"/>
      <c r="T258" s="6"/>
      <c r="U258" s="6"/>
      <c r="V258" s="92"/>
    </row>
    <row r="259" spans="1:22" ht="45" hidden="1" customHeight="1" x14ac:dyDescent="0.25">
      <c r="A259" s="6">
        <v>12</v>
      </c>
      <c r="B259" s="6"/>
      <c r="C259" s="6" t="s">
        <v>803</v>
      </c>
      <c r="D259" s="6" t="s">
        <v>2297</v>
      </c>
      <c r="E259" s="6" t="s">
        <v>2298</v>
      </c>
      <c r="F259" s="6" t="s">
        <v>805</v>
      </c>
      <c r="G259" s="6" t="s">
        <v>806</v>
      </c>
      <c r="H259" s="6"/>
      <c r="I259" s="50">
        <v>259.89999999999998</v>
      </c>
      <c r="J259" s="89"/>
      <c r="K259" s="12"/>
      <c r="L259" s="9"/>
      <c r="M259" s="25">
        <v>361.7</v>
      </c>
      <c r="N259" s="21"/>
      <c r="O259" s="90"/>
      <c r="P259" s="6"/>
      <c r="Q259" s="6" t="s">
        <v>807</v>
      </c>
      <c r="R259" s="6"/>
      <c r="S259" s="6"/>
      <c r="T259" s="6"/>
      <c r="U259" s="6"/>
      <c r="V259" s="92"/>
    </row>
    <row r="260" spans="1:22" ht="30" hidden="1" customHeight="1" x14ac:dyDescent="0.25">
      <c r="A260" s="6">
        <v>13</v>
      </c>
      <c r="B260" s="6"/>
      <c r="C260" s="6" t="s">
        <v>804</v>
      </c>
      <c r="D260" s="6" t="s">
        <v>2299</v>
      </c>
      <c r="E260" s="6" t="s">
        <v>2223</v>
      </c>
      <c r="F260" s="6" t="s">
        <v>805</v>
      </c>
      <c r="G260" s="6" t="s">
        <v>806</v>
      </c>
      <c r="H260" s="6"/>
      <c r="I260" s="50"/>
      <c r="J260" s="89"/>
      <c r="K260" s="12"/>
      <c r="L260" s="9"/>
      <c r="M260" s="25">
        <v>7295</v>
      </c>
      <c r="N260" s="21"/>
      <c r="O260" s="90"/>
      <c r="P260" s="6"/>
      <c r="Q260" s="101"/>
      <c r="R260" s="6"/>
      <c r="S260" s="6"/>
      <c r="T260" s="6"/>
      <c r="U260" s="6"/>
      <c r="V260" s="92"/>
    </row>
    <row r="261" spans="1:22" ht="67.5" hidden="1" customHeight="1" x14ac:dyDescent="0.25">
      <c r="A261" s="6">
        <v>14</v>
      </c>
      <c r="B261" s="6"/>
      <c r="C261" s="36" t="s">
        <v>503</v>
      </c>
      <c r="D261" s="6" t="s">
        <v>2300</v>
      </c>
      <c r="E261" s="6" t="s">
        <v>2301</v>
      </c>
      <c r="F261" s="6" t="s">
        <v>810</v>
      </c>
      <c r="G261" s="6"/>
      <c r="H261" s="6"/>
      <c r="I261" s="50">
        <v>5651.8</v>
      </c>
      <c r="J261" s="89"/>
      <c r="K261" s="12"/>
      <c r="L261" s="9"/>
      <c r="M261" s="25">
        <v>5748.3</v>
      </c>
      <c r="N261" s="21"/>
      <c r="O261" s="90"/>
      <c r="P261" s="6"/>
      <c r="Q261" s="6" t="s">
        <v>814</v>
      </c>
      <c r="R261" s="6"/>
      <c r="S261" s="6"/>
      <c r="T261" s="6"/>
      <c r="U261" s="6"/>
      <c r="V261" s="92"/>
    </row>
    <row r="262" spans="1:22" ht="45" hidden="1" customHeight="1" x14ac:dyDescent="0.25">
      <c r="A262" s="6">
        <v>15</v>
      </c>
      <c r="B262" s="6"/>
      <c r="C262" s="6" t="s">
        <v>818</v>
      </c>
      <c r="D262" s="6" t="s">
        <v>2302</v>
      </c>
      <c r="E262" s="6" t="s">
        <v>2303</v>
      </c>
      <c r="F262" s="6" t="s">
        <v>811</v>
      </c>
      <c r="G262" s="6" t="s">
        <v>812</v>
      </c>
      <c r="H262" s="6"/>
      <c r="I262" s="50">
        <v>124.4</v>
      </c>
      <c r="J262" s="89"/>
      <c r="K262" s="12"/>
      <c r="L262" s="9"/>
      <c r="M262" s="25">
        <v>124.4</v>
      </c>
      <c r="N262" s="21"/>
      <c r="O262" s="90"/>
      <c r="P262" s="6"/>
      <c r="Q262" s="6" t="s">
        <v>815</v>
      </c>
      <c r="R262" s="6"/>
      <c r="S262" s="6"/>
      <c r="T262" s="6"/>
      <c r="U262" s="6"/>
      <c r="V262" s="92"/>
    </row>
    <row r="263" spans="1:22" ht="60" hidden="1" customHeight="1" x14ac:dyDescent="0.25">
      <c r="A263" s="6">
        <v>16</v>
      </c>
      <c r="B263" s="6"/>
      <c r="C263" s="6" t="s">
        <v>808</v>
      </c>
      <c r="D263" s="6" t="s">
        <v>2304</v>
      </c>
      <c r="E263" s="6" t="s">
        <v>2305</v>
      </c>
      <c r="F263" s="34">
        <v>41701</v>
      </c>
      <c r="G263" s="6" t="s">
        <v>813</v>
      </c>
      <c r="H263" s="6"/>
      <c r="I263" s="50">
        <v>1685.8</v>
      </c>
      <c r="J263" s="89"/>
      <c r="K263" s="12"/>
      <c r="L263" s="9"/>
      <c r="M263" s="25">
        <v>1685.8</v>
      </c>
      <c r="N263" s="21"/>
      <c r="O263" s="90"/>
      <c r="P263" s="6"/>
      <c r="Q263" s="6" t="s">
        <v>816</v>
      </c>
      <c r="R263" s="6"/>
      <c r="S263" s="6"/>
      <c r="T263" s="6"/>
      <c r="U263" s="6"/>
      <c r="V263" s="92"/>
    </row>
    <row r="264" spans="1:22" ht="30" hidden="1" customHeight="1" x14ac:dyDescent="0.25">
      <c r="A264" s="6">
        <v>17</v>
      </c>
      <c r="B264" s="6"/>
      <c r="C264" s="6" t="s">
        <v>809</v>
      </c>
      <c r="D264" s="6" t="s">
        <v>2284</v>
      </c>
      <c r="E264" s="6" t="s">
        <v>2306</v>
      </c>
      <c r="F264" s="34">
        <v>41701</v>
      </c>
      <c r="G264" s="6" t="s">
        <v>813</v>
      </c>
      <c r="H264" s="6"/>
      <c r="I264" s="50">
        <v>1952.1</v>
      </c>
      <c r="J264" s="89"/>
      <c r="K264" s="12"/>
      <c r="L264" s="9"/>
      <c r="M264" s="84">
        <v>7198.5</v>
      </c>
      <c r="N264" s="21"/>
      <c r="O264" s="90"/>
      <c r="P264" s="6"/>
      <c r="Q264" s="6" t="s">
        <v>817</v>
      </c>
      <c r="R264" s="6"/>
      <c r="S264" s="6"/>
      <c r="T264" s="6"/>
      <c r="U264" s="6"/>
      <c r="V264" s="92"/>
    </row>
    <row r="265" spans="1:22" ht="30" hidden="1" customHeight="1" x14ac:dyDescent="0.25">
      <c r="A265" s="6">
        <v>18</v>
      </c>
      <c r="B265" s="6"/>
      <c r="C265" s="6" t="s">
        <v>819</v>
      </c>
      <c r="D265" s="6" t="s">
        <v>2307</v>
      </c>
      <c r="E265" s="6" t="s">
        <v>2308</v>
      </c>
      <c r="F265" s="6"/>
      <c r="G265" s="6"/>
      <c r="H265" s="6"/>
      <c r="I265" s="102">
        <v>25010.2</v>
      </c>
      <c r="J265" s="89"/>
      <c r="K265" s="12"/>
      <c r="L265" s="9"/>
      <c r="M265" s="79">
        <v>31386.5</v>
      </c>
      <c r="N265" s="21"/>
      <c r="O265" s="90"/>
      <c r="P265" s="6"/>
      <c r="Q265" s="36" t="s">
        <v>822</v>
      </c>
      <c r="R265" s="6"/>
      <c r="S265" s="6"/>
      <c r="T265" s="6"/>
      <c r="U265" s="6"/>
      <c r="V265" s="92"/>
    </row>
    <row r="266" spans="1:22" ht="45" hidden="1" customHeight="1" x14ac:dyDescent="0.25">
      <c r="A266" s="6">
        <v>19</v>
      </c>
      <c r="B266" s="6"/>
      <c r="C266" s="33" t="s">
        <v>820</v>
      </c>
      <c r="D266" s="6" t="s">
        <v>2309</v>
      </c>
      <c r="E266" s="6" t="s">
        <v>2289</v>
      </c>
      <c r="F266" s="34">
        <v>41733</v>
      </c>
      <c r="G266" s="6" t="s">
        <v>821</v>
      </c>
      <c r="H266" s="6"/>
      <c r="I266" s="102">
        <v>8606.4</v>
      </c>
      <c r="J266" s="89"/>
      <c r="K266" s="12"/>
      <c r="L266" s="9"/>
      <c r="M266" s="79">
        <v>10154.4</v>
      </c>
      <c r="N266" s="21"/>
      <c r="O266" s="90"/>
      <c r="P266" s="6"/>
      <c r="Q266" s="36" t="s">
        <v>823</v>
      </c>
      <c r="R266" s="6"/>
      <c r="S266" s="6"/>
      <c r="T266" s="6"/>
      <c r="U266" s="6"/>
      <c r="V266" s="92"/>
    </row>
    <row r="267" spans="1:22" ht="60" hidden="1" customHeight="1" x14ac:dyDescent="0.25">
      <c r="A267" s="6">
        <v>20</v>
      </c>
      <c r="B267" s="6"/>
      <c r="C267" s="33" t="s">
        <v>689</v>
      </c>
      <c r="D267" s="6" t="s">
        <v>2310</v>
      </c>
      <c r="E267" s="6" t="s">
        <v>2311</v>
      </c>
      <c r="F267" s="6" t="s">
        <v>824</v>
      </c>
      <c r="G267" s="6"/>
      <c r="H267" s="6"/>
      <c r="I267" s="50">
        <v>5293.84</v>
      </c>
      <c r="J267" s="89"/>
      <c r="K267" s="12"/>
      <c r="L267" s="9"/>
      <c r="M267" s="25">
        <v>7001.07</v>
      </c>
      <c r="N267" s="21"/>
      <c r="O267" s="90"/>
      <c r="P267" s="6"/>
      <c r="Q267" s="6" t="s">
        <v>825</v>
      </c>
      <c r="R267" s="6"/>
      <c r="S267" s="6"/>
      <c r="T267" s="6"/>
      <c r="U267" s="6"/>
      <c r="V267" s="92"/>
    </row>
    <row r="268" spans="1:22" ht="30" hidden="1" customHeight="1" x14ac:dyDescent="0.25">
      <c r="A268" s="6">
        <v>21</v>
      </c>
      <c r="B268" s="6"/>
      <c r="C268" s="33" t="s">
        <v>689</v>
      </c>
      <c r="D268" s="6" t="s">
        <v>2310</v>
      </c>
      <c r="E268" s="6" t="s">
        <v>2312</v>
      </c>
      <c r="F268" s="6" t="s">
        <v>824</v>
      </c>
      <c r="G268" s="6"/>
      <c r="H268" s="6"/>
      <c r="I268" s="50">
        <v>640</v>
      </c>
      <c r="J268" s="89"/>
      <c r="K268" s="12"/>
      <c r="L268" s="9"/>
      <c r="M268" s="25">
        <v>640</v>
      </c>
      <c r="N268" s="21"/>
      <c r="O268" s="90"/>
      <c r="P268" s="6"/>
      <c r="Q268" s="6" t="s">
        <v>826</v>
      </c>
      <c r="R268" s="6"/>
      <c r="S268" s="6"/>
      <c r="T268" s="6"/>
      <c r="U268" s="6"/>
      <c r="V268" s="92"/>
    </row>
    <row r="269" spans="1:22" ht="45" hidden="1" customHeight="1" x14ac:dyDescent="0.25">
      <c r="A269" s="6">
        <v>22</v>
      </c>
      <c r="B269" s="6"/>
      <c r="C269" s="6" t="s">
        <v>827</v>
      </c>
      <c r="D269" s="6" t="s">
        <v>2313</v>
      </c>
      <c r="E269" s="6" t="s">
        <v>2305</v>
      </c>
      <c r="F269" s="6" t="s">
        <v>831</v>
      </c>
      <c r="G269" s="6" t="s">
        <v>832</v>
      </c>
      <c r="H269" s="6"/>
      <c r="I269" s="50">
        <v>19529.2</v>
      </c>
      <c r="J269" s="89"/>
      <c r="K269" s="12"/>
      <c r="L269" s="9"/>
      <c r="M269" s="25">
        <v>21966.2</v>
      </c>
      <c r="N269" s="21"/>
      <c r="O269" s="90"/>
      <c r="P269" s="6"/>
      <c r="Q269" s="6" t="s">
        <v>836</v>
      </c>
      <c r="R269" s="6"/>
      <c r="S269" s="6"/>
      <c r="T269" s="6"/>
      <c r="U269" s="6"/>
      <c r="V269" s="92"/>
    </row>
    <row r="270" spans="1:22" ht="50.25" hidden="1" customHeight="1" x14ac:dyDescent="0.25">
      <c r="A270" s="6">
        <v>23</v>
      </c>
      <c r="B270" s="6"/>
      <c r="C270" s="6" t="s">
        <v>796</v>
      </c>
      <c r="D270" s="6" t="s">
        <v>2314</v>
      </c>
      <c r="E270" s="6" t="s">
        <v>2305</v>
      </c>
      <c r="F270" s="34">
        <v>41796</v>
      </c>
      <c r="G270" s="6" t="s">
        <v>833</v>
      </c>
      <c r="H270" s="6"/>
      <c r="I270" s="50">
        <v>321.7</v>
      </c>
      <c r="J270" s="89"/>
      <c r="K270" s="12"/>
      <c r="L270" s="9"/>
      <c r="M270" s="25">
        <v>9552.5</v>
      </c>
      <c r="N270" s="21"/>
      <c r="O270" s="90"/>
      <c r="P270" s="6"/>
      <c r="Q270" s="6" t="s">
        <v>837</v>
      </c>
      <c r="R270" s="6"/>
      <c r="S270" s="6"/>
      <c r="T270" s="6"/>
      <c r="U270" s="6"/>
      <c r="V270" s="92"/>
    </row>
    <row r="271" spans="1:22" ht="30" hidden="1" customHeight="1" x14ac:dyDescent="0.25">
      <c r="A271" s="6">
        <v>24</v>
      </c>
      <c r="B271" s="6"/>
      <c r="C271" s="6" t="s">
        <v>828</v>
      </c>
      <c r="D271" s="6" t="s">
        <v>2315</v>
      </c>
      <c r="E271" s="6" t="s">
        <v>2316</v>
      </c>
      <c r="F271" s="6" t="s">
        <v>834</v>
      </c>
      <c r="G271" s="34">
        <v>41736</v>
      </c>
      <c r="H271" s="6"/>
      <c r="I271" s="50">
        <v>102414.3</v>
      </c>
      <c r="J271" s="89"/>
      <c r="K271" s="12"/>
      <c r="L271" s="9"/>
      <c r="M271" s="25">
        <v>115576</v>
      </c>
      <c r="N271" s="21"/>
      <c r="O271" s="90"/>
      <c r="P271" s="6"/>
      <c r="Q271" s="6" t="s">
        <v>838</v>
      </c>
      <c r="R271" s="6"/>
      <c r="S271" s="6"/>
      <c r="T271" s="6"/>
      <c r="U271" s="6"/>
      <c r="V271" s="92"/>
    </row>
    <row r="272" spans="1:22" ht="45" hidden="1" customHeight="1" x14ac:dyDescent="0.25">
      <c r="A272" s="6">
        <v>25</v>
      </c>
      <c r="B272" s="6"/>
      <c r="C272" s="6" t="s">
        <v>829</v>
      </c>
      <c r="D272" s="6" t="s">
        <v>830</v>
      </c>
      <c r="E272" s="6"/>
      <c r="F272" s="6" t="s">
        <v>835</v>
      </c>
      <c r="G272" s="34">
        <v>41858</v>
      </c>
      <c r="H272" s="6"/>
      <c r="I272" s="50">
        <v>0</v>
      </c>
      <c r="J272" s="89"/>
      <c r="K272" s="12"/>
      <c r="L272" s="9"/>
      <c r="M272" s="25">
        <v>117.5</v>
      </c>
      <c r="N272" s="21"/>
      <c r="O272" s="90"/>
      <c r="P272" s="6"/>
      <c r="Q272" s="6" t="s">
        <v>839</v>
      </c>
      <c r="R272" s="6"/>
      <c r="S272" s="6"/>
      <c r="T272" s="6"/>
      <c r="U272" s="6"/>
      <c r="V272" s="92"/>
    </row>
    <row r="273" spans="1:22" ht="45" hidden="1" customHeight="1" x14ac:dyDescent="0.25">
      <c r="A273" s="6">
        <v>26</v>
      </c>
      <c r="B273" s="6"/>
      <c r="C273" s="6" t="s">
        <v>842</v>
      </c>
      <c r="D273" s="6" t="s">
        <v>2317</v>
      </c>
      <c r="E273" s="6" t="s">
        <v>2318</v>
      </c>
      <c r="F273" s="6" t="s">
        <v>844</v>
      </c>
      <c r="G273" s="34">
        <v>41889</v>
      </c>
      <c r="H273" s="6"/>
      <c r="I273" s="50">
        <v>1898.5</v>
      </c>
      <c r="J273" s="89"/>
      <c r="K273" s="12"/>
      <c r="L273" s="9"/>
      <c r="M273" s="25">
        <v>1994.5</v>
      </c>
      <c r="N273" s="21"/>
      <c r="O273" s="90"/>
      <c r="P273" s="6"/>
      <c r="Q273" s="6" t="s">
        <v>845</v>
      </c>
      <c r="R273" s="6"/>
      <c r="S273" s="6"/>
      <c r="T273" s="6"/>
      <c r="U273" s="6"/>
      <c r="V273" s="92"/>
    </row>
    <row r="274" spans="1:22" ht="30" hidden="1" customHeight="1" x14ac:dyDescent="0.25">
      <c r="A274" s="6">
        <v>27</v>
      </c>
      <c r="B274" s="6"/>
      <c r="C274" s="6" t="s">
        <v>840</v>
      </c>
      <c r="D274" s="6" t="s">
        <v>2319</v>
      </c>
      <c r="E274" s="6" t="s">
        <v>2305</v>
      </c>
      <c r="F274" s="6" t="s">
        <v>832</v>
      </c>
      <c r="G274" s="34">
        <v>41919</v>
      </c>
      <c r="H274" s="6"/>
      <c r="I274" s="50">
        <v>158189.5</v>
      </c>
      <c r="J274" s="89"/>
      <c r="K274" s="12"/>
      <c r="L274" s="9"/>
      <c r="M274" s="25">
        <v>185661.1</v>
      </c>
      <c r="N274" s="21"/>
      <c r="O274" s="90"/>
      <c r="P274" s="6"/>
      <c r="Q274" s="6" t="s">
        <v>846</v>
      </c>
      <c r="R274" s="6"/>
      <c r="S274" s="6"/>
      <c r="T274" s="6"/>
      <c r="U274" s="6"/>
      <c r="V274" s="92"/>
    </row>
    <row r="275" spans="1:22" ht="60" hidden="1" customHeight="1" x14ac:dyDescent="0.25">
      <c r="A275" s="6">
        <v>28</v>
      </c>
      <c r="B275" s="6"/>
      <c r="C275" s="6" t="s">
        <v>843</v>
      </c>
      <c r="D275" s="6" t="s">
        <v>2320</v>
      </c>
      <c r="E275" s="6" t="s">
        <v>2321</v>
      </c>
      <c r="F275" s="6" t="s">
        <v>832</v>
      </c>
      <c r="G275" s="34">
        <v>41919</v>
      </c>
      <c r="H275" s="6"/>
      <c r="I275" s="50">
        <v>1047.4000000000001</v>
      </c>
      <c r="J275" s="89"/>
      <c r="K275" s="12"/>
      <c r="L275" s="9"/>
      <c r="M275" s="25">
        <v>4388.1000000000004</v>
      </c>
      <c r="N275" s="21"/>
      <c r="O275" s="90"/>
      <c r="P275" s="6"/>
      <c r="Q275" s="6" t="s">
        <v>847</v>
      </c>
      <c r="R275" s="6"/>
      <c r="S275" s="6"/>
      <c r="T275" s="6"/>
      <c r="U275" s="6"/>
      <c r="V275" s="92"/>
    </row>
    <row r="276" spans="1:22" ht="45" hidden="1" customHeight="1" x14ac:dyDescent="0.25">
      <c r="A276" s="6">
        <v>29</v>
      </c>
      <c r="B276" s="6"/>
      <c r="C276" s="6" t="s">
        <v>841</v>
      </c>
      <c r="D276" s="6" t="s">
        <v>2323</v>
      </c>
      <c r="E276" s="6" t="s">
        <v>2322</v>
      </c>
      <c r="F276" s="6" t="s">
        <v>832</v>
      </c>
      <c r="G276" s="34">
        <v>41919</v>
      </c>
      <c r="H276" s="6"/>
      <c r="I276" s="50">
        <v>0</v>
      </c>
      <c r="J276" s="89"/>
      <c r="K276" s="12"/>
      <c r="L276" s="9"/>
      <c r="M276" s="25">
        <v>849</v>
      </c>
      <c r="N276" s="21"/>
      <c r="O276" s="90"/>
      <c r="P276" s="6"/>
      <c r="Q276" s="6" t="s">
        <v>848</v>
      </c>
      <c r="R276" s="6"/>
      <c r="S276" s="6"/>
      <c r="T276" s="6"/>
      <c r="U276" s="6"/>
      <c r="V276" s="92"/>
    </row>
    <row r="277" spans="1:22" ht="30" hidden="1" customHeight="1" x14ac:dyDescent="0.25">
      <c r="A277" s="6">
        <v>30</v>
      </c>
      <c r="B277" s="6"/>
      <c r="C277" s="6" t="s">
        <v>828</v>
      </c>
      <c r="D277" s="6" t="s">
        <v>2324</v>
      </c>
      <c r="E277" s="6" t="s">
        <v>2270</v>
      </c>
      <c r="F277" s="34">
        <v>41646</v>
      </c>
      <c r="G277" s="6"/>
      <c r="H277" s="6"/>
      <c r="I277" s="50">
        <v>4634.7</v>
      </c>
      <c r="J277" s="89"/>
      <c r="K277" s="12"/>
      <c r="L277" s="9"/>
      <c r="M277" s="25">
        <v>6368.2</v>
      </c>
      <c r="N277" s="21"/>
      <c r="O277" s="90"/>
      <c r="P277" s="6"/>
      <c r="Q277" s="6" t="s">
        <v>849</v>
      </c>
      <c r="R277" s="6"/>
      <c r="S277" s="6"/>
      <c r="T277" s="6"/>
      <c r="U277" s="6"/>
      <c r="V277" s="92"/>
    </row>
    <row r="278" spans="1:22" ht="45" hidden="1" customHeight="1" x14ac:dyDescent="0.25">
      <c r="A278" s="6">
        <v>31</v>
      </c>
      <c r="B278" s="6"/>
      <c r="C278" s="6" t="s">
        <v>850</v>
      </c>
      <c r="D278" s="6" t="s">
        <v>2325</v>
      </c>
      <c r="E278" s="6" t="s">
        <v>2326</v>
      </c>
      <c r="F278" s="34">
        <v>41950</v>
      </c>
      <c r="G278" s="34">
        <v>41737</v>
      </c>
      <c r="H278" s="6"/>
      <c r="I278" s="50">
        <v>10000</v>
      </c>
      <c r="J278" s="89"/>
      <c r="K278" s="12"/>
      <c r="L278" s="9"/>
      <c r="M278" s="25">
        <v>10000</v>
      </c>
      <c r="N278" s="21"/>
      <c r="O278" s="90"/>
      <c r="P278" s="6"/>
      <c r="Q278" s="6" t="s">
        <v>859</v>
      </c>
      <c r="R278" s="6"/>
      <c r="S278" s="6"/>
      <c r="T278" s="6"/>
      <c r="U278" s="6"/>
      <c r="V278" s="92"/>
    </row>
    <row r="279" spans="1:22" ht="45" hidden="1" customHeight="1" x14ac:dyDescent="0.25">
      <c r="A279" s="6">
        <v>32</v>
      </c>
      <c r="B279" s="6"/>
      <c r="C279" s="6" t="s">
        <v>851</v>
      </c>
      <c r="D279" s="6" t="s">
        <v>2327</v>
      </c>
      <c r="E279" s="6" t="s">
        <v>2249</v>
      </c>
      <c r="F279" s="6" t="s">
        <v>855</v>
      </c>
      <c r="G279" s="34">
        <v>41828</v>
      </c>
      <c r="H279" s="6"/>
      <c r="I279" s="50">
        <v>784.9</v>
      </c>
      <c r="J279" s="89"/>
      <c r="K279" s="12"/>
      <c r="L279" s="9"/>
      <c r="M279" s="25">
        <v>784.9</v>
      </c>
      <c r="N279" s="21"/>
      <c r="O279" s="90"/>
      <c r="P279" s="6"/>
      <c r="Q279" s="6" t="s">
        <v>860</v>
      </c>
      <c r="R279" s="6"/>
      <c r="S279" s="6"/>
      <c r="T279" s="6"/>
      <c r="U279" s="6"/>
      <c r="V279" s="92"/>
    </row>
    <row r="280" spans="1:22" ht="30" hidden="1" customHeight="1" x14ac:dyDescent="0.25">
      <c r="A280" s="6">
        <v>33</v>
      </c>
      <c r="B280" s="6"/>
      <c r="C280" s="6" t="s">
        <v>852</v>
      </c>
      <c r="D280" s="6" t="s">
        <v>2328</v>
      </c>
      <c r="E280" s="6" t="s">
        <v>2329</v>
      </c>
      <c r="F280" s="6" t="s">
        <v>856</v>
      </c>
      <c r="G280" s="34">
        <v>41951</v>
      </c>
      <c r="H280" s="6"/>
      <c r="I280" s="50">
        <v>10050</v>
      </c>
      <c r="J280" s="89"/>
      <c r="K280" s="12"/>
      <c r="L280" s="9"/>
      <c r="M280" s="25">
        <v>10050</v>
      </c>
      <c r="N280" s="21"/>
      <c r="O280" s="90"/>
      <c r="P280" s="6"/>
      <c r="Q280" s="6" t="s">
        <v>861</v>
      </c>
      <c r="R280" s="6"/>
      <c r="S280" s="6"/>
      <c r="T280" s="6"/>
      <c r="U280" s="6"/>
      <c r="V280" s="92"/>
    </row>
    <row r="281" spans="1:22" ht="30" hidden="1" customHeight="1" x14ac:dyDescent="0.25">
      <c r="A281" s="6">
        <v>34</v>
      </c>
      <c r="B281" s="6"/>
      <c r="C281" s="6" t="s">
        <v>853</v>
      </c>
      <c r="D281" s="6" t="s">
        <v>2330</v>
      </c>
      <c r="E281" s="6" t="s">
        <v>2331</v>
      </c>
      <c r="F281" s="6" t="s">
        <v>856</v>
      </c>
      <c r="G281" s="34">
        <v>41951</v>
      </c>
      <c r="H281" s="6"/>
      <c r="I281" s="50">
        <v>9000</v>
      </c>
      <c r="J281" s="89"/>
      <c r="K281" s="12"/>
      <c r="L281" s="9"/>
      <c r="M281" s="25">
        <v>8672.2999999999993</v>
      </c>
      <c r="N281" s="21"/>
      <c r="O281" s="90"/>
      <c r="P281" s="6"/>
      <c r="Q281" s="6" t="s">
        <v>862</v>
      </c>
      <c r="R281" s="6"/>
      <c r="S281" s="6"/>
      <c r="T281" s="6"/>
      <c r="U281" s="6"/>
      <c r="V281" s="92"/>
    </row>
    <row r="282" spans="1:22" ht="30" hidden="1" customHeight="1" x14ac:dyDescent="0.25">
      <c r="A282" s="6">
        <v>35</v>
      </c>
      <c r="B282" s="6"/>
      <c r="C282" s="6" t="s">
        <v>854</v>
      </c>
      <c r="D282" s="6" t="s">
        <v>2332</v>
      </c>
      <c r="E282" s="6" t="s">
        <v>2333</v>
      </c>
      <c r="F282" s="6" t="s">
        <v>857</v>
      </c>
      <c r="G282" s="6" t="s">
        <v>858</v>
      </c>
      <c r="H282" s="6"/>
      <c r="I282" s="50">
        <v>3567</v>
      </c>
      <c r="J282" s="89"/>
      <c r="K282" s="12"/>
      <c r="L282" s="9"/>
      <c r="M282" s="25">
        <v>2605.4</v>
      </c>
      <c r="N282" s="21"/>
      <c r="O282" s="90"/>
      <c r="P282" s="6"/>
      <c r="Q282" s="6" t="s">
        <v>863</v>
      </c>
      <c r="R282" s="6"/>
      <c r="S282" s="6"/>
      <c r="T282" s="6"/>
      <c r="U282" s="6"/>
      <c r="V282" s="92"/>
    </row>
    <row r="283" spans="1:22" ht="30" hidden="1" customHeight="1" x14ac:dyDescent="0.25">
      <c r="A283" s="6">
        <v>36</v>
      </c>
      <c r="B283" s="6"/>
      <c r="C283" s="6" t="s">
        <v>503</v>
      </c>
      <c r="D283" s="6" t="s">
        <v>2334</v>
      </c>
      <c r="E283" s="6" t="s">
        <v>2270</v>
      </c>
      <c r="F283" s="6" t="s">
        <v>865</v>
      </c>
      <c r="G283" s="6"/>
      <c r="H283" s="6"/>
      <c r="I283" s="50">
        <v>0</v>
      </c>
      <c r="J283" s="89"/>
      <c r="K283" s="12"/>
      <c r="L283" s="9"/>
      <c r="M283" s="25">
        <v>3783</v>
      </c>
      <c r="N283" s="21"/>
      <c r="O283" s="90"/>
      <c r="P283" s="6"/>
      <c r="Q283" s="6" t="s">
        <v>867</v>
      </c>
      <c r="R283" s="6"/>
      <c r="S283" s="6"/>
      <c r="T283" s="6"/>
      <c r="U283" s="6"/>
      <c r="V283" s="92"/>
    </row>
    <row r="284" spans="1:22" ht="30" hidden="1" customHeight="1" x14ac:dyDescent="0.25">
      <c r="A284" s="6">
        <v>37</v>
      </c>
      <c r="B284" s="6"/>
      <c r="C284" s="6" t="s">
        <v>828</v>
      </c>
      <c r="D284" s="6" t="s">
        <v>2335</v>
      </c>
      <c r="E284" s="6" t="s">
        <v>2230</v>
      </c>
      <c r="F284" s="6" t="s">
        <v>866</v>
      </c>
      <c r="G284" s="6"/>
      <c r="H284" s="6"/>
      <c r="I284" s="50">
        <v>103.2</v>
      </c>
      <c r="J284" s="89"/>
      <c r="K284" s="12"/>
      <c r="L284" s="9"/>
      <c r="M284" s="25">
        <v>106.1</v>
      </c>
      <c r="N284" s="21"/>
      <c r="O284" s="90"/>
      <c r="P284" s="6"/>
      <c r="Q284" s="6" t="s">
        <v>868</v>
      </c>
      <c r="R284" s="6"/>
      <c r="S284" s="6"/>
      <c r="T284" s="6"/>
      <c r="U284" s="6"/>
      <c r="V284" s="92"/>
    </row>
    <row r="285" spans="1:22" ht="45" hidden="1" customHeight="1" x14ac:dyDescent="0.25">
      <c r="A285" s="6">
        <v>38</v>
      </c>
      <c r="B285" s="6"/>
      <c r="C285" s="6" t="s">
        <v>869</v>
      </c>
      <c r="D285" s="6" t="s">
        <v>2336</v>
      </c>
      <c r="E285" s="6" t="s">
        <v>2337</v>
      </c>
      <c r="F285" s="6" t="s">
        <v>870</v>
      </c>
      <c r="G285" s="6" t="s">
        <v>865</v>
      </c>
      <c r="H285" s="6"/>
      <c r="I285" s="50">
        <v>7382.2</v>
      </c>
      <c r="J285" s="89"/>
      <c r="K285" s="12"/>
      <c r="L285" s="9"/>
      <c r="M285" s="25">
        <v>7382.2</v>
      </c>
      <c r="N285" s="21"/>
      <c r="O285" s="90"/>
      <c r="P285" s="6"/>
      <c r="Q285" s="6" t="s">
        <v>871</v>
      </c>
      <c r="R285" s="6"/>
      <c r="S285" s="6"/>
      <c r="T285" s="6"/>
      <c r="U285" s="6"/>
      <c r="V285" s="92"/>
    </row>
    <row r="286" spans="1:22" ht="125.25" hidden="1" customHeight="1" x14ac:dyDescent="0.25">
      <c r="A286" s="6">
        <v>39</v>
      </c>
      <c r="B286" s="6"/>
      <c r="C286" s="6" t="s">
        <v>864</v>
      </c>
      <c r="D286" s="6" t="s">
        <v>2338</v>
      </c>
      <c r="E286" s="6" t="s">
        <v>2339</v>
      </c>
      <c r="F286" s="34">
        <v>41982</v>
      </c>
      <c r="G286" s="34">
        <v>41800</v>
      </c>
      <c r="H286" s="6"/>
      <c r="I286" s="50"/>
      <c r="J286" s="89"/>
      <c r="K286" s="12"/>
      <c r="L286" s="9"/>
      <c r="M286" s="25">
        <v>710.68</v>
      </c>
      <c r="N286" s="21"/>
      <c r="O286" s="90"/>
      <c r="P286" s="6"/>
      <c r="Q286" s="36" t="s">
        <v>872</v>
      </c>
      <c r="R286" s="6"/>
      <c r="S286" s="6"/>
      <c r="T286" s="6"/>
      <c r="U286" s="6"/>
      <c r="V286" s="92"/>
    </row>
    <row r="287" spans="1:22" ht="45" hidden="1" customHeight="1" x14ac:dyDescent="0.25">
      <c r="A287" s="6">
        <v>40</v>
      </c>
      <c r="B287" s="6"/>
      <c r="C287" s="33" t="s">
        <v>873</v>
      </c>
      <c r="D287" s="6" t="s">
        <v>2259</v>
      </c>
      <c r="E287" s="6" t="s">
        <v>2340</v>
      </c>
      <c r="F287" s="6" t="s">
        <v>880</v>
      </c>
      <c r="G287" s="6" t="s">
        <v>881</v>
      </c>
      <c r="H287" s="6"/>
      <c r="I287" s="50">
        <v>0</v>
      </c>
      <c r="J287" s="89"/>
      <c r="K287" s="12"/>
      <c r="L287" s="9"/>
      <c r="M287" s="25">
        <v>9021.7000000000007</v>
      </c>
      <c r="N287" s="21"/>
      <c r="O287" s="90"/>
      <c r="P287" s="6"/>
      <c r="Q287" s="6" t="s">
        <v>888</v>
      </c>
      <c r="R287" s="6"/>
      <c r="S287" s="6"/>
      <c r="T287" s="6"/>
      <c r="U287" s="6"/>
      <c r="V287" s="92"/>
    </row>
    <row r="288" spans="1:22" ht="30" hidden="1" customHeight="1" x14ac:dyDescent="0.25">
      <c r="A288" s="6">
        <v>41</v>
      </c>
      <c r="B288" s="6"/>
      <c r="C288" s="6" t="s">
        <v>503</v>
      </c>
      <c r="D288" s="6" t="s">
        <v>874</v>
      </c>
      <c r="E288" s="6"/>
      <c r="F288" s="6" t="s">
        <v>882</v>
      </c>
      <c r="G288" s="6" t="s">
        <v>883</v>
      </c>
      <c r="H288" s="6"/>
      <c r="I288" s="50">
        <v>0</v>
      </c>
      <c r="J288" s="89"/>
      <c r="K288" s="12"/>
      <c r="L288" s="9"/>
      <c r="M288" s="25">
        <v>5279.3</v>
      </c>
      <c r="N288" s="21"/>
      <c r="O288" s="90"/>
      <c r="P288" s="6"/>
      <c r="Q288" s="6" t="s">
        <v>889</v>
      </c>
      <c r="R288" s="6"/>
      <c r="S288" s="6"/>
      <c r="T288" s="6"/>
      <c r="U288" s="6"/>
      <c r="V288" s="92"/>
    </row>
    <row r="289" spans="1:23" ht="30" hidden="1" customHeight="1" x14ac:dyDescent="0.25">
      <c r="A289" s="6">
        <v>42</v>
      </c>
      <c r="B289" s="6"/>
      <c r="C289" s="6" t="s">
        <v>875</v>
      </c>
      <c r="D289" s="6" t="s">
        <v>2341</v>
      </c>
      <c r="E289" s="6" t="s">
        <v>2342</v>
      </c>
      <c r="F289" s="6" t="s">
        <v>884</v>
      </c>
      <c r="G289" s="6"/>
      <c r="H289" s="6"/>
      <c r="I289" s="50">
        <v>4162.7</v>
      </c>
      <c r="J289" s="89"/>
      <c r="K289" s="12"/>
      <c r="L289" s="9"/>
      <c r="M289" s="25">
        <v>4162.7</v>
      </c>
      <c r="N289" s="21"/>
      <c r="O289" s="90"/>
      <c r="P289" s="6"/>
      <c r="Q289" s="6" t="s">
        <v>890</v>
      </c>
      <c r="R289" s="6"/>
      <c r="S289" s="6"/>
      <c r="T289" s="6"/>
      <c r="U289" s="6"/>
      <c r="V289" s="92"/>
    </row>
    <row r="290" spans="1:23" ht="58.5" hidden="1" customHeight="1" x14ac:dyDescent="0.25">
      <c r="A290" s="6">
        <v>43</v>
      </c>
      <c r="B290" s="6"/>
      <c r="C290" s="6" t="s">
        <v>878</v>
      </c>
      <c r="D290" s="6" t="s">
        <v>2343</v>
      </c>
      <c r="E290" s="6" t="s">
        <v>2249</v>
      </c>
      <c r="F290" s="6" t="s">
        <v>885</v>
      </c>
      <c r="G290" s="34">
        <v>41863</v>
      </c>
      <c r="H290" s="6"/>
      <c r="I290" s="50">
        <v>0</v>
      </c>
      <c r="J290" s="89"/>
      <c r="K290" s="12"/>
      <c r="L290" s="9"/>
      <c r="M290" s="25">
        <v>94070.3</v>
      </c>
      <c r="N290" s="21"/>
      <c r="O290" s="90"/>
      <c r="P290" s="6"/>
      <c r="Q290" s="6" t="s">
        <v>891</v>
      </c>
      <c r="R290" s="6"/>
      <c r="S290" s="6"/>
      <c r="T290" s="6"/>
      <c r="U290" s="6"/>
      <c r="V290" s="92"/>
    </row>
    <row r="291" spans="1:23" ht="45" hidden="1" customHeight="1" x14ac:dyDescent="0.25">
      <c r="A291" s="6">
        <v>44</v>
      </c>
      <c r="B291" s="6"/>
      <c r="C291" s="6" t="s">
        <v>879</v>
      </c>
      <c r="D291" s="6" t="s">
        <v>2344</v>
      </c>
      <c r="E291" s="6" t="s">
        <v>2345</v>
      </c>
      <c r="F291" s="6" t="s">
        <v>886</v>
      </c>
      <c r="G291" s="6"/>
      <c r="H291" s="6"/>
      <c r="I291" s="50">
        <v>0</v>
      </c>
      <c r="J291" s="89"/>
      <c r="K291" s="12"/>
      <c r="L291" s="9"/>
      <c r="M291" s="25">
        <v>5936617</v>
      </c>
      <c r="N291" s="21"/>
      <c r="O291" s="90"/>
      <c r="P291" s="6"/>
      <c r="Q291" s="6" t="s">
        <v>892</v>
      </c>
      <c r="R291" s="6"/>
      <c r="S291" s="6"/>
      <c r="T291" s="6"/>
      <c r="U291" s="6"/>
      <c r="V291" s="92"/>
    </row>
    <row r="292" spans="1:23" ht="30" hidden="1" customHeight="1" x14ac:dyDescent="0.25">
      <c r="A292" s="6">
        <v>45</v>
      </c>
      <c r="B292" s="6"/>
      <c r="C292" s="6" t="s">
        <v>876</v>
      </c>
      <c r="D292" s="6" t="s">
        <v>877</v>
      </c>
      <c r="E292" s="6"/>
      <c r="F292" s="34">
        <v>41894</v>
      </c>
      <c r="G292" s="6" t="s">
        <v>887</v>
      </c>
      <c r="H292" s="6"/>
      <c r="I292" s="50">
        <v>0</v>
      </c>
      <c r="J292" s="89"/>
      <c r="K292" s="12"/>
      <c r="L292" s="9"/>
      <c r="M292" s="25">
        <v>243104.2</v>
      </c>
      <c r="N292" s="21"/>
      <c r="O292" s="90"/>
      <c r="P292" s="6"/>
      <c r="Q292" s="6" t="s">
        <v>893</v>
      </c>
      <c r="R292" s="6"/>
      <c r="S292" s="6"/>
      <c r="T292" s="6"/>
      <c r="U292" s="6"/>
      <c r="V292" s="92"/>
    </row>
    <row r="293" spans="1:23" ht="30" hidden="1" customHeight="1" x14ac:dyDescent="0.25">
      <c r="A293" s="6">
        <v>46</v>
      </c>
      <c r="B293" s="6"/>
      <c r="C293" s="6" t="s">
        <v>894</v>
      </c>
      <c r="D293" s="6" t="s">
        <v>2346</v>
      </c>
      <c r="E293" s="6" t="s">
        <v>2347</v>
      </c>
      <c r="F293" s="34">
        <v>41894</v>
      </c>
      <c r="G293" s="6" t="s">
        <v>887</v>
      </c>
      <c r="H293" s="6"/>
      <c r="I293" s="50">
        <v>0</v>
      </c>
      <c r="J293" s="89"/>
      <c r="K293" s="12"/>
      <c r="L293" s="9"/>
      <c r="M293" s="25">
        <v>4240</v>
      </c>
      <c r="N293" s="21"/>
      <c r="O293" s="90"/>
      <c r="P293" s="6"/>
      <c r="Q293" s="6" t="s">
        <v>897</v>
      </c>
      <c r="R293" s="6"/>
      <c r="S293" s="6"/>
      <c r="T293" s="6"/>
      <c r="U293" s="6"/>
      <c r="V293" s="92"/>
    </row>
    <row r="294" spans="1:23" ht="45" hidden="1" customHeight="1" x14ac:dyDescent="0.25">
      <c r="A294" s="6">
        <v>47</v>
      </c>
      <c r="B294" s="6"/>
      <c r="C294" s="6" t="s">
        <v>895</v>
      </c>
      <c r="D294" s="6" t="s">
        <v>2348</v>
      </c>
      <c r="E294" s="6" t="s">
        <v>2349</v>
      </c>
      <c r="F294" s="90" t="s">
        <v>887</v>
      </c>
      <c r="G294" s="6" t="s">
        <v>896</v>
      </c>
      <c r="H294" s="6"/>
      <c r="I294" s="50">
        <v>0</v>
      </c>
      <c r="J294" s="89"/>
      <c r="K294" s="12"/>
      <c r="L294" s="9"/>
      <c r="M294" s="25">
        <v>6457</v>
      </c>
      <c r="N294" s="21"/>
      <c r="O294" s="90"/>
      <c r="P294" s="6"/>
      <c r="Q294" s="6"/>
      <c r="R294" s="6"/>
      <c r="S294" s="6"/>
      <c r="T294" s="6"/>
      <c r="U294" s="6"/>
      <c r="V294" s="92"/>
    </row>
    <row r="295" spans="1:23" ht="33" hidden="1" customHeight="1" x14ac:dyDescent="0.25">
      <c r="A295" s="6"/>
      <c r="B295" s="6"/>
      <c r="C295" s="645" t="s">
        <v>898</v>
      </c>
      <c r="D295" s="645"/>
      <c r="E295" s="645"/>
      <c r="F295" s="6"/>
      <c r="G295" s="6"/>
      <c r="H295" s="6"/>
      <c r="I295" s="50"/>
      <c r="J295" s="89"/>
      <c r="K295" s="12"/>
      <c r="L295" s="9"/>
      <c r="M295" s="51"/>
      <c r="N295" s="21"/>
      <c r="O295" s="90"/>
      <c r="P295" s="6"/>
      <c r="Q295" s="6"/>
      <c r="R295" s="6"/>
      <c r="S295" s="6"/>
      <c r="T295" s="6"/>
      <c r="U295" s="6"/>
      <c r="V295" s="92"/>
    </row>
    <row r="296" spans="1:23" s="57" customFormat="1" ht="30" hidden="1" customHeight="1" x14ac:dyDescent="0.25">
      <c r="A296" s="58"/>
      <c r="B296" s="58"/>
      <c r="C296" s="24" t="s">
        <v>899</v>
      </c>
      <c r="D296" s="58"/>
      <c r="E296" s="58"/>
      <c r="F296" s="58"/>
      <c r="G296" s="58"/>
      <c r="H296" s="58"/>
      <c r="I296" s="60"/>
      <c r="J296" s="59"/>
      <c r="K296" s="60"/>
      <c r="L296" s="59"/>
      <c r="M296" s="60"/>
      <c r="N296" s="59"/>
      <c r="O296" s="93"/>
      <c r="P296" s="58"/>
      <c r="Q296" s="58"/>
      <c r="R296" s="58"/>
      <c r="S296" s="58"/>
      <c r="T296" s="58"/>
      <c r="U296" s="58"/>
      <c r="V296" s="94"/>
    </row>
    <row r="297" spans="1:23" ht="45" hidden="1" customHeight="1" x14ac:dyDescent="0.25">
      <c r="A297" s="6">
        <v>1</v>
      </c>
      <c r="B297" s="6"/>
      <c r="C297" s="39" t="s">
        <v>900</v>
      </c>
      <c r="D297" s="6" t="s">
        <v>901</v>
      </c>
      <c r="E297" s="6" t="s">
        <v>902</v>
      </c>
      <c r="F297" s="6"/>
      <c r="G297" s="6"/>
      <c r="H297" s="83"/>
      <c r="I297" s="50">
        <v>0</v>
      </c>
      <c r="J297" s="89"/>
      <c r="K297" s="12"/>
      <c r="L297" s="4"/>
      <c r="M297" s="25">
        <v>3172200</v>
      </c>
      <c r="N297" s="21"/>
      <c r="O297" s="90"/>
      <c r="P297" s="6"/>
      <c r="Q297" s="6"/>
      <c r="R297" s="6"/>
      <c r="S297" s="6"/>
      <c r="T297" s="6"/>
      <c r="U297" s="6"/>
      <c r="V297" s="92"/>
    </row>
    <row r="298" spans="1:23" ht="45" hidden="1" customHeight="1" x14ac:dyDescent="0.25">
      <c r="A298" s="6">
        <v>2</v>
      </c>
      <c r="B298" s="6"/>
      <c r="C298" s="39" t="s">
        <v>103</v>
      </c>
      <c r="D298" s="6" t="s">
        <v>903</v>
      </c>
      <c r="E298" s="6" t="s">
        <v>904</v>
      </c>
      <c r="F298" s="114" t="s">
        <v>4053</v>
      </c>
      <c r="G298" s="34">
        <v>42096</v>
      </c>
      <c r="H298" s="83" t="s">
        <v>1088</v>
      </c>
      <c r="I298" s="50"/>
      <c r="J298" s="89"/>
      <c r="K298" s="12"/>
      <c r="L298" s="4"/>
      <c r="M298" s="25">
        <v>10000</v>
      </c>
      <c r="N298" s="21"/>
      <c r="O298" s="90" t="s">
        <v>945</v>
      </c>
      <c r="P298" s="114" t="s">
        <v>4074</v>
      </c>
      <c r="Q298" s="6" t="s">
        <v>924</v>
      </c>
      <c r="R298" s="6"/>
      <c r="S298" s="6"/>
      <c r="T298" s="34">
        <v>42157</v>
      </c>
      <c r="U298" s="34">
        <v>42157</v>
      </c>
      <c r="V298" s="92" t="s">
        <v>3889</v>
      </c>
    </row>
    <row r="299" spans="1:23" ht="45" hidden="1" customHeight="1" x14ac:dyDescent="0.25">
      <c r="A299" s="6">
        <v>3</v>
      </c>
      <c r="B299" s="6"/>
      <c r="C299" s="39" t="s">
        <v>905</v>
      </c>
      <c r="D299" s="6" t="s">
        <v>906</v>
      </c>
      <c r="E299" s="6" t="s">
        <v>907</v>
      </c>
      <c r="F299" s="90" t="s">
        <v>3874</v>
      </c>
      <c r="G299" s="34">
        <v>42279</v>
      </c>
      <c r="H299" s="83" t="s">
        <v>1089</v>
      </c>
      <c r="I299" s="50">
        <v>9539.1</v>
      </c>
      <c r="J299" s="103" t="s">
        <v>922</v>
      </c>
      <c r="K299" s="12"/>
      <c r="L299" s="4"/>
      <c r="M299" s="25">
        <v>16000.8</v>
      </c>
      <c r="N299" s="21"/>
      <c r="O299" s="90" t="s">
        <v>945</v>
      </c>
      <c r="P299" s="6" t="s">
        <v>930</v>
      </c>
      <c r="Q299" s="6" t="s">
        <v>925</v>
      </c>
      <c r="R299" s="6"/>
      <c r="S299" s="6"/>
      <c r="T299" s="114" t="s">
        <v>3931</v>
      </c>
      <c r="U299" s="114" t="s">
        <v>3932</v>
      </c>
      <c r="V299" s="92" t="s">
        <v>3933</v>
      </c>
    </row>
    <row r="300" spans="1:23" ht="63" hidden="1" customHeight="1" x14ac:dyDescent="0.25">
      <c r="A300" s="6">
        <v>4</v>
      </c>
      <c r="B300" s="6"/>
      <c r="C300" s="39" t="s">
        <v>908</v>
      </c>
      <c r="D300" s="6" t="s">
        <v>909</v>
      </c>
      <c r="E300" s="6" t="s">
        <v>910</v>
      </c>
      <c r="F300" s="34">
        <v>42036</v>
      </c>
      <c r="G300" s="34">
        <v>42066</v>
      </c>
      <c r="H300" s="83" t="s">
        <v>1090</v>
      </c>
      <c r="I300" s="50">
        <v>49612.4</v>
      </c>
      <c r="J300" s="103" t="s">
        <v>922</v>
      </c>
      <c r="K300" s="12"/>
      <c r="L300" s="4"/>
      <c r="M300" s="25">
        <v>50692.5</v>
      </c>
      <c r="N300" s="21"/>
      <c r="O300" s="90" t="s">
        <v>945</v>
      </c>
      <c r="P300" s="6" t="s">
        <v>931</v>
      </c>
      <c r="Q300" s="6"/>
      <c r="R300" s="6"/>
      <c r="S300" s="6"/>
      <c r="T300" s="6"/>
      <c r="U300" s="6"/>
      <c r="V300" s="92"/>
      <c r="W300" s="1" t="s">
        <v>4128</v>
      </c>
    </row>
    <row r="301" spans="1:23" ht="45" hidden="1" customHeight="1" x14ac:dyDescent="0.25">
      <c r="A301" s="6">
        <v>5</v>
      </c>
      <c r="B301" s="6"/>
      <c r="C301" s="39" t="s">
        <v>911</v>
      </c>
      <c r="D301" s="6" t="s">
        <v>912</v>
      </c>
      <c r="E301" s="6" t="s">
        <v>913</v>
      </c>
      <c r="F301" s="34">
        <v>42037</v>
      </c>
      <c r="G301" s="34">
        <v>42097</v>
      </c>
      <c r="H301" s="83" t="s">
        <v>1091</v>
      </c>
      <c r="I301" s="50"/>
      <c r="J301" s="89"/>
      <c r="K301" s="12"/>
      <c r="L301" s="4"/>
      <c r="M301" s="25">
        <v>5634.8</v>
      </c>
      <c r="N301" s="21"/>
      <c r="O301" s="90" t="s">
        <v>945</v>
      </c>
      <c r="P301" s="6" t="s">
        <v>932</v>
      </c>
      <c r="Q301" s="6" t="s">
        <v>926</v>
      </c>
      <c r="R301" s="6"/>
      <c r="S301" s="6"/>
      <c r="T301" s="114" t="s">
        <v>3951</v>
      </c>
      <c r="U301" s="34">
        <v>42039</v>
      </c>
      <c r="V301" s="92" t="s">
        <v>3889</v>
      </c>
    </row>
    <row r="302" spans="1:23" ht="45" hidden="1" customHeight="1" x14ac:dyDescent="0.25">
      <c r="A302" s="6">
        <v>6</v>
      </c>
      <c r="B302" s="6"/>
      <c r="C302" s="6" t="s">
        <v>914</v>
      </c>
      <c r="D302" s="6" t="s">
        <v>915</v>
      </c>
      <c r="E302" s="6" t="s">
        <v>916</v>
      </c>
      <c r="F302" s="34">
        <v>42096</v>
      </c>
      <c r="G302" s="34">
        <v>42127</v>
      </c>
      <c r="H302" s="83" t="s">
        <v>1092</v>
      </c>
      <c r="I302" s="50">
        <v>0</v>
      </c>
      <c r="J302" s="89"/>
      <c r="K302" s="12"/>
      <c r="L302" s="4"/>
      <c r="M302" s="25">
        <v>6258.7</v>
      </c>
      <c r="N302" s="21"/>
      <c r="O302" s="90" t="s">
        <v>945</v>
      </c>
      <c r="P302" s="6" t="s">
        <v>933</v>
      </c>
      <c r="Q302" s="6" t="s">
        <v>927</v>
      </c>
      <c r="R302" s="6"/>
      <c r="S302" s="6"/>
      <c r="T302" s="114" t="s">
        <v>4068</v>
      </c>
      <c r="U302" s="114" t="s">
        <v>4069</v>
      </c>
      <c r="V302" s="92" t="s">
        <v>3889</v>
      </c>
    </row>
    <row r="303" spans="1:23" ht="45" hidden="1" customHeight="1" x14ac:dyDescent="0.25">
      <c r="A303" s="6">
        <v>7</v>
      </c>
      <c r="B303" s="6"/>
      <c r="C303" s="6" t="s">
        <v>917</v>
      </c>
      <c r="D303" s="6" t="s">
        <v>918</v>
      </c>
      <c r="E303" s="6" t="s">
        <v>919</v>
      </c>
      <c r="F303" s="34">
        <v>42249</v>
      </c>
      <c r="G303" s="34">
        <v>42311</v>
      </c>
      <c r="H303" s="83" t="s">
        <v>1093</v>
      </c>
      <c r="I303" s="50"/>
      <c r="J303" s="89"/>
      <c r="K303" s="12"/>
      <c r="L303" s="4"/>
      <c r="M303" s="25">
        <v>453</v>
      </c>
      <c r="N303" s="21"/>
      <c r="O303" s="90" t="s">
        <v>945</v>
      </c>
      <c r="P303" s="114" t="s">
        <v>4072</v>
      </c>
      <c r="Q303" s="6" t="s">
        <v>928</v>
      </c>
      <c r="R303" s="6"/>
      <c r="S303" s="6"/>
      <c r="T303" s="114" t="s">
        <v>4073</v>
      </c>
      <c r="U303" s="34">
        <v>42008</v>
      </c>
      <c r="V303" s="92" t="s">
        <v>3903</v>
      </c>
    </row>
    <row r="304" spans="1:23" ht="60" hidden="1" customHeight="1" x14ac:dyDescent="0.25">
      <c r="A304" s="6">
        <v>8</v>
      </c>
      <c r="B304" s="6"/>
      <c r="C304" s="6" t="s">
        <v>920</v>
      </c>
      <c r="D304" s="6" t="s">
        <v>258</v>
      </c>
      <c r="E304" s="6" t="s">
        <v>921</v>
      </c>
      <c r="F304" s="34">
        <v>42311</v>
      </c>
      <c r="G304" s="34">
        <v>42039</v>
      </c>
      <c r="H304" s="83" t="s">
        <v>1094</v>
      </c>
      <c r="I304" s="50"/>
      <c r="J304" s="89"/>
      <c r="K304" s="12">
        <v>1817</v>
      </c>
      <c r="L304" s="4" t="s">
        <v>923</v>
      </c>
      <c r="M304" s="25">
        <v>5137</v>
      </c>
      <c r="N304" s="21"/>
      <c r="O304" s="90" t="s">
        <v>945</v>
      </c>
      <c r="P304" s="6" t="s">
        <v>934</v>
      </c>
      <c r="Q304" s="6" t="s">
        <v>929</v>
      </c>
      <c r="R304" s="6"/>
      <c r="S304" s="6"/>
      <c r="T304" s="114" t="s">
        <v>4070</v>
      </c>
      <c r="U304" s="114" t="s">
        <v>4071</v>
      </c>
      <c r="V304" s="92" t="s">
        <v>3889</v>
      </c>
    </row>
    <row r="305" spans="1:22" ht="60" hidden="1" customHeight="1" x14ac:dyDescent="0.25">
      <c r="A305" s="6">
        <v>9</v>
      </c>
      <c r="B305" s="6"/>
      <c r="C305" s="6" t="s">
        <v>935</v>
      </c>
      <c r="D305" s="6" t="s">
        <v>936</v>
      </c>
      <c r="E305" s="6" t="s">
        <v>937</v>
      </c>
      <c r="F305" s="116" t="s">
        <v>3877</v>
      </c>
      <c r="G305" s="116" t="s">
        <v>4134</v>
      </c>
      <c r="H305" s="83"/>
      <c r="I305" s="50"/>
      <c r="J305" s="89"/>
      <c r="K305" s="12"/>
      <c r="L305" s="9"/>
      <c r="M305" s="25"/>
      <c r="N305" s="21"/>
      <c r="O305" s="90"/>
      <c r="P305" s="6"/>
      <c r="Q305" s="6"/>
      <c r="R305" s="6"/>
      <c r="S305" s="6"/>
      <c r="T305" s="6"/>
      <c r="U305" s="6"/>
      <c r="V305" s="92"/>
    </row>
    <row r="306" spans="1:22" ht="45" hidden="1" customHeight="1" x14ac:dyDescent="0.25">
      <c r="A306" s="6">
        <v>10</v>
      </c>
      <c r="B306" s="6"/>
      <c r="C306" s="114" t="s">
        <v>3922</v>
      </c>
      <c r="D306" s="114" t="s">
        <v>3923</v>
      </c>
      <c r="E306" s="114" t="s">
        <v>1060</v>
      </c>
      <c r="F306" s="114" t="s">
        <v>3924</v>
      </c>
      <c r="G306" s="116" t="s">
        <v>3925</v>
      </c>
      <c r="H306" s="115" t="s">
        <v>3926</v>
      </c>
      <c r="I306" s="50">
        <v>40794.800000000003</v>
      </c>
      <c r="J306" s="89" t="s">
        <v>922</v>
      </c>
      <c r="K306" s="12"/>
      <c r="L306" s="9"/>
      <c r="M306" s="25"/>
      <c r="N306" s="21"/>
      <c r="O306" s="90"/>
      <c r="P306" s="6"/>
      <c r="Q306" s="114" t="s">
        <v>3927</v>
      </c>
      <c r="R306" s="6"/>
      <c r="S306" s="6"/>
      <c r="T306" s="34">
        <v>42074</v>
      </c>
      <c r="U306" s="114" t="s">
        <v>3928</v>
      </c>
      <c r="V306" s="92" t="s">
        <v>3897</v>
      </c>
    </row>
    <row r="307" spans="1:22" ht="45" hidden="1" customHeight="1" x14ac:dyDescent="0.25">
      <c r="A307" s="6">
        <v>11</v>
      </c>
      <c r="B307" s="6"/>
      <c r="C307" s="6" t="s">
        <v>938</v>
      </c>
      <c r="D307" s="6" t="s">
        <v>939</v>
      </c>
      <c r="E307" s="6" t="s">
        <v>940</v>
      </c>
      <c r="F307" s="34">
        <v>42251</v>
      </c>
      <c r="G307" s="34">
        <v>42190</v>
      </c>
      <c r="H307" s="104" t="s">
        <v>1095</v>
      </c>
      <c r="I307" s="50">
        <v>9142.6</v>
      </c>
      <c r="J307" s="89"/>
      <c r="K307" s="12"/>
      <c r="L307" s="9"/>
      <c r="M307" s="25">
        <v>9142.6</v>
      </c>
      <c r="N307" s="21"/>
      <c r="O307" s="90" t="s">
        <v>945</v>
      </c>
      <c r="P307" s="6" t="s">
        <v>946</v>
      </c>
      <c r="Q307" s="22" t="s">
        <v>947</v>
      </c>
      <c r="R307" s="6"/>
      <c r="S307" s="6"/>
      <c r="T307" s="34">
        <v>42344</v>
      </c>
      <c r="U307" s="114" t="s">
        <v>3929</v>
      </c>
      <c r="V307" s="92" t="s">
        <v>3886</v>
      </c>
    </row>
    <row r="308" spans="1:22" ht="45" hidden="1" customHeight="1" x14ac:dyDescent="0.25">
      <c r="A308" s="6">
        <v>12</v>
      </c>
      <c r="B308" s="6"/>
      <c r="C308" s="6" t="s">
        <v>941</v>
      </c>
      <c r="D308" s="6" t="s">
        <v>942</v>
      </c>
      <c r="E308" s="6" t="s">
        <v>943</v>
      </c>
      <c r="F308" s="114" t="s">
        <v>3887</v>
      </c>
      <c r="G308" s="34">
        <v>42343</v>
      </c>
      <c r="H308" s="104" t="s">
        <v>1096</v>
      </c>
      <c r="I308" s="50">
        <v>0</v>
      </c>
      <c r="J308" s="89"/>
      <c r="K308" s="12"/>
      <c r="L308" s="9"/>
      <c r="M308" s="25">
        <v>17815.8</v>
      </c>
      <c r="N308" s="21"/>
      <c r="O308" s="90">
        <v>42369</v>
      </c>
      <c r="P308" s="6"/>
      <c r="Q308" s="6" t="s">
        <v>948</v>
      </c>
      <c r="R308" s="6"/>
      <c r="S308" s="6"/>
      <c r="T308" s="114" t="s">
        <v>3887</v>
      </c>
      <c r="U308" s="114" t="s">
        <v>3930</v>
      </c>
      <c r="V308" s="92" t="s">
        <v>3889</v>
      </c>
    </row>
    <row r="309" spans="1:22" ht="45" hidden="1" customHeight="1" x14ac:dyDescent="0.25">
      <c r="A309" s="6">
        <v>13</v>
      </c>
      <c r="B309" s="6"/>
      <c r="C309" s="6" t="s">
        <v>853</v>
      </c>
      <c r="D309" s="6" t="s">
        <v>944</v>
      </c>
      <c r="E309" s="6" t="s">
        <v>902</v>
      </c>
      <c r="F309" s="114" t="s">
        <v>3890</v>
      </c>
      <c r="G309" s="114" t="s">
        <v>3891</v>
      </c>
      <c r="H309" s="104" t="s">
        <v>1097</v>
      </c>
      <c r="I309" s="50">
        <v>0</v>
      </c>
      <c r="J309" s="89"/>
      <c r="K309" s="12"/>
      <c r="L309" s="9"/>
      <c r="M309" s="25">
        <v>5980.3</v>
      </c>
      <c r="N309" s="21"/>
      <c r="O309" s="90" t="s">
        <v>945</v>
      </c>
      <c r="P309" s="6"/>
      <c r="Q309" s="6" t="s">
        <v>949</v>
      </c>
      <c r="R309" s="6"/>
      <c r="S309" s="6"/>
      <c r="T309" s="114" t="s">
        <v>3892</v>
      </c>
      <c r="U309" s="34">
        <v>42129</v>
      </c>
      <c r="V309" s="92" t="s">
        <v>3886</v>
      </c>
    </row>
    <row r="310" spans="1:22" ht="45" hidden="1" customHeight="1" x14ac:dyDescent="0.25">
      <c r="A310" s="6">
        <v>14</v>
      </c>
      <c r="B310" s="6"/>
      <c r="C310" s="6" t="s">
        <v>950</v>
      </c>
      <c r="D310" s="6" t="s">
        <v>951</v>
      </c>
      <c r="E310" s="6" t="s">
        <v>952</v>
      </c>
      <c r="F310" s="113" t="s">
        <v>3850</v>
      </c>
      <c r="G310" s="113" t="s">
        <v>3851</v>
      </c>
      <c r="H310" s="104" t="s">
        <v>1106</v>
      </c>
      <c r="I310" s="50">
        <v>3017.3</v>
      </c>
      <c r="J310" s="89"/>
      <c r="K310" s="12"/>
      <c r="L310" s="4"/>
      <c r="M310" s="25">
        <v>3017.3</v>
      </c>
      <c r="N310" s="21"/>
      <c r="O310" s="90" t="s">
        <v>3852</v>
      </c>
      <c r="P310" s="113" t="s">
        <v>3853</v>
      </c>
      <c r="Q310" s="113" t="s">
        <v>985</v>
      </c>
      <c r="R310" s="6"/>
      <c r="S310" s="6"/>
      <c r="T310" s="114" t="s">
        <v>3912</v>
      </c>
      <c r="U310" s="114" t="s">
        <v>3901</v>
      </c>
      <c r="V310" s="92" t="s">
        <v>3911</v>
      </c>
    </row>
    <row r="311" spans="1:22" ht="45" hidden="1" customHeight="1" x14ac:dyDescent="0.25">
      <c r="A311" s="6">
        <v>15</v>
      </c>
      <c r="B311" s="6"/>
      <c r="C311" s="6" t="s">
        <v>953</v>
      </c>
      <c r="D311" s="6" t="s">
        <v>954</v>
      </c>
      <c r="E311" s="6" t="s">
        <v>940</v>
      </c>
      <c r="F311" s="114" t="s">
        <v>3893</v>
      </c>
      <c r="G311" s="114" t="s">
        <v>3894</v>
      </c>
      <c r="H311" s="104" t="s">
        <v>1098</v>
      </c>
      <c r="I311" s="50"/>
      <c r="J311" s="89"/>
      <c r="K311" s="12"/>
      <c r="L311" s="4"/>
      <c r="M311" s="25">
        <v>560146.4</v>
      </c>
      <c r="N311" s="21"/>
      <c r="O311" s="90" t="s">
        <v>945</v>
      </c>
      <c r="P311" s="6"/>
      <c r="Q311" s="6" t="s">
        <v>969</v>
      </c>
      <c r="R311" s="6"/>
      <c r="S311" s="6"/>
      <c r="T311" s="114" t="s">
        <v>3895</v>
      </c>
      <c r="U311" s="6"/>
      <c r="V311" s="92" t="s">
        <v>3886</v>
      </c>
    </row>
    <row r="312" spans="1:22" ht="45" hidden="1" customHeight="1" x14ac:dyDescent="0.25">
      <c r="A312" s="6">
        <v>16</v>
      </c>
      <c r="B312" s="6"/>
      <c r="C312" s="129" t="s">
        <v>955</v>
      </c>
      <c r="D312" s="129" t="s">
        <v>956</v>
      </c>
      <c r="E312" s="6" t="s">
        <v>957</v>
      </c>
      <c r="F312" s="34">
        <v>42222</v>
      </c>
      <c r="G312" s="34">
        <v>42070</v>
      </c>
      <c r="H312" s="104" t="s">
        <v>1099</v>
      </c>
      <c r="I312" s="50"/>
      <c r="J312" s="89"/>
      <c r="K312" s="12">
        <v>4000</v>
      </c>
      <c r="L312" s="4" t="s">
        <v>974</v>
      </c>
      <c r="M312" s="25">
        <v>4000</v>
      </c>
      <c r="N312" s="21"/>
      <c r="O312" s="90" t="s">
        <v>945</v>
      </c>
      <c r="P312" s="6"/>
      <c r="Q312" s="129" t="s">
        <v>4067</v>
      </c>
      <c r="R312" s="6"/>
      <c r="S312" s="6"/>
      <c r="T312" s="114" t="s">
        <v>3953</v>
      </c>
      <c r="U312" s="114" t="s">
        <v>3875</v>
      </c>
      <c r="V312" s="92" t="s">
        <v>3933</v>
      </c>
    </row>
    <row r="313" spans="1:22" ht="45" hidden="1" customHeight="1" x14ac:dyDescent="0.25">
      <c r="A313" s="6">
        <v>17</v>
      </c>
      <c r="B313" s="6"/>
      <c r="C313" s="6" t="s">
        <v>958</v>
      </c>
      <c r="D313" s="125" t="s">
        <v>959</v>
      </c>
      <c r="E313" s="6" t="s">
        <v>960</v>
      </c>
      <c r="F313" s="34">
        <v>42344</v>
      </c>
      <c r="G313" s="34">
        <v>42254</v>
      </c>
      <c r="H313" s="104" t="s">
        <v>1100</v>
      </c>
      <c r="I313" s="50"/>
      <c r="J313" s="89"/>
      <c r="K313" s="12"/>
      <c r="L313" s="4"/>
      <c r="M313" s="25">
        <v>53029.8</v>
      </c>
      <c r="N313" s="21"/>
      <c r="O313" s="90">
        <v>43228</v>
      </c>
      <c r="P313" s="6"/>
      <c r="Q313" s="6" t="s">
        <v>970</v>
      </c>
      <c r="R313" s="6"/>
      <c r="S313" s="6"/>
      <c r="T313" s="114" t="s">
        <v>3898</v>
      </c>
      <c r="U313" s="114" t="s">
        <v>3899</v>
      </c>
      <c r="V313" s="92" t="s">
        <v>3889</v>
      </c>
    </row>
    <row r="314" spans="1:22" ht="45" hidden="1" customHeight="1" x14ac:dyDescent="0.25">
      <c r="A314" s="142">
        <v>18</v>
      </c>
      <c r="B314" s="142"/>
      <c r="C314" s="142" t="s">
        <v>961</v>
      </c>
      <c r="D314" s="142" t="s">
        <v>357</v>
      </c>
      <c r="E314" s="142" t="s">
        <v>957</v>
      </c>
      <c r="F314" s="114" t="s">
        <v>3896</v>
      </c>
      <c r="G314" s="34">
        <v>42284</v>
      </c>
      <c r="H314" s="394" t="s">
        <v>1101</v>
      </c>
      <c r="I314" s="50"/>
      <c r="J314" s="89"/>
      <c r="K314" s="147">
        <v>2153.6</v>
      </c>
      <c r="L314" s="150" t="s">
        <v>923</v>
      </c>
      <c r="M314" s="136">
        <v>2298.3000000000002</v>
      </c>
      <c r="N314" s="139"/>
      <c r="O314" s="145" t="s">
        <v>945</v>
      </c>
      <c r="P314" s="142"/>
      <c r="Q314" s="142" t="s">
        <v>971</v>
      </c>
      <c r="R314" s="6"/>
      <c r="S314" s="6"/>
      <c r="T314" s="34">
        <v>42583</v>
      </c>
      <c r="U314" s="34">
        <v>42705</v>
      </c>
      <c r="V314" s="92" t="s">
        <v>3897</v>
      </c>
    </row>
    <row r="315" spans="1:22" ht="60" x14ac:dyDescent="0.25">
      <c r="A315" s="157">
        <v>1</v>
      </c>
      <c r="B315" s="157"/>
      <c r="C315" s="157" t="s">
        <v>962</v>
      </c>
      <c r="D315" s="157" t="s">
        <v>963</v>
      </c>
      <c r="E315" s="157" t="s">
        <v>907</v>
      </c>
      <c r="F315" s="114" t="s">
        <v>3954</v>
      </c>
      <c r="G315" s="114" t="s">
        <v>3955</v>
      </c>
      <c r="H315" s="90" t="s">
        <v>1102</v>
      </c>
      <c r="I315" s="50"/>
      <c r="J315" s="89"/>
      <c r="K315" s="60">
        <v>43808.1</v>
      </c>
      <c r="L315" s="58" t="s">
        <v>922</v>
      </c>
      <c r="M315" s="25">
        <v>44551.1</v>
      </c>
      <c r="N315" s="21"/>
      <c r="O315" s="90" t="s">
        <v>945</v>
      </c>
      <c r="P315" s="157"/>
      <c r="Q315" s="157" t="s">
        <v>972</v>
      </c>
      <c r="R315" s="6"/>
      <c r="S315" s="6"/>
      <c r="T315" s="34">
        <v>42162</v>
      </c>
      <c r="U315" s="114" t="s">
        <v>3956</v>
      </c>
      <c r="V315" s="92" t="s">
        <v>3886</v>
      </c>
    </row>
    <row r="316" spans="1:22" ht="15.75" hidden="1" customHeight="1" x14ac:dyDescent="0.25">
      <c r="A316" s="644">
        <v>20</v>
      </c>
      <c r="B316" s="644"/>
      <c r="C316" s="644" t="s">
        <v>289</v>
      </c>
      <c r="D316" s="644" t="s">
        <v>964</v>
      </c>
      <c r="E316" s="644" t="s">
        <v>965</v>
      </c>
      <c r="F316" s="643" t="s">
        <v>3962</v>
      </c>
      <c r="G316" s="643" t="s">
        <v>3963</v>
      </c>
      <c r="H316" s="667" t="s">
        <v>1103</v>
      </c>
      <c r="I316" s="647"/>
      <c r="J316" s="632"/>
      <c r="K316" s="149">
        <v>68856.3</v>
      </c>
      <c r="L316" s="152" t="s">
        <v>923</v>
      </c>
      <c r="M316" s="636">
        <v>118703.5</v>
      </c>
      <c r="N316" s="640"/>
      <c r="O316" s="667">
        <v>42735</v>
      </c>
      <c r="P316" s="644"/>
      <c r="Q316" s="644" t="s">
        <v>3964</v>
      </c>
      <c r="R316" s="105"/>
      <c r="S316" s="105"/>
      <c r="T316" s="655">
        <v>42225</v>
      </c>
      <c r="U316" s="643" t="s">
        <v>3965</v>
      </c>
      <c r="V316" s="650" t="s">
        <v>3966</v>
      </c>
    </row>
    <row r="317" spans="1:22" ht="15.75" hidden="1" customHeight="1" x14ac:dyDescent="0.25">
      <c r="A317" s="644"/>
      <c r="B317" s="644"/>
      <c r="C317" s="644"/>
      <c r="D317" s="644"/>
      <c r="E317" s="644"/>
      <c r="F317" s="644"/>
      <c r="G317" s="644"/>
      <c r="H317" s="667"/>
      <c r="I317" s="648"/>
      <c r="J317" s="633"/>
      <c r="K317" s="12">
        <v>1633</v>
      </c>
      <c r="L317" s="4" t="s">
        <v>974</v>
      </c>
      <c r="M317" s="636"/>
      <c r="N317" s="640"/>
      <c r="O317" s="667"/>
      <c r="P317" s="644"/>
      <c r="Q317" s="644"/>
      <c r="R317" s="105"/>
      <c r="S317" s="105"/>
      <c r="T317" s="644"/>
      <c r="U317" s="644"/>
      <c r="V317" s="651"/>
    </row>
    <row r="318" spans="1:22" ht="15.75" hidden="1" customHeight="1" x14ac:dyDescent="0.25">
      <c r="A318" s="646"/>
      <c r="B318" s="646"/>
      <c r="C318" s="646"/>
      <c r="D318" s="646"/>
      <c r="E318" s="646"/>
      <c r="F318" s="646"/>
      <c r="G318" s="646"/>
      <c r="H318" s="666"/>
      <c r="I318" s="649"/>
      <c r="J318" s="634"/>
      <c r="K318" s="12">
        <v>7438.6</v>
      </c>
      <c r="L318" s="4" t="s">
        <v>3800</v>
      </c>
      <c r="M318" s="638"/>
      <c r="N318" s="642"/>
      <c r="O318" s="666"/>
      <c r="P318" s="646"/>
      <c r="Q318" s="646"/>
      <c r="R318" s="6"/>
      <c r="S318" s="6"/>
      <c r="T318" s="646"/>
      <c r="U318" s="646"/>
      <c r="V318" s="652"/>
    </row>
    <row r="319" spans="1:22" ht="45" hidden="1" customHeight="1" x14ac:dyDescent="0.25">
      <c r="A319" s="142">
        <v>21</v>
      </c>
      <c r="B319" s="142"/>
      <c r="C319" s="142" t="s">
        <v>966</v>
      </c>
      <c r="D319" s="142" t="s">
        <v>967</v>
      </c>
      <c r="E319" s="142" t="s">
        <v>968</v>
      </c>
      <c r="F319" s="114" t="s">
        <v>3957</v>
      </c>
      <c r="G319" s="114" t="s">
        <v>3958</v>
      </c>
      <c r="H319" s="394" t="s">
        <v>1104</v>
      </c>
      <c r="I319" s="50"/>
      <c r="J319" s="89"/>
      <c r="K319" s="147"/>
      <c r="L319" s="150"/>
      <c r="M319" s="136">
        <v>20152</v>
      </c>
      <c r="N319" s="139"/>
      <c r="O319" s="145" t="s">
        <v>945</v>
      </c>
      <c r="P319" s="142"/>
      <c r="Q319" s="142" t="s">
        <v>973</v>
      </c>
      <c r="R319" s="6"/>
      <c r="S319" s="6"/>
      <c r="T319" s="34">
        <v>42011</v>
      </c>
      <c r="U319" s="34">
        <v>42105</v>
      </c>
      <c r="V319" s="92" t="s">
        <v>3959</v>
      </c>
    </row>
    <row r="320" spans="1:22" ht="28.5" customHeight="1" x14ac:dyDescent="0.25">
      <c r="A320" s="645">
        <v>2</v>
      </c>
      <c r="B320" s="645"/>
      <c r="C320" s="645" t="s">
        <v>975</v>
      </c>
      <c r="D320" s="645" t="s">
        <v>976</v>
      </c>
      <c r="E320" s="645" t="s">
        <v>343</v>
      </c>
      <c r="F320" s="643" t="s">
        <v>3960</v>
      </c>
      <c r="G320" s="643" t="s">
        <v>3941</v>
      </c>
      <c r="H320" s="656" t="s">
        <v>1105</v>
      </c>
      <c r="I320" s="647">
        <v>605.5</v>
      </c>
      <c r="J320" s="632"/>
      <c r="K320" s="60">
        <v>506</v>
      </c>
      <c r="L320" s="58" t="s">
        <v>922</v>
      </c>
      <c r="M320" s="637">
        <v>26834.799999999999</v>
      </c>
      <c r="N320" s="641"/>
      <c r="O320" s="656">
        <v>42339</v>
      </c>
      <c r="P320" s="645"/>
      <c r="Q320" s="645" t="s">
        <v>3961</v>
      </c>
      <c r="R320" s="105"/>
      <c r="S320" s="105"/>
      <c r="T320" s="643" t="s">
        <v>3941</v>
      </c>
      <c r="U320" s="643"/>
      <c r="V320" s="650" t="s">
        <v>3911</v>
      </c>
    </row>
    <row r="321" spans="1:22" ht="15.75" hidden="1" customHeight="1" x14ac:dyDescent="0.25">
      <c r="A321" s="646"/>
      <c r="B321" s="646"/>
      <c r="C321" s="646"/>
      <c r="D321" s="646"/>
      <c r="E321" s="646"/>
      <c r="F321" s="646"/>
      <c r="G321" s="646"/>
      <c r="H321" s="666"/>
      <c r="I321" s="649"/>
      <c r="J321" s="634"/>
      <c r="K321" s="149">
        <v>71.900000000000006</v>
      </c>
      <c r="L321" s="152" t="s">
        <v>3801</v>
      </c>
      <c r="M321" s="638"/>
      <c r="N321" s="642"/>
      <c r="O321" s="666"/>
      <c r="P321" s="646"/>
      <c r="Q321" s="646"/>
      <c r="R321" s="6"/>
      <c r="S321" s="6"/>
      <c r="T321" s="646"/>
      <c r="U321" s="646"/>
      <c r="V321" s="652"/>
    </row>
    <row r="322" spans="1:22" ht="45" hidden="1" customHeight="1" x14ac:dyDescent="0.25">
      <c r="A322" s="6">
        <v>23</v>
      </c>
      <c r="B322" s="6"/>
      <c r="C322" s="6" t="s">
        <v>977</v>
      </c>
      <c r="D322" s="6" t="s">
        <v>978</v>
      </c>
      <c r="E322" s="6" t="s">
        <v>979</v>
      </c>
      <c r="F322" s="6"/>
      <c r="G322" s="6"/>
      <c r="H322" s="104" t="s">
        <v>1106</v>
      </c>
      <c r="I322" s="50">
        <v>3017.3</v>
      </c>
      <c r="J322" s="89"/>
      <c r="K322" s="12"/>
      <c r="L322" s="4"/>
      <c r="M322" s="25">
        <v>3017.3</v>
      </c>
      <c r="N322" s="21"/>
      <c r="O322" s="90" t="s">
        <v>945</v>
      </c>
      <c r="P322" s="6"/>
      <c r="Q322" s="6" t="s">
        <v>985</v>
      </c>
      <c r="R322" s="6"/>
      <c r="S322" s="6"/>
      <c r="T322" s="6"/>
      <c r="U322" s="6"/>
      <c r="V322" s="92"/>
    </row>
    <row r="323" spans="1:22" ht="15.75" hidden="1" customHeight="1" x14ac:dyDescent="0.25">
      <c r="A323" s="643">
        <v>3</v>
      </c>
      <c r="B323" s="643"/>
      <c r="C323" s="643" t="s">
        <v>980</v>
      </c>
      <c r="D323" s="643" t="s">
        <v>981</v>
      </c>
      <c r="E323" s="643" t="s">
        <v>982</v>
      </c>
      <c r="F323" s="643" t="s">
        <v>3850</v>
      </c>
      <c r="G323" s="643" t="s">
        <v>3851</v>
      </c>
      <c r="H323" s="655" t="s">
        <v>1107</v>
      </c>
      <c r="I323" s="647"/>
      <c r="J323" s="632"/>
      <c r="K323" s="147">
        <v>1647.5</v>
      </c>
      <c r="L323" s="150" t="s">
        <v>1005</v>
      </c>
      <c r="M323" s="635">
        <v>3857.4</v>
      </c>
      <c r="N323" s="639"/>
      <c r="O323" s="655" t="s">
        <v>945</v>
      </c>
      <c r="P323" s="643" t="s">
        <v>3936</v>
      </c>
      <c r="Q323" s="643" t="s">
        <v>986</v>
      </c>
      <c r="R323" s="105"/>
      <c r="S323" s="105"/>
      <c r="T323" s="643" t="s">
        <v>3937</v>
      </c>
      <c r="U323" s="655">
        <v>42072</v>
      </c>
      <c r="V323" s="650" t="s">
        <v>3889</v>
      </c>
    </row>
    <row r="324" spans="1:22" ht="36.75" customHeight="1" x14ac:dyDescent="0.25">
      <c r="A324" s="645"/>
      <c r="B324" s="645"/>
      <c r="C324" s="645"/>
      <c r="D324" s="645"/>
      <c r="E324" s="645"/>
      <c r="F324" s="646"/>
      <c r="G324" s="646"/>
      <c r="H324" s="656"/>
      <c r="I324" s="649"/>
      <c r="J324" s="634"/>
      <c r="K324" s="60">
        <v>1110.5</v>
      </c>
      <c r="L324" s="58" t="s">
        <v>3802</v>
      </c>
      <c r="M324" s="637"/>
      <c r="N324" s="641"/>
      <c r="O324" s="656"/>
      <c r="P324" s="645"/>
      <c r="Q324" s="645"/>
      <c r="R324" s="6"/>
      <c r="S324" s="6"/>
      <c r="T324" s="646"/>
      <c r="U324" s="646"/>
      <c r="V324" s="652"/>
    </row>
    <row r="325" spans="1:22" ht="45" x14ac:dyDescent="0.25">
      <c r="A325" s="157">
        <v>4</v>
      </c>
      <c r="B325" s="157"/>
      <c r="C325" s="157" t="s">
        <v>983</v>
      </c>
      <c r="D325" s="157" t="s">
        <v>984</v>
      </c>
      <c r="E325" s="157" t="s">
        <v>902</v>
      </c>
      <c r="F325" s="114" t="s">
        <v>3939</v>
      </c>
      <c r="G325" s="114" t="s">
        <v>3940</v>
      </c>
      <c r="H325" s="90" t="s">
        <v>1108</v>
      </c>
      <c r="I325" s="50"/>
      <c r="J325" s="89"/>
      <c r="K325" s="60">
        <v>5074.8999999999996</v>
      </c>
      <c r="L325" s="58" t="s">
        <v>922</v>
      </c>
      <c r="M325" s="25">
        <v>5074.8999999999996</v>
      </c>
      <c r="N325" s="21"/>
      <c r="O325" s="90" t="s">
        <v>945</v>
      </c>
      <c r="P325" s="157"/>
      <c r="Q325" s="157" t="s">
        <v>987</v>
      </c>
      <c r="R325" s="6"/>
      <c r="S325" s="6"/>
      <c r="T325" s="114" t="s">
        <v>3941</v>
      </c>
      <c r="U325" s="114" t="s">
        <v>3937</v>
      </c>
      <c r="V325" s="92" t="s">
        <v>3889</v>
      </c>
    </row>
    <row r="326" spans="1:22" ht="45" hidden="1" customHeight="1" x14ac:dyDescent="0.25">
      <c r="A326" s="144">
        <v>26</v>
      </c>
      <c r="B326" s="144"/>
      <c r="C326" s="144" t="s">
        <v>473</v>
      </c>
      <c r="D326" s="144" t="s">
        <v>988</v>
      </c>
      <c r="E326" s="144" t="s">
        <v>989</v>
      </c>
      <c r="F326" s="114" t="s">
        <v>3946</v>
      </c>
      <c r="G326" s="114" t="s">
        <v>3945</v>
      </c>
      <c r="H326" s="146" t="s">
        <v>1109</v>
      </c>
      <c r="I326" s="50">
        <v>0</v>
      </c>
      <c r="J326" s="89"/>
      <c r="K326" s="149"/>
      <c r="L326" s="152"/>
      <c r="M326" s="138">
        <v>3046.5</v>
      </c>
      <c r="N326" s="141"/>
      <c r="O326" s="144" t="s">
        <v>945</v>
      </c>
      <c r="P326" s="144" t="s">
        <v>1007</v>
      </c>
      <c r="Q326" s="144" t="s">
        <v>1011</v>
      </c>
      <c r="R326" s="6"/>
      <c r="S326" s="6"/>
      <c r="T326" s="34">
        <v>42194</v>
      </c>
      <c r="U326" s="114" t="s">
        <v>3899</v>
      </c>
      <c r="V326" s="92" t="s">
        <v>3897</v>
      </c>
    </row>
    <row r="327" spans="1:22" ht="45" hidden="1" customHeight="1" x14ac:dyDescent="0.25">
      <c r="A327" s="6">
        <v>27</v>
      </c>
      <c r="B327" s="6"/>
      <c r="C327" s="6" t="s">
        <v>990</v>
      </c>
      <c r="D327" s="6" t="s">
        <v>991</v>
      </c>
      <c r="E327" s="6" t="s">
        <v>992</v>
      </c>
      <c r="F327" s="34">
        <v>42013</v>
      </c>
      <c r="G327" s="114" t="s">
        <v>3864</v>
      </c>
      <c r="H327" s="34" t="s">
        <v>1110</v>
      </c>
      <c r="I327" s="50"/>
      <c r="J327" s="89"/>
      <c r="K327" s="12"/>
      <c r="L327" s="4"/>
      <c r="M327" s="25">
        <v>8879.5</v>
      </c>
      <c r="N327" s="21"/>
      <c r="O327" s="6" t="s">
        <v>945</v>
      </c>
      <c r="P327" s="6"/>
      <c r="Q327" s="6" t="s">
        <v>1012</v>
      </c>
      <c r="R327" s="6"/>
      <c r="S327" s="6"/>
      <c r="T327" s="34">
        <v>42165</v>
      </c>
      <c r="U327" s="114" t="s">
        <v>3901</v>
      </c>
      <c r="V327" s="92" t="s">
        <v>3911</v>
      </c>
    </row>
    <row r="328" spans="1:22" ht="45" hidden="1" customHeight="1" x14ac:dyDescent="0.25">
      <c r="A328" s="6">
        <v>28</v>
      </c>
      <c r="B328" s="6"/>
      <c r="C328" s="6" t="s">
        <v>993</v>
      </c>
      <c r="D328" s="6" t="s">
        <v>994</v>
      </c>
      <c r="E328" s="6" t="s">
        <v>992</v>
      </c>
      <c r="F328" s="34">
        <v>42194</v>
      </c>
      <c r="G328" s="34">
        <v>42045</v>
      </c>
      <c r="H328" s="34" t="s">
        <v>1111</v>
      </c>
      <c r="I328" s="50"/>
      <c r="J328" s="89"/>
      <c r="K328" s="12"/>
      <c r="L328" s="4"/>
      <c r="M328" s="25">
        <v>5017</v>
      </c>
      <c r="N328" s="21" t="s">
        <v>3942</v>
      </c>
      <c r="O328" s="6" t="s">
        <v>945</v>
      </c>
      <c r="P328" s="114" t="s">
        <v>3943</v>
      </c>
      <c r="Q328" s="6" t="s">
        <v>1013</v>
      </c>
      <c r="R328" s="6"/>
      <c r="S328" s="6"/>
      <c r="T328" s="114" t="s">
        <v>3944</v>
      </c>
      <c r="U328" s="114" t="s">
        <v>3945</v>
      </c>
      <c r="V328" s="92" t="s">
        <v>3911</v>
      </c>
    </row>
    <row r="329" spans="1:22" ht="45" hidden="1" customHeight="1" x14ac:dyDescent="0.25">
      <c r="A329" s="142">
        <v>29</v>
      </c>
      <c r="B329" s="142"/>
      <c r="C329" s="142" t="s">
        <v>995</v>
      </c>
      <c r="D329" s="142" t="s">
        <v>994</v>
      </c>
      <c r="E329" s="142" t="s">
        <v>996</v>
      </c>
      <c r="F329" s="34">
        <v>42194</v>
      </c>
      <c r="G329" s="34">
        <v>42045</v>
      </c>
      <c r="H329" s="145" t="s">
        <v>1112</v>
      </c>
      <c r="I329" s="50"/>
      <c r="J329" s="89"/>
      <c r="K329" s="147">
        <v>1945.5</v>
      </c>
      <c r="L329" s="150" t="s">
        <v>1005</v>
      </c>
      <c r="M329" s="136">
        <v>2004.9</v>
      </c>
      <c r="N329" s="139"/>
      <c r="O329" s="142" t="s">
        <v>945</v>
      </c>
      <c r="P329" s="142" t="s">
        <v>1008</v>
      </c>
      <c r="Q329" s="142" t="s">
        <v>1014</v>
      </c>
      <c r="R329" s="6"/>
      <c r="S329" s="6"/>
      <c r="T329" s="114" t="s">
        <v>3944</v>
      </c>
      <c r="U329" s="114" t="s">
        <v>3945</v>
      </c>
      <c r="V329" s="92" t="s">
        <v>3911</v>
      </c>
    </row>
    <row r="330" spans="1:22" ht="45" x14ac:dyDescent="0.25">
      <c r="A330" s="157">
        <v>5</v>
      </c>
      <c r="B330" s="157"/>
      <c r="C330" s="157" t="s">
        <v>997</v>
      </c>
      <c r="D330" s="157" t="s">
        <v>998</v>
      </c>
      <c r="E330" s="157" t="s">
        <v>999</v>
      </c>
      <c r="F330" s="34">
        <v>42225</v>
      </c>
      <c r="G330" s="34">
        <v>42134</v>
      </c>
      <c r="H330" s="90" t="s">
        <v>1113</v>
      </c>
      <c r="I330" s="50">
        <v>19878</v>
      </c>
      <c r="J330" s="89"/>
      <c r="K330" s="60">
        <v>19878</v>
      </c>
      <c r="L330" s="58" t="s">
        <v>922</v>
      </c>
      <c r="M330" s="25"/>
      <c r="N330" s="21"/>
      <c r="O330" s="157" t="s">
        <v>945</v>
      </c>
      <c r="P330" s="157" t="s">
        <v>1009</v>
      </c>
      <c r="Q330" s="157" t="s">
        <v>1015</v>
      </c>
      <c r="R330" s="6"/>
      <c r="S330" s="6"/>
      <c r="T330" s="114" t="s">
        <v>3864</v>
      </c>
      <c r="U330" s="114" t="s">
        <v>3869</v>
      </c>
      <c r="V330" s="92" t="s">
        <v>3938</v>
      </c>
    </row>
    <row r="331" spans="1:22" ht="45" hidden="1" customHeight="1" x14ac:dyDescent="0.25">
      <c r="A331" s="144">
        <v>31</v>
      </c>
      <c r="B331" s="144"/>
      <c r="C331" s="144" t="s">
        <v>41</v>
      </c>
      <c r="D331" s="144" t="s">
        <v>1000</v>
      </c>
      <c r="E331" s="144" t="s">
        <v>1001</v>
      </c>
      <c r="F331" s="114" t="s">
        <v>3908</v>
      </c>
      <c r="G331" s="34">
        <v>42257</v>
      </c>
      <c r="H331" s="146" t="s">
        <v>3856</v>
      </c>
      <c r="I331" s="50">
        <v>1645</v>
      </c>
      <c r="J331" s="89" t="s">
        <v>1006</v>
      </c>
      <c r="K331" s="149"/>
      <c r="L331" s="399"/>
      <c r="M331" s="138">
        <v>1650.4</v>
      </c>
      <c r="N331" s="141"/>
      <c r="O331" s="144" t="s">
        <v>945</v>
      </c>
      <c r="P331" s="144"/>
      <c r="Q331" s="144" t="s">
        <v>1016</v>
      </c>
      <c r="R331" s="6"/>
      <c r="S331" s="6"/>
      <c r="T331" s="114" t="s">
        <v>3864</v>
      </c>
      <c r="U331" s="34">
        <v>42195</v>
      </c>
      <c r="V331" s="92" t="s">
        <v>3889</v>
      </c>
    </row>
    <row r="332" spans="1:22" ht="45" hidden="1" customHeight="1" x14ac:dyDescent="0.25">
      <c r="A332" s="6">
        <v>32</v>
      </c>
      <c r="B332" s="6"/>
      <c r="C332" s="6" t="s">
        <v>1002</v>
      </c>
      <c r="D332" s="6" t="s">
        <v>1003</v>
      </c>
      <c r="E332" s="6" t="s">
        <v>1004</v>
      </c>
      <c r="F332" s="113" t="s">
        <v>3866</v>
      </c>
      <c r="G332" s="113" t="s">
        <v>3863</v>
      </c>
      <c r="H332" s="34" t="s">
        <v>1114</v>
      </c>
      <c r="I332" s="50"/>
      <c r="J332" s="89"/>
      <c r="K332" s="12"/>
      <c r="L332" s="4"/>
      <c r="M332" s="25">
        <v>1666.1</v>
      </c>
      <c r="N332" s="21"/>
      <c r="O332" s="6" t="s">
        <v>945</v>
      </c>
      <c r="P332" s="6" t="s">
        <v>1010</v>
      </c>
      <c r="Q332" s="6" t="s">
        <v>1017</v>
      </c>
      <c r="R332" s="6"/>
      <c r="S332" s="6"/>
      <c r="T332" s="114" t="s">
        <v>3912</v>
      </c>
      <c r="U332" s="34">
        <v>42046</v>
      </c>
      <c r="V332" s="92" t="s">
        <v>3911</v>
      </c>
    </row>
    <row r="333" spans="1:22" ht="45" hidden="1" customHeight="1" x14ac:dyDescent="0.25">
      <c r="A333" s="6">
        <v>33</v>
      </c>
      <c r="B333" s="6"/>
      <c r="C333" s="6" t="s">
        <v>41</v>
      </c>
      <c r="D333" s="6" t="s">
        <v>1018</v>
      </c>
      <c r="E333" s="6" t="s">
        <v>1019</v>
      </c>
      <c r="F333" s="113" t="s">
        <v>3862</v>
      </c>
      <c r="G333" s="113" t="s">
        <v>3863</v>
      </c>
      <c r="H333" s="34" t="s">
        <v>1115</v>
      </c>
      <c r="I333" s="50"/>
      <c r="J333" s="89"/>
      <c r="K333" s="12">
        <v>1236.8</v>
      </c>
      <c r="L333" s="4" t="s">
        <v>923</v>
      </c>
      <c r="M333" s="25">
        <v>2334.5</v>
      </c>
      <c r="N333" s="21"/>
      <c r="O333" s="6" t="s">
        <v>945</v>
      </c>
      <c r="P333" s="6" t="s">
        <v>1031</v>
      </c>
      <c r="Q333" s="6" t="s">
        <v>1034</v>
      </c>
      <c r="R333" s="6"/>
      <c r="S333" s="6"/>
      <c r="T333" s="114" t="s">
        <v>3912</v>
      </c>
      <c r="U333" s="34" t="s">
        <v>3857</v>
      </c>
      <c r="V333" s="92" t="s">
        <v>3911</v>
      </c>
    </row>
    <row r="334" spans="1:22" ht="45" hidden="1" customHeight="1" x14ac:dyDescent="0.25">
      <c r="A334" s="6">
        <v>34</v>
      </c>
      <c r="B334" s="6"/>
      <c r="C334" s="6" t="s">
        <v>1020</v>
      </c>
      <c r="D334" s="6" t="s">
        <v>1021</v>
      </c>
      <c r="E334" s="6" t="s">
        <v>992</v>
      </c>
      <c r="F334" s="113" t="s">
        <v>3864</v>
      </c>
      <c r="G334" s="113" t="s">
        <v>3865</v>
      </c>
      <c r="H334" s="34" t="s">
        <v>1116</v>
      </c>
      <c r="I334" s="50"/>
      <c r="J334" s="89"/>
      <c r="K334" s="12"/>
      <c r="L334" s="9"/>
      <c r="M334" s="25">
        <v>24714</v>
      </c>
      <c r="N334" s="21"/>
      <c r="O334" s="6" t="s">
        <v>945</v>
      </c>
      <c r="P334" s="6" t="s">
        <v>1032</v>
      </c>
      <c r="Q334" s="6" t="s">
        <v>1035</v>
      </c>
      <c r="R334" s="6"/>
      <c r="S334" s="6"/>
      <c r="T334" s="114" t="s">
        <v>3912</v>
      </c>
      <c r="U334" s="114" t="s">
        <v>3857</v>
      </c>
      <c r="V334" s="92" t="s">
        <v>3911</v>
      </c>
    </row>
    <row r="335" spans="1:22" ht="45" hidden="1" customHeight="1" x14ac:dyDescent="0.25">
      <c r="A335" s="6">
        <v>35</v>
      </c>
      <c r="B335" s="6"/>
      <c r="C335" s="6" t="s">
        <v>1022</v>
      </c>
      <c r="D335" s="6" t="s">
        <v>1021</v>
      </c>
      <c r="E335" s="6" t="s">
        <v>992</v>
      </c>
      <c r="F335" s="113" t="s">
        <v>3867</v>
      </c>
      <c r="G335" s="113" t="s">
        <v>3868</v>
      </c>
      <c r="H335" s="34" t="s">
        <v>1117</v>
      </c>
      <c r="I335" s="50"/>
      <c r="J335" s="89"/>
      <c r="K335" s="12"/>
      <c r="L335" s="9"/>
      <c r="M335" s="25">
        <v>4529.8</v>
      </c>
      <c r="N335" s="21"/>
      <c r="O335" s="6" t="s">
        <v>945</v>
      </c>
      <c r="P335" s="6" t="s">
        <v>1033</v>
      </c>
      <c r="Q335" s="6" t="s">
        <v>1036</v>
      </c>
      <c r="R335" s="6"/>
      <c r="S335" s="6"/>
      <c r="T335" s="114" t="s">
        <v>3912</v>
      </c>
      <c r="U335" s="114" t="s">
        <v>3914</v>
      </c>
      <c r="V335" s="92" t="s">
        <v>3897</v>
      </c>
    </row>
    <row r="336" spans="1:22" ht="45" hidden="1" customHeight="1" x14ac:dyDescent="0.25">
      <c r="A336" s="142">
        <v>36</v>
      </c>
      <c r="B336" s="142"/>
      <c r="C336" s="142" t="s">
        <v>1023</v>
      </c>
      <c r="D336" s="142" t="s">
        <v>1024</v>
      </c>
      <c r="E336" s="142" t="s">
        <v>1025</v>
      </c>
      <c r="F336" s="34">
        <v>42014</v>
      </c>
      <c r="G336" s="113" t="s">
        <v>3861</v>
      </c>
      <c r="H336" s="145" t="s">
        <v>1118</v>
      </c>
      <c r="I336" s="50"/>
      <c r="J336" s="89"/>
      <c r="K336" s="147">
        <v>907</v>
      </c>
      <c r="L336" s="98"/>
      <c r="M336" s="136">
        <v>2750</v>
      </c>
      <c r="N336" s="139"/>
      <c r="O336" s="142" t="s">
        <v>945</v>
      </c>
      <c r="P336" s="142"/>
      <c r="Q336" s="142" t="s">
        <v>1037</v>
      </c>
      <c r="R336" s="6"/>
      <c r="S336" s="6"/>
      <c r="T336" s="114" t="s">
        <v>3913</v>
      </c>
      <c r="U336" s="114" t="s">
        <v>3901</v>
      </c>
      <c r="V336" s="92" t="s">
        <v>3911</v>
      </c>
    </row>
    <row r="337" spans="1:22" x14ac:dyDescent="0.25">
      <c r="A337" s="645">
        <v>6</v>
      </c>
      <c r="B337" s="645"/>
      <c r="C337" s="645" t="s">
        <v>4118</v>
      </c>
      <c r="D337" s="645" t="s">
        <v>1026</v>
      </c>
      <c r="E337" s="645" t="s">
        <v>940</v>
      </c>
      <c r="F337" s="655">
        <v>42134</v>
      </c>
      <c r="G337" s="643" t="s">
        <v>3913</v>
      </c>
      <c r="H337" s="656" t="s">
        <v>1082</v>
      </c>
      <c r="I337" s="647">
        <v>143526.5</v>
      </c>
      <c r="J337" s="632"/>
      <c r="K337" s="60">
        <v>143526.5</v>
      </c>
      <c r="L337" s="59" t="s">
        <v>3803</v>
      </c>
      <c r="M337" s="637">
        <v>178148.5</v>
      </c>
      <c r="N337" s="641"/>
      <c r="O337" s="645" t="s">
        <v>945</v>
      </c>
      <c r="P337" s="645"/>
      <c r="Q337" s="668" t="s">
        <v>1038</v>
      </c>
      <c r="R337" s="105"/>
      <c r="S337" s="105"/>
      <c r="T337" s="643" t="s">
        <v>4119</v>
      </c>
      <c r="U337" s="655">
        <v>42463</v>
      </c>
      <c r="V337" s="650" t="s">
        <v>3911</v>
      </c>
    </row>
    <row r="338" spans="1:22" ht="30" x14ac:dyDescent="0.25">
      <c r="A338" s="645"/>
      <c r="B338" s="645"/>
      <c r="C338" s="645"/>
      <c r="D338" s="645"/>
      <c r="E338" s="645"/>
      <c r="F338" s="646"/>
      <c r="G338" s="646"/>
      <c r="H338" s="656"/>
      <c r="I338" s="649"/>
      <c r="J338" s="634"/>
      <c r="K338" s="60">
        <v>13099.3</v>
      </c>
      <c r="L338" s="58" t="s">
        <v>3804</v>
      </c>
      <c r="M338" s="637"/>
      <c r="N338" s="641"/>
      <c r="O338" s="645"/>
      <c r="P338" s="645"/>
      <c r="Q338" s="668"/>
      <c r="R338" s="6"/>
      <c r="S338" s="6"/>
      <c r="T338" s="646"/>
      <c r="U338" s="646"/>
      <c r="V338" s="652"/>
    </row>
    <row r="339" spans="1:22" ht="45" hidden="1" customHeight="1" x14ac:dyDescent="0.25">
      <c r="A339" s="144">
        <v>38</v>
      </c>
      <c r="B339" s="144"/>
      <c r="C339" s="144" t="s">
        <v>1027</v>
      </c>
      <c r="D339" s="144" t="s">
        <v>1028</v>
      </c>
      <c r="E339" s="144" t="s">
        <v>1029</v>
      </c>
      <c r="F339" s="113" t="s">
        <v>3860</v>
      </c>
      <c r="G339" s="34">
        <v>42258</v>
      </c>
      <c r="H339" s="146" t="s">
        <v>1083</v>
      </c>
      <c r="I339" s="50"/>
      <c r="J339" s="89"/>
      <c r="K339" s="149"/>
      <c r="L339" s="152"/>
      <c r="M339" s="138">
        <v>874</v>
      </c>
      <c r="N339" s="141"/>
      <c r="O339" s="144" t="s">
        <v>945</v>
      </c>
      <c r="P339" s="144"/>
      <c r="Q339" s="144" t="s">
        <v>1048</v>
      </c>
      <c r="R339" s="6"/>
      <c r="S339" s="6"/>
      <c r="T339" s="114" t="s">
        <v>3870</v>
      </c>
      <c r="U339" s="34">
        <v>42046</v>
      </c>
      <c r="V339" s="92" t="s">
        <v>3911</v>
      </c>
    </row>
    <row r="340" spans="1:22" ht="45" hidden="1" customHeight="1" x14ac:dyDescent="0.25">
      <c r="A340" s="142">
        <v>39</v>
      </c>
      <c r="B340" s="142"/>
      <c r="C340" s="142" t="s">
        <v>852</v>
      </c>
      <c r="D340" s="142" t="s">
        <v>1030</v>
      </c>
      <c r="E340" s="142" t="s">
        <v>1004</v>
      </c>
      <c r="F340" s="34">
        <v>42106</v>
      </c>
      <c r="G340" s="114" t="s">
        <v>3871</v>
      </c>
      <c r="H340" s="142" t="s">
        <v>1132</v>
      </c>
      <c r="I340" s="50">
        <v>1920.2</v>
      </c>
      <c r="J340" s="89" t="s">
        <v>922</v>
      </c>
      <c r="K340" s="147">
        <v>1920.2</v>
      </c>
      <c r="L340" s="150" t="s">
        <v>3634</v>
      </c>
      <c r="M340" s="136">
        <v>1920.2</v>
      </c>
      <c r="N340" s="139" t="s">
        <v>3634</v>
      </c>
      <c r="O340" s="142" t="s">
        <v>945</v>
      </c>
      <c r="P340" s="142" t="s">
        <v>3918</v>
      </c>
      <c r="Q340" s="142" t="s">
        <v>1139</v>
      </c>
      <c r="R340" s="6"/>
      <c r="S340" s="6"/>
      <c r="T340" s="114" t="s">
        <v>3872</v>
      </c>
      <c r="U340" s="114" t="s">
        <v>3919</v>
      </c>
      <c r="V340" s="92" t="s">
        <v>3911</v>
      </c>
    </row>
    <row r="341" spans="1:22" ht="45" x14ac:dyDescent="0.25">
      <c r="A341" s="157">
        <v>7</v>
      </c>
      <c r="B341" s="157"/>
      <c r="C341" s="157" t="s">
        <v>1039</v>
      </c>
      <c r="D341" s="157" t="s">
        <v>1040</v>
      </c>
      <c r="E341" s="157" t="s">
        <v>6160</v>
      </c>
      <c r="F341" s="113" t="s">
        <v>3869</v>
      </c>
      <c r="G341" s="34">
        <v>42319</v>
      </c>
      <c r="H341" s="90" t="s">
        <v>1084</v>
      </c>
      <c r="I341" s="50"/>
      <c r="J341" s="89"/>
      <c r="K341" s="60">
        <v>24492.400000000001</v>
      </c>
      <c r="L341" s="58" t="s">
        <v>922</v>
      </c>
      <c r="M341" s="25">
        <v>24575.1</v>
      </c>
      <c r="N341" s="21"/>
      <c r="O341" s="157" t="s">
        <v>945</v>
      </c>
      <c r="P341" s="157" t="s">
        <v>3917</v>
      </c>
      <c r="Q341" s="157" t="s">
        <v>1049</v>
      </c>
      <c r="R341" s="6"/>
      <c r="S341" s="6"/>
      <c r="T341" s="34">
        <v>42228</v>
      </c>
      <c r="U341" s="114" t="s">
        <v>3916</v>
      </c>
      <c r="V341" s="92" t="s">
        <v>3911</v>
      </c>
    </row>
    <row r="342" spans="1:22" ht="15.75" hidden="1" customHeight="1" x14ac:dyDescent="0.25">
      <c r="A342" s="644">
        <v>41</v>
      </c>
      <c r="B342" s="644"/>
      <c r="C342" s="644" t="s">
        <v>905</v>
      </c>
      <c r="D342" s="644" t="s">
        <v>1028</v>
      </c>
      <c r="E342" s="644" t="s">
        <v>1041</v>
      </c>
      <c r="F342" s="643" t="s">
        <v>3870</v>
      </c>
      <c r="G342" s="643" t="s">
        <v>3854</v>
      </c>
      <c r="H342" s="667" t="s">
        <v>1085</v>
      </c>
      <c r="I342" s="647"/>
      <c r="J342" s="632"/>
      <c r="K342" s="149">
        <v>27634.9</v>
      </c>
      <c r="L342" s="152" t="s">
        <v>923</v>
      </c>
      <c r="M342" s="636">
        <v>30924.7</v>
      </c>
      <c r="N342" s="640"/>
      <c r="O342" s="644" t="s">
        <v>945</v>
      </c>
      <c r="P342" s="644" t="s">
        <v>3915</v>
      </c>
      <c r="Q342" s="644" t="s">
        <v>1050</v>
      </c>
      <c r="R342" s="105"/>
      <c r="S342" s="105"/>
      <c r="T342" s="655">
        <v>42228</v>
      </c>
      <c r="U342" s="643" t="s">
        <v>3876</v>
      </c>
      <c r="V342" s="650" t="s">
        <v>3911</v>
      </c>
    </row>
    <row r="343" spans="1:22" ht="15.75" hidden="1" customHeight="1" x14ac:dyDescent="0.25">
      <c r="A343" s="646"/>
      <c r="B343" s="646"/>
      <c r="C343" s="646"/>
      <c r="D343" s="646"/>
      <c r="E343" s="646"/>
      <c r="F343" s="646"/>
      <c r="G343" s="646"/>
      <c r="H343" s="666"/>
      <c r="I343" s="649"/>
      <c r="J343" s="634"/>
      <c r="K343" s="12">
        <v>1469.5</v>
      </c>
      <c r="L343" s="4" t="s">
        <v>3805</v>
      </c>
      <c r="M343" s="638"/>
      <c r="N343" s="642"/>
      <c r="O343" s="646"/>
      <c r="P343" s="646"/>
      <c r="Q343" s="646"/>
      <c r="R343" s="6"/>
      <c r="S343" s="6"/>
      <c r="T343" s="646"/>
      <c r="U343" s="646"/>
      <c r="V343" s="652"/>
    </row>
    <row r="344" spans="1:22" ht="45" hidden="1" customHeight="1" x14ac:dyDescent="0.25">
      <c r="A344" s="6">
        <v>42</v>
      </c>
      <c r="B344" s="6"/>
      <c r="C344" s="6" t="s">
        <v>1042</v>
      </c>
      <c r="D344" s="6" t="s">
        <v>1003</v>
      </c>
      <c r="E344" s="6" t="s">
        <v>1043</v>
      </c>
      <c r="F344" s="113" t="s">
        <v>3857</v>
      </c>
      <c r="G344" s="113" t="s">
        <v>3858</v>
      </c>
      <c r="H344" s="34" t="s">
        <v>1086</v>
      </c>
      <c r="I344" s="50"/>
      <c r="J344" s="89"/>
      <c r="K344" s="12">
        <v>1188.4000000000001</v>
      </c>
      <c r="L344" s="4" t="s">
        <v>1005</v>
      </c>
      <c r="M344" s="25">
        <v>1922.4</v>
      </c>
      <c r="N344" s="21"/>
      <c r="O344" s="6" t="s">
        <v>945</v>
      </c>
      <c r="P344" s="6"/>
      <c r="Q344" s="6" t="s">
        <v>1051</v>
      </c>
      <c r="R344" s="6"/>
      <c r="S344" s="6"/>
      <c r="T344" s="34" t="s">
        <v>3907</v>
      </c>
      <c r="U344" s="34">
        <v>42258</v>
      </c>
      <c r="V344" s="92" t="s">
        <v>3886</v>
      </c>
    </row>
    <row r="345" spans="1:22" ht="45" hidden="1" customHeight="1" x14ac:dyDescent="0.25">
      <c r="A345" s="6">
        <v>43</v>
      </c>
      <c r="B345" s="6"/>
      <c r="C345" s="6" t="s">
        <v>1044</v>
      </c>
      <c r="D345" s="6" t="s">
        <v>1045</v>
      </c>
      <c r="E345" s="6" t="s">
        <v>1046</v>
      </c>
      <c r="F345" s="113" t="s">
        <v>3859</v>
      </c>
      <c r="G345" s="113" t="s">
        <v>3858</v>
      </c>
      <c r="H345" s="34" t="s">
        <v>1087</v>
      </c>
      <c r="I345" s="50"/>
      <c r="J345" s="89"/>
      <c r="K345" s="12"/>
      <c r="L345" s="4"/>
      <c r="M345" s="25">
        <v>27730.1</v>
      </c>
      <c r="N345" s="21"/>
      <c r="O345" s="6" t="s">
        <v>1047</v>
      </c>
      <c r="P345" s="6"/>
      <c r="Q345" s="6" t="s">
        <v>1052</v>
      </c>
      <c r="R345" s="6"/>
      <c r="S345" s="6"/>
      <c r="T345" s="34">
        <v>42228</v>
      </c>
      <c r="U345" s="114" t="s">
        <v>3902</v>
      </c>
      <c r="V345" s="92" t="s">
        <v>3903</v>
      </c>
    </row>
    <row r="346" spans="1:22" ht="15.75" hidden="1" customHeight="1" x14ac:dyDescent="0.25">
      <c r="A346" s="643">
        <v>44</v>
      </c>
      <c r="B346" s="643"/>
      <c r="C346" s="643" t="s">
        <v>1053</v>
      </c>
      <c r="D346" s="643" t="s">
        <v>1054</v>
      </c>
      <c r="E346" s="643" t="s">
        <v>921</v>
      </c>
      <c r="F346" s="643" t="s">
        <v>3857</v>
      </c>
      <c r="G346" s="643" t="s">
        <v>3909</v>
      </c>
      <c r="H346" s="655" t="s">
        <v>1067</v>
      </c>
      <c r="I346" s="647"/>
      <c r="J346" s="632"/>
      <c r="K346" s="12">
        <v>13947.8</v>
      </c>
      <c r="L346" s="4" t="s">
        <v>1005</v>
      </c>
      <c r="M346" s="635">
        <v>37643.599999999999</v>
      </c>
      <c r="N346" s="639"/>
      <c r="O346" s="655">
        <v>43100</v>
      </c>
      <c r="P346" s="643"/>
      <c r="Q346" s="643" t="s">
        <v>1076</v>
      </c>
      <c r="R346" s="105"/>
      <c r="S346" s="105"/>
      <c r="T346" s="643" t="s">
        <v>3909</v>
      </c>
      <c r="U346" s="643" t="s">
        <v>3910</v>
      </c>
      <c r="V346" s="650" t="s">
        <v>3911</v>
      </c>
    </row>
    <row r="347" spans="1:22" ht="15.75" hidden="1" customHeight="1" x14ac:dyDescent="0.25">
      <c r="A347" s="646"/>
      <c r="B347" s="646"/>
      <c r="C347" s="646"/>
      <c r="D347" s="646"/>
      <c r="E347" s="646"/>
      <c r="F347" s="646"/>
      <c r="G347" s="646"/>
      <c r="H347" s="666"/>
      <c r="I347" s="649"/>
      <c r="J347" s="634"/>
      <c r="K347" s="12">
        <v>3324.9</v>
      </c>
      <c r="L347" s="4" t="s">
        <v>3806</v>
      </c>
      <c r="M347" s="638"/>
      <c r="N347" s="642"/>
      <c r="O347" s="666"/>
      <c r="P347" s="646"/>
      <c r="Q347" s="646"/>
      <c r="R347" s="6"/>
      <c r="S347" s="6"/>
      <c r="T347" s="646"/>
      <c r="U347" s="646"/>
      <c r="V347" s="652"/>
    </row>
    <row r="348" spans="1:22" ht="45" hidden="1" customHeight="1" x14ac:dyDescent="0.25">
      <c r="A348" s="6">
        <v>45</v>
      </c>
      <c r="B348" s="6"/>
      <c r="C348" s="6" t="s">
        <v>1055</v>
      </c>
      <c r="D348" s="6" t="s">
        <v>1056</v>
      </c>
      <c r="E348" s="6" t="s">
        <v>1057</v>
      </c>
      <c r="F348" s="34">
        <v>42074</v>
      </c>
      <c r="G348" s="113" t="s">
        <v>3855</v>
      </c>
      <c r="H348" s="34" t="s">
        <v>1068</v>
      </c>
      <c r="I348" s="50">
        <v>2300</v>
      </c>
      <c r="J348" s="103" t="s">
        <v>1005</v>
      </c>
      <c r="K348" s="12"/>
      <c r="L348" s="4"/>
      <c r="M348" s="25">
        <v>2300</v>
      </c>
      <c r="N348" s="21"/>
      <c r="O348" s="6" t="s">
        <v>945</v>
      </c>
      <c r="P348" s="6" t="s">
        <v>1073</v>
      </c>
      <c r="Q348" s="6" t="s">
        <v>1077</v>
      </c>
      <c r="R348" s="6"/>
      <c r="S348" s="6"/>
      <c r="T348" s="114" t="s">
        <v>3901</v>
      </c>
      <c r="U348" s="114" t="s">
        <v>3900</v>
      </c>
      <c r="V348" s="92" t="s">
        <v>3897</v>
      </c>
    </row>
    <row r="349" spans="1:22" ht="45" hidden="1" customHeight="1" x14ac:dyDescent="0.25">
      <c r="A349" s="6">
        <v>46</v>
      </c>
      <c r="B349" s="6"/>
      <c r="C349" s="6" t="s">
        <v>1055</v>
      </c>
      <c r="D349" s="6" t="s">
        <v>1021</v>
      </c>
      <c r="E349" s="6" t="s">
        <v>992</v>
      </c>
      <c r="F349" s="34">
        <v>42074</v>
      </c>
      <c r="G349" s="113" t="s">
        <v>3855</v>
      </c>
      <c r="H349" s="34" t="s">
        <v>1069</v>
      </c>
      <c r="I349" s="50"/>
      <c r="J349" s="89"/>
      <c r="K349" s="12"/>
      <c r="L349" s="4"/>
      <c r="M349" s="25">
        <v>2209</v>
      </c>
      <c r="N349" s="21"/>
      <c r="O349" s="6" t="s">
        <v>945</v>
      </c>
      <c r="P349" s="6" t="s">
        <v>1074</v>
      </c>
      <c r="Q349" s="6" t="s">
        <v>1078</v>
      </c>
      <c r="R349" s="6"/>
      <c r="S349" s="6"/>
      <c r="T349" s="114" t="s">
        <v>3901</v>
      </c>
      <c r="U349" s="114" t="s">
        <v>3900</v>
      </c>
      <c r="V349" s="92" t="s">
        <v>3897</v>
      </c>
    </row>
    <row r="350" spans="1:22" ht="45" hidden="1" customHeight="1" x14ac:dyDescent="0.25">
      <c r="A350" s="6">
        <v>47</v>
      </c>
      <c r="B350" s="6"/>
      <c r="C350" s="6" t="s">
        <v>1058</v>
      </c>
      <c r="D350" s="6" t="s">
        <v>1059</v>
      </c>
      <c r="E350" s="6" t="s">
        <v>1060</v>
      </c>
      <c r="F350" s="6"/>
      <c r="G350" s="6"/>
      <c r="H350" s="34" t="s">
        <v>1070</v>
      </c>
      <c r="I350" s="50">
        <v>40794.800000000003</v>
      </c>
      <c r="J350" s="103" t="s">
        <v>922</v>
      </c>
      <c r="K350" s="12"/>
      <c r="L350" s="4"/>
      <c r="M350" s="25">
        <v>51093.599999999999</v>
      </c>
      <c r="N350" s="21"/>
      <c r="O350" s="34">
        <v>42735</v>
      </c>
      <c r="P350" s="6"/>
      <c r="Q350" s="6" t="s">
        <v>1079</v>
      </c>
      <c r="R350" s="6"/>
      <c r="S350" s="6"/>
      <c r="T350" s="6"/>
      <c r="U350" s="6"/>
      <c r="V350" s="92"/>
    </row>
    <row r="351" spans="1:22" ht="45" hidden="1" customHeight="1" x14ac:dyDescent="0.25">
      <c r="A351" s="6">
        <v>48</v>
      </c>
      <c r="B351" s="6"/>
      <c r="C351" s="6" t="s">
        <v>1061</v>
      </c>
      <c r="D351" s="6" t="s">
        <v>1062</v>
      </c>
      <c r="E351" s="6" t="s">
        <v>1063</v>
      </c>
      <c r="F351" s="113" t="s">
        <v>3854</v>
      </c>
      <c r="G351" s="34">
        <v>42289</v>
      </c>
      <c r="H351" s="34" t="s">
        <v>1071</v>
      </c>
      <c r="I351" s="50"/>
      <c r="J351" s="89"/>
      <c r="K351" s="12">
        <v>1172.3</v>
      </c>
      <c r="L351" s="4" t="s">
        <v>1005</v>
      </c>
      <c r="M351" s="25">
        <v>1172.3</v>
      </c>
      <c r="N351" s="21"/>
      <c r="O351" s="34" t="s">
        <v>945</v>
      </c>
      <c r="P351" s="6" t="s">
        <v>1075</v>
      </c>
      <c r="Q351" s="6" t="s">
        <v>1080</v>
      </c>
      <c r="R351" s="6"/>
      <c r="S351" s="6"/>
      <c r="T351" s="114" t="s">
        <v>3953</v>
      </c>
      <c r="U351" s="114" t="s">
        <v>3875</v>
      </c>
      <c r="V351" s="92" t="s">
        <v>3897</v>
      </c>
    </row>
    <row r="352" spans="1:22" ht="15.75" hidden="1" customHeight="1" x14ac:dyDescent="0.25">
      <c r="A352" s="643">
        <v>8</v>
      </c>
      <c r="B352" s="643"/>
      <c r="C352" s="643" t="s">
        <v>1064</v>
      </c>
      <c r="D352" s="643" t="s">
        <v>1065</v>
      </c>
      <c r="E352" s="643" t="s">
        <v>1066</v>
      </c>
      <c r="F352" s="643"/>
      <c r="G352" s="643"/>
      <c r="H352" s="655" t="s">
        <v>1072</v>
      </c>
      <c r="I352" s="663">
        <f>1678.1+4710.7+111.2+1203+1298</f>
        <v>9001</v>
      </c>
      <c r="J352" s="632"/>
      <c r="K352" s="147">
        <v>1678.1</v>
      </c>
      <c r="L352" s="150" t="s">
        <v>3801</v>
      </c>
      <c r="M352" s="635">
        <v>9001</v>
      </c>
      <c r="N352" s="639"/>
      <c r="O352" s="655" t="s">
        <v>945</v>
      </c>
      <c r="P352" s="643"/>
      <c r="Q352" s="643" t="s">
        <v>1081</v>
      </c>
      <c r="R352" s="105"/>
      <c r="S352" s="105"/>
      <c r="T352" s="643"/>
      <c r="U352" s="643"/>
      <c r="V352" s="650"/>
    </row>
    <row r="353" spans="1:22" x14ac:dyDescent="0.25">
      <c r="A353" s="645"/>
      <c r="B353" s="645"/>
      <c r="C353" s="645"/>
      <c r="D353" s="645"/>
      <c r="E353" s="645"/>
      <c r="F353" s="644"/>
      <c r="G353" s="644"/>
      <c r="H353" s="656"/>
      <c r="I353" s="664"/>
      <c r="J353" s="633"/>
      <c r="K353" s="60">
        <v>4710.7</v>
      </c>
      <c r="L353" s="58" t="s">
        <v>922</v>
      </c>
      <c r="M353" s="637"/>
      <c r="N353" s="641"/>
      <c r="O353" s="656"/>
      <c r="P353" s="645"/>
      <c r="Q353" s="645"/>
      <c r="R353" s="105"/>
      <c r="S353" s="105"/>
      <c r="T353" s="644"/>
      <c r="U353" s="644"/>
      <c r="V353" s="651"/>
    </row>
    <row r="354" spans="1:22" ht="30" x14ac:dyDescent="0.25">
      <c r="A354" s="645"/>
      <c r="B354" s="645"/>
      <c r="C354" s="645"/>
      <c r="D354" s="645"/>
      <c r="E354" s="645"/>
      <c r="F354" s="646"/>
      <c r="G354" s="646"/>
      <c r="H354" s="656"/>
      <c r="I354" s="665"/>
      <c r="J354" s="634"/>
      <c r="K354" s="60">
        <v>1298</v>
      </c>
      <c r="L354" s="58" t="s">
        <v>3807</v>
      </c>
      <c r="M354" s="637"/>
      <c r="N354" s="641"/>
      <c r="O354" s="656"/>
      <c r="P354" s="645"/>
      <c r="Q354" s="645"/>
      <c r="R354" s="6"/>
      <c r="S354" s="6"/>
      <c r="T354" s="646"/>
      <c r="U354" s="646"/>
      <c r="V354" s="652"/>
    </row>
    <row r="355" spans="1:22" ht="75" x14ac:dyDescent="0.25">
      <c r="A355" s="157">
        <v>9</v>
      </c>
      <c r="B355" s="157"/>
      <c r="C355" s="157" t="s">
        <v>1064</v>
      </c>
      <c r="D355" s="157" t="s">
        <v>1119</v>
      </c>
      <c r="E355" s="157" t="s">
        <v>1120</v>
      </c>
      <c r="F355" s="113" t="s">
        <v>3875</v>
      </c>
      <c r="G355" s="113" t="s">
        <v>3876</v>
      </c>
      <c r="H355" s="90" t="s">
        <v>1130</v>
      </c>
      <c r="I355" s="50"/>
      <c r="J355" s="89"/>
      <c r="K355" s="60">
        <v>9694.7000000000007</v>
      </c>
      <c r="L355" s="58" t="s">
        <v>1135</v>
      </c>
      <c r="M355" s="25">
        <v>10278.799999999999</v>
      </c>
      <c r="N355" s="21"/>
      <c r="O355" s="157" t="s">
        <v>945</v>
      </c>
      <c r="P355" s="157" t="s">
        <v>3934</v>
      </c>
      <c r="Q355" s="157" t="s">
        <v>1137</v>
      </c>
      <c r="R355" s="6"/>
      <c r="S355" s="6"/>
      <c r="T355" s="114" t="s">
        <v>3935</v>
      </c>
      <c r="U355" s="34">
        <v>42552</v>
      </c>
      <c r="V355" s="92" t="s">
        <v>3911</v>
      </c>
    </row>
    <row r="356" spans="1:22" ht="45" hidden="1" customHeight="1" x14ac:dyDescent="0.25">
      <c r="A356" s="143">
        <v>51</v>
      </c>
      <c r="B356" s="143"/>
      <c r="C356" s="143" t="s">
        <v>1121</v>
      </c>
      <c r="D356" s="143" t="s">
        <v>1122</v>
      </c>
      <c r="E356" s="143" t="s">
        <v>996</v>
      </c>
      <c r="F356" s="34">
        <v>42075</v>
      </c>
      <c r="G356" s="114" t="s">
        <v>3872</v>
      </c>
      <c r="H356" s="143" t="s">
        <v>1131</v>
      </c>
      <c r="I356" s="50"/>
      <c r="J356" s="89"/>
      <c r="K356" s="148">
        <v>1250.5999999999999</v>
      </c>
      <c r="L356" s="151" t="s">
        <v>974</v>
      </c>
      <c r="M356" s="137">
        <v>1369.1</v>
      </c>
      <c r="N356" s="140"/>
      <c r="O356" s="153">
        <v>42734</v>
      </c>
      <c r="P356" s="143"/>
      <c r="Q356" s="143" t="s">
        <v>1138</v>
      </c>
      <c r="R356" s="6"/>
      <c r="S356" s="6"/>
      <c r="T356" s="114" t="s">
        <v>3879</v>
      </c>
      <c r="U356" s="34">
        <v>42675</v>
      </c>
      <c r="V356" s="92" t="s">
        <v>3889</v>
      </c>
    </row>
    <row r="357" spans="1:22" ht="45" x14ac:dyDescent="0.25">
      <c r="A357" s="157">
        <v>10</v>
      </c>
      <c r="B357" s="157"/>
      <c r="C357" s="157" t="s">
        <v>1123</v>
      </c>
      <c r="D357" s="157" t="s">
        <v>6161</v>
      </c>
      <c r="E357" s="157" t="s">
        <v>1004</v>
      </c>
      <c r="F357" s="6"/>
      <c r="G357" s="6"/>
      <c r="H357" s="157" t="s">
        <v>1132</v>
      </c>
      <c r="I357" s="50">
        <v>1920.2</v>
      </c>
      <c r="J357" s="89"/>
      <c r="K357" s="60">
        <v>1920.2</v>
      </c>
      <c r="L357" s="58" t="s">
        <v>922</v>
      </c>
      <c r="M357" s="25">
        <v>1920.2</v>
      </c>
      <c r="N357" s="21"/>
      <c r="O357" s="157" t="s">
        <v>945</v>
      </c>
      <c r="P357" s="157"/>
      <c r="Q357" s="157" t="s">
        <v>1139</v>
      </c>
      <c r="R357" s="6"/>
      <c r="S357" s="6"/>
      <c r="T357" s="6"/>
      <c r="U357" s="6"/>
      <c r="V357" s="92"/>
    </row>
    <row r="358" spans="1:22" ht="45" hidden="1" customHeight="1" x14ac:dyDescent="0.25">
      <c r="A358" s="144">
        <v>53</v>
      </c>
      <c r="B358" s="144"/>
      <c r="C358" s="144" t="s">
        <v>1124</v>
      </c>
      <c r="D358" s="144" t="s">
        <v>1125</v>
      </c>
      <c r="E358" s="144" t="s">
        <v>1126</v>
      </c>
      <c r="F358" s="34">
        <v>42259</v>
      </c>
      <c r="G358" s="34">
        <v>42491</v>
      </c>
      <c r="H358" s="144" t="s">
        <v>1133</v>
      </c>
      <c r="I358" s="50">
        <v>139.30000000000001</v>
      </c>
      <c r="J358" s="103" t="s">
        <v>1136</v>
      </c>
      <c r="K358" s="149"/>
      <c r="L358" s="152"/>
      <c r="M358" s="138">
        <v>803.1</v>
      </c>
      <c r="N358" s="141"/>
      <c r="O358" s="144" t="s">
        <v>945</v>
      </c>
      <c r="P358" s="144"/>
      <c r="Q358" s="144" t="s">
        <v>1140</v>
      </c>
      <c r="R358" s="6"/>
      <c r="S358" s="6"/>
      <c r="T358" s="6"/>
      <c r="U358" s="6"/>
      <c r="V358" s="92"/>
    </row>
    <row r="359" spans="1:22" ht="15.75" hidden="1" customHeight="1" x14ac:dyDescent="0.25">
      <c r="A359" s="643">
        <v>54</v>
      </c>
      <c r="B359" s="643"/>
      <c r="C359" s="643" t="s">
        <v>1127</v>
      </c>
      <c r="D359" s="643" t="s">
        <v>1128</v>
      </c>
      <c r="E359" s="643" t="s">
        <v>1129</v>
      </c>
      <c r="F359" s="643" t="s">
        <v>3877</v>
      </c>
      <c r="G359" s="643" t="s">
        <v>3878</v>
      </c>
      <c r="H359" s="643" t="s">
        <v>1134</v>
      </c>
      <c r="I359" s="50">
        <v>8.75</v>
      </c>
      <c r="J359" s="103" t="s">
        <v>3634</v>
      </c>
      <c r="K359" s="657"/>
      <c r="L359" s="660"/>
      <c r="M359" s="635">
        <v>4580.93</v>
      </c>
      <c r="N359" s="639"/>
      <c r="O359" s="643" t="s">
        <v>945</v>
      </c>
      <c r="P359" s="643"/>
      <c r="Q359" s="643" t="s">
        <v>1141</v>
      </c>
      <c r="R359" s="105"/>
      <c r="S359" s="105"/>
      <c r="T359" s="643"/>
      <c r="U359" s="643"/>
      <c r="V359" s="650"/>
    </row>
    <row r="360" spans="1:22" ht="15.75" hidden="1" customHeight="1" x14ac:dyDescent="0.25">
      <c r="A360" s="644"/>
      <c r="B360" s="644"/>
      <c r="C360" s="644"/>
      <c r="D360" s="644"/>
      <c r="E360" s="644"/>
      <c r="F360" s="644"/>
      <c r="G360" s="644"/>
      <c r="H360" s="644"/>
      <c r="I360" s="50">
        <v>67.459999999999994</v>
      </c>
      <c r="J360" s="103" t="s">
        <v>3801</v>
      </c>
      <c r="K360" s="658"/>
      <c r="L360" s="661"/>
      <c r="M360" s="636"/>
      <c r="N360" s="640"/>
      <c r="O360" s="644"/>
      <c r="P360" s="644"/>
      <c r="Q360" s="644"/>
      <c r="R360" s="105"/>
      <c r="S360" s="105"/>
      <c r="T360" s="644"/>
      <c r="U360" s="644"/>
      <c r="V360" s="651"/>
    </row>
    <row r="361" spans="1:22" ht="15.75" hidden="1" customHeight="1" x14ac:dyDescent="0.25">
      <c r="A361" s="644"/>
      <c r="B361" s="644"/>
      <c r="C361" s="644"/>
      <c r="D361" s="644"/>
      <c r="E361" s="644"/>
      <c r="F361" s="644"/>
      <c r="G361" s="644"/>
      <c r="H361" s="644"/>
      <c r="I361" s="50">
        <v>26</v>
      </c>
      <c r="J361" s="103" t="s">
        <v>3634</v>
      </c>
      <c r="K361" s="658"/>
      <c r="L361" s="661"/>
      <c r="M361" s="636"/>
      <c r="N361" s="640"/>
      <c r="O361" s="644"/>
      <c r="P361" s="644"/>
      <c r="Q361" s="644"/>
      <c r="R361" s="105"/>
      <c r="S361" s="105"/>
      <c r="T361" s="644"/>
      <c r="U361" s="644"/>
      <c r="V361" s="651"/>
    </row>
    <row r="362" spans="1:22" ht="15.75" hidden="1" customHeight="1" x14ac:dyDescent="0.25">
      <c r="A362" s="644"/>
      <c r="B362" s="644"/>
      <c r="C362" s="644"/>
      <c r="D362" s="644"/>
      <c r="E362" s="644"/>
      <c r="F362" s="644"/>
      <c r="G362" s="644"/>
      <c r="H362" s="644"/>
      <c r="I362" s="50">
        <v>29.8</v>
      </c>
      <c r="J362" s="103" t="s">
        <v>1136</v>
      </c>
      <c r="K362" s="658"/>
      <c r="L362" s="661"/>
      <c r="M362" s="636"/>
      <c r="N362" s="640"/>
      <c r="O362" s="644"/>
      <c r="P362" s="644"/>
      <c r="Q362" s="644"/>
      <c r="R362" s="105"/>
      <c r="S362" s="105"/>
      <c r="T362" s="644"/>
      <c r="U362" s="644"/>
      <c r="V362" s="651"/>
    </row>
    <row r="363" spans="1:22" ht="26.25" hidden="1" customHeight="1" x14ac:dyDescent="0.25">
      <c r="A363" s="646"/>
      <c r="B363" s="646"/>
      <c r="C363" s="646"/>
      <c r="D363" s="646"/>
      <c r="E363" s="646"/>
      <c r="F363" s="646"/>
      <c r="G363" s="646"/>
      <c r="H363" s="646"/>
      <c r="I363" s="50">
        <v>8.08</v>
      </c>
      <c r="J363" s="103" t="s">
        <v>3808</v>
      </c>
      <c r="K363" s="659"/>
      <c r="L363" s="662"/>
      <c r="M363" s="638"/>
      <c r="N363" s="642"/>
      <c r="O363" s="646"/>
      <c r="P363" s="646"/>
      <c r="Q363" s="646"/>
      <c r="R363" s="6"/>
      <c r="S363" s="6"/>
      <c r="T363" s="646"/>
      <c r="U363" s="646"/>
      <c r="V363" s="652"/>
    </row>
    <row r="364" spans="1:22" ht="15.75" hidden="1" customHeight="1" x14ac:dyDescent="0.25">
      <c r="A364" s="643">
        <v>11</v>
      </c>
      <c r="B364" s="643"/>
      <c r="C364" s="643" t="s">
        <v>1142</v>
      </c>
      <c r="D364" s="643" t="s">
        <v>1143</v>
      </c>
      <c r="E364" s="643" t="s">
        <v>1144</v>
      </c>
      <c r="F364" s="643"/>
      <c r="G364" s="643"/>
      <c r="H364" s="643" t="s">
        <v>1156</v>
      </c>
      <c r="I364" s="647">
        <v>23900.5</v>
      </c>
      <c r="J364" s="653"/>
      <c r="K364" s="148">
        <v>6307.2</v>
      </c>
      <c r="L364" s="151" t="s">
        <v>1005</v>
      </c>
      <c r="M364" s="635">
        <v>26613.200000000001</v>
      </c>
      <c r="N364" s="639"/>
      <c r="O364" s="655">
        <v>43100</v>
      </c>
      <c r="P364" s="643"/>
      <c r="Q364" s="643" t="s">
        <v>1165</v>
      </c>
      <c r="R364" s="105"/>
      <c r="S364" s="105"/>
      <c r="T364" s="643"/>
      <c r="U364" s="643"/>
      <c r="V364" s="650"/>
    </row>
    <row r="365" spans="1:22" x14ac:dyDescent="0.25">
      <c r="A365" s="645"/>
      <c r="B365" s="645"/>
      <c r="C365" s="645"/>
      <c r="D365" s="645"/>
      <c r="E365" s="645"/>
      <c r="F365" s="646"/>
      <c r="G365" s="646"/>
      <c r="H365" s="645"/>
      <c r="I365" s="649"/>
      <c r="J365" s="654"/>
      <c r="K365" s="60">
        <v>17467.3</v>
      </c>
      <c r="L365" s="58" t="s">
        <v>3802</v>
      </c>
      <c r="M365" s="637"/>
      <c r="N365" s="641"/>
      <c r="O365" s="656"/>
      <c r="P365" s="645"/>
      <c r="Q365" s="645"/>
      <c r="R365" s="6"/>
      <c r="S365" s="6"/>
      <c r="T365" s="646"/>
      <c r="U365" s="646"/>
      <c r="V365" s="652"/>
    </row>
    <row r="366" spans="1:22" ht="45" hidden="1" customHeight="1" x14ac:dyDescent="0.25">
      <c r="A366" s="144">
        <v>56</v>
      </c>
      <c r="B366" s="144"/>
      <c r="C366" s="144" t="s">
        <v>1145</v>
      </c>
      <c r="D366" s="144" t="s">
        <v>1146</v>
      </c>
      <c r="E366" s="144" t="s">
        <v>1147</v>
      </c>
      <c r="F366" s="114" t="s">
        <v>3528</v>
      </c>
      <c r="G366" s="114" t="s">
        <v>3947</v>
      </c>
      <c r="H366" s="144" t="s">
        <v>1157</v>
      </c>
      <c r="I366" s="50"/>
      <c r="J366" s="89"/>
      <c r="K366" s="149"/>
      <c r="L366" s="152"/>
      <c r="M366" s="138">
        <v>7095.5</v>
      </c>
      <c r="N366" s="141"/>
      <c r="O366" s="144" t="s">
        <v>945</v>
      </c>
      <c r="P366" s="144" t="s">
        <v>1163</v>
      </c>
      <c r="Q366" s="144" t="s">
        <v>3948</v>
      </c>
      <c r="R366" s="6"/>
      <c r="S366" s="6"/>
      <c r="T366" s="34">
        <v>42156</v>
      </c>
      <c r="U366" s="114" t="s">
        <v>3949</v>
      </c>
      <c r="V366" s="92" t="s">
        <v>3889</v>
      </c>
    </row>
    <row r="367" spans="1:22" ht="45" hidden="1" customHeight="1" x14ac:dyDescent="0.25">
      <c r="A367" s="6">
        <v>57</v>
      </c>
      <c r="B367" s="6"/>
      <c r="C367" s="6" t="s">
        <v>852</v>
      </c>
      <c r="D367" s="6" t="s">
        <v>1148</v>
      </c>
      <c r="E367" s="6" t="s">
        <v>992</v>
      </c>
      <c r="F367" s="34">
        <v>42106</v>
      </c>
      <c r="G367" s="113" t="s">
        <v>3871</v>
      </c>
      <c r="H367" s="6" t="s">
        <v>1158</v>
      </c>
      <c r="I367" s="50"/>
      <c r="J367" s="89"/>
      <c r="K367" s="12"/>
      <c r="L367" s="4"/>
      <c r="M367" s="25">
        <v>1983</v>
      </c>
      <c r="N367" s="21"/>
      <c r="O367" s="114" t="s">
        <v>945</v>
      </c>
      <c r="P367" s="6" t="s">
        <v>1164</v>
      </c>
      <c r="Q367" s="6" t="s">
        <v>1166</v>
      </c>
      <c r="R367" s="6"/>
      <c r="S367" s="6"/>
      <c r="T367" s="114" t="s">
        <v>3872</v>
      </c>
      <c r="U367" s="114" t="s">
        <v>3952</v>
      </c>
      <c r="V367" s="92" t="s">
        <v>3889</v>
      </c>
    </row>
    <row r="368" spans="1:22" ht="45" hidden="1" customHeight="1" x14ac:dyDescent="0.25">
      <c r="A368" s="6">
        <v>58</v>
      </c>
      <c r="B368" s="6"/>
      <c r="C368" s="6" t="s">
        <v>1149</v>
      </c>
      <c r="D368" s="6" t="s">
        <v>1150</v>
      </c>
      <c r="E368" s="6" t="s">
        <v>1151</v>
      </c>
      <c r="F368" s="114" t="s">
        <v>3902</v>
      </c>
      <c r="G368" s="114" t="s">
        <v>3950</v>
      </c>
      <c r="H368" s="6" t="s">
        <v>1159</v>
      </c>
      <c r="I368" s="50"/>
      <c r="J368" s="89"/>
      <c r="K368" s="12">
        <v>11995</v>
      </c>
      <c r="L368" s="4" t="s">
        <v>1005</v>
      </c>
      <c r="M368" s="25">
        <v>69763</v>
      </c>
      <c r="N368" s="21"/>
      <c r="O368" s="34">
        <v>43100</v>
      </c>
      <c r="P368" s="6"/>
      <c r="Q368" s="6" t="s">
        <v>1167</v>
      </c>
      <c r="R368" s="6"/>
      <c r="S368" s="6"/>
      <c r="T368" s="114" t="s">
        <v>3879</v>
      </c>
      <c r="U368" s="34">
        <v>42675</v>
      </c>
      <c r="V368" s="92" t="s">
        <v>3889</v>
      </c>
    </row>
    <row r="369" spans="1:22" ht="45" hidden="1" customHeight="1" x14ac:dyDescent="0.25">
      <c r="A369" s="6">
        <v>59</v>
      </c>
      <c r="B369" s="6"/>
      <c r="C369" s="6" t="s">
        <v>1152</v>
      </c>
      <c r="D369" s="6" t="s">
        <v>1153</v>
      </c>
      <c r="E369" s="6" t="s">
        <v>1154</v>
      </c>
      <c r="F369" s="114" t="s">
        <v>3904</v>
      </c>
      <c r="G369" s="114" t="s">
        <v>3905</v>
      </c>
      <c r="H369" s="6" t="s">
        <v>1160</v>
      </c>
      <c r="I369" s="50">
        <v>5082.8</v>
      </c>
      <c r="J369" s="89"/>
      <c r="K369" s="12">
        <v>5082.8</v>
      </c>
      <c r="L369" s="4" t="s">
        <v>1005</v>
      </c>
      <c r="M369" s="25">
        <v>8269.2999999999993</v>
      </c>
      <c r="N369" s="21"/>
      <c r="O369" s="6" t="s">
        <v>1162</v>
      </c>
      <c r="P369" s="6"/>
      <c r="Q369" s="6" t="s">
        <v>1168</v>
      </c>
      <c r="R369" s="6"/>
      <c r="S369" s="6"/>
      <c r="T369" s="34">
        <v>42462</v>
      </c>
      <c r="U369" s="114" t="s">
        <v>3906</v>
      </c>
      <c r="V369" s="92" t="s">
        <v>3897</v>
      </c>
    </row>
    <row r="370" spans="1:22" ht="15.75" hidden="1" customHeight="1" x14ac:dyDescent="0.25">
      <c r="A370" s="643">
        <v>12</v>
      </c>
      <c r="B370" s="643"/>
      <c r="C370" s="643" t="s">
        <v>6162</v>
      </c>
      <c r="D370" s="643" t="s">
        <v>1155</v>
      </c>
      <c r="E370" s="643" t="s">
        <v>902</v>
      </c>
      <c r="F370" s="643" t="s">
        <v>3872</v>
      </c>
      <c r="G370" s="643" t="s">
        <v>3873</v>
      </c>
      <c r="H370" s="643" t="s">
        <v>1161</v>
      </c>
      <c r="I370" s="647"/>
      <c r="J370" s="632"/>
      <c r="K370" s="12">
        <v>672.3</v>
      </c>
      <c r="L370" s="4" t="s">
        <v>923</v>
      </c>
      <c r="M370" s="635">
        <v>32557.7</v>
      </c>
      <c r="N370" s="639"/>
      <c r="O370" s="643" t="s">
        <v>945</v>
      </c>
      <c r="P370" s="643"/>
      <c r="Q370" s="643" t="s">
        <v>1169</v>
      </c>
      <c r="R370" s="105"/>
      <c r="S370" s="105"/>
      <c r="T370" s="643" t="s">
        <v>3920</v>
      </c>
      <c r="U370" s="643" t="s">
        <v>3906</v>
      </c>
      <c r="V370" s="650" t="s">
        <v>3921</v>
      </c>
    </row>
    <row r="371" spans="1:22" ht="15.75" hidden="1" customHeight="1" x14ac:dyDescent="0.25">
      <c r="A371" s="644"/>
      <c r="B371" s="644"/>
      <c r="C371" s="644"/>
      <c r="D371" s="644"/>
      <c r="E371" s="644"/>
      <c r="F371" s="644"/>
      <c r="G371" s="644"/>
      <c r="H371" s="644"/>
      <c r="I371" s="648"/>
      <c r="J371" s="633"/>
      <c r="K371" s="147">
        <v>7908</v>
      </c>
      <c r="L371" s="150" t="s">
        <v>3801</v>
      </c>
      <c r="M371" s="636"/>
      <c r="N371" s="640"/>
      <c r="O371" s="644"/>
      <c r="P371" s="644"/>
      <c r="Q371" s="644"/>
      <c r="R371" s="105"/>
      <c r="S371" s="105"/>
      <c r="T371" s="644"/>
      <c r="U371" s="644"/>
      <c r="V371" s="651"/>
    </row>
    <row r="372" spans="1:22" x14ac:dyDescent="0.25">
      <c r="A372" s="645"/>
      <c r="B372" s="645"/>
      <c r="C372" s="645"/>
      <c r="D372" s="645"/>
      <c r="E372" s="645"/>
      <c r="F372" s="644"/>
      <c r="G372" s="644"/>
      <c r="H372" s="645"/>
      <c r="I372" s="648"/>
      <c r="J372" s="633"/>
      <c r="K372" s="60">
        <v>2622</v>
      </c>
      <c r="L372" s="58" t="s">
        <v>922</v>
      </c>
      <c r="M372" s="637"/>
      <c r="N372" s="641"/>
      <c r="O372" s="645"/>
      <c r="P372" s="645"/>
      <c r="Q372" s="645"/>
      <c r="R372" s="105"/>
      <c r="S372" s="105"/>
      <c r="T372" s="644"/>
      <c r="U372" s="644"/>
      <c r="V372" s="651"/>
    </row>
    <row r="373" spans="1:22" ht="15.75" hidden="1" customHeight="1" x14ac:dyDescent="0.25">
      <c r="A373" s="646"/>
      <c r="B373" s="646"/>
      <c r="C373" s="646"/>
      <c r="D373" s="646"/>
      <c r="E373" s="646"/>
      <c r="F373" s="646"/>
      <c r="G373" s="646"/>
      <c r="H373" s="646"/>
      <c r="I373" s="649"/>
      <c r="J373" s="634"/>
      <c r="K373" s="149">
        <v>3466.3</v>
      </c>
      <c r="L373" s="152" t="s">
        <v>3800</v>
      </c>
      <c r="M373" s="638"/>
      <c r="N373" s="642"/>
      <c r="O373" s="646"/>
      <c r="P373" s="646"/>
      <c r="Q373" s="646"/>
      <c r="R373" s="6"/>
      <c r="S373" s="6"/>
      <c r="T373" s="646"/>
      <c r="U373" s="646"/>
      <c r="V373" s="652"/>
    </row>
    <row r="374" spans="1:22" ht="27" hidden="1" customHeight="1" x14ac:dyDescent="0.25">
      <c r="A374" s="6"/>
      <c r="B374" s="6"/>
      <c r="C374" s="680" t="s">
        <v>1170</v>
      </c>
      <c r="D374" s="681"/>
      <c r="E374" s="682"/>
      <c r="F374" s="6"/>
      <c r="G374" s="6"/>
      <c r="H374" s="6"/>
      <c r="I374" s="50"/>
      <c r="J374" s="89"/>
      <c r="K374" s="12"/>
      <c r="L374" s="9"/>
      <c r="M374" s="25"/>
      <c r="N374" s="21"/>
      <c r="O374" s="90"/>
      <c r="P374" s="6"/>
      <c r="Q374" s="6"/>
      <c r="R374" s="6"/>
      <c r="S374" s="6"/>
      <c r="T374" s="6"/>
      <c r="U374" s="6"/>
      <c r="V374" s="92"/>
    </row>
    <row r="375" spans="1:22" x14ac:dyDescent="0.25">
      <c r="K375" s="393">
        <f>K315+K320+K324+K325+K330+K337+K338+K341+K353+K354+K355+K357+K365+K372</f>
        <v>289208.59999999998</v>
      </c>
    </row>
    <row r="376" spans="1:22" x14ac:dyDescent="0.25">
      <c r="K376" s="131">
        <f>K375/10</f>
        <v>28920.859999999997</v>
      </c>
    </row>
  </sheetData>
  <autoFilter ref="A3:W374">
    <filterColumn colId="11">
      <filters>
        <filter val="_x000a_RPH"/>
        <filter val="_x000a_RSX"/>
        <filter val="RPH"/>
        <filter val="RSX"/>
        <filter val="RSX+CLN"/>
      </filters>
    </filterColumn>
  </autoFilter>
  <mergeCells count="206">
    <mergeCell ref="C374:E374"/>
    <mergeCell ref="V2:V3"/>
    <mergeCell ref="P2:P3"/>
    <mergeCell ref="O2:O3"/>
    <mergeCell ref="H2:H3"/>
    <mergeCell ref="E2:E3"/>
    <mergeCell ref="F2:F3"/>
    <mergeCell ref="G2:G3"/>
    <mergeCell ref="C295:E295"/>
    <mergeCell ref="C246:E246"/>
    <mergeCell ref="C112:E112"/>
    <mergeCell ref="C169:E169"/>
    <mergeCell ref="E316:E318"/>
    <mergeCell ref="F316:F318"/>
    <mergeCell ref="G316:G318"/>
    <mergeCell ref="H316:H318"/>
    <mergeCell ref="H320:H321"/>
    <mergeCell ref="I320:I321"/>
    <mergeCell ref="J320:J321"/>
    <mergeCell ref="T320:T321"/>
    <mergeCell ref="U320:U321"/>
    <mergeCell ref="V320:V321"/>
    <mergeCell ref="J323:J324"/>
    <mergeCell ref="P323:P324"/>
    <mergeCell ref="A2:A3"/>
    <mergeCell ref="B2:B3"/>
    <mergeCell ref="D2:D3"/>
    <mergeCell ref="C2:C3"/>
    <mergeCell ref="C58:E58"/>
    <mergeCell ref="B1:U1"/>
    <mergeCell ref="I2:J2"/>
    <mergeCell ref="K2:L2"/>
    <mergeCell ref="M2:N2"/>
    <mergeCell ref="S2:S3"/>
    <mergeCell ref="U2:U3"/>
    <mergeCell ref="T2:T3"/>
    <mergeCell ref="R2:R3"/>
    <mergeCell ref="Q2:Q3"/>
    <mergeCell ref="U316:U318"/>
    <mergeCell ref="V316:V318"/>
    <mergeCell ref="I316:I318"/>
    <mergeCell ref="M316:M318"/>
    <mergeCell ref="N316:N318"/>
    <mergeCell ref="O316:O318"/>
    <mergeCell ref="P316:P318"/>
    <mergeCell ref="A316:A318"/>
    <mergeCell ref="B316:B318"/>
    <mergeCell ref="C316:C318"/>
    <mergeCell ref="D316:D318"/>
    <mergeCell ref="J316:J318"/>
    <mergeCell ref="A320:A321"/>
    <mergeCell ref="B320:B321"/>
    <mergeCell ref="C320:C321"/>
    <mergeCell ref="D320:D321"/>
    <mergeCell ref="E320:E321"/>
    <mergeCell ref="Q320:Q321"/>
    <mergeCell ref="A323:A324"/>
    <mergeCell ref="Q316:Q318"/>
    <mergeCell ref="T316:T318"/>
    <mergeCell ref="N320:N321"/>
    <mergeCell ref="O320:O321"/>
    <mergeCell ref="P320:P321"/>
    <mergeCell ref="F320:F321"/>
    <mergeCell ref="G320:G321"/>
    <mergeCell ref="T323:T324"/>
    <mergeCell ref="U323:U324"/>
    <mergeCell ref="B323:B324"/>
    <mergeCell ref="T337:T338"/>
    <mergeCell ref="U337:U338"/>
    <mergeCell ref="V323:V324"/>
    <mergeCell ref="M320:M321"/>
    <mergeCell ref="M323:M324"/>
    <mergeCell ref="N323:N324"/>
    <mergeCell ref="O323:O324"/>
    <mergeCell ref="I323:I324"/>
    <mergeCell ref="V337:V338"/>
    <mergeCell ref="A337:A338"/>
    <mergeCell ref="B337:B338"/>
    <mergeCell ref="C337:C338"/>
    <mergeCell ref="D323:D324"/>
    <mergeCell ref="C323:C324"/>
    <mergeCell ref="P337:P338"/>
    <mergeCell ref="Q337:Q338"/>
    <mergeCell ref="H323:H324"/>
    <mergeCell ref="G323:G324"/>
    <mergeCell ref="F323:F324"/>
    <mergeCell ref="E323:E324"/>
    <mergeCell ref="D337:D338"/>
    <mergeCell ref="E337:E338"/>
    <mergeCell ref="F337:F338"/>
    <mergeCell ref="G337:G338"/>
    <mergeCell ref="H337:H338"/>
    <mergeCell ref="Q323:Q324"/>
    <mergeCell ref="I337:I338"/>
    <mergeCell ref="J337:J338"/>
    <mergeCell ref="M337:M338"/>
    <mergeCell ref="N337:N338"/>
    <mergeCell ref="O337:O338"/>
    <mergeCell ref="G342:G343"/>
    <mergeCell ref="H342:H343"/>
    <mergeCell ref="I342:I343"/>
    <mergeCell ref="J342:J343"/>
    <mergeCell ref="N342:N343"/>
    <mergeCell ref="O342:O343"/>
    <mergeCell ref="P342:P343"/>
    <mergeCell ref="Q342:Q343"/>
    <mergeCell ref="U346:U347"/>
    <mergeCell ref="T346:T347"/>
    <mergeCell ref="V346:V347"/>
    <mergeCell ref="T342:T343"/>
    <mergeCell ref="U342:U343"/>
    <mergeCell ref="V342:V343"/>
    <mergeCell ref="A346:A347"/>
    <mergeCell ref="B346:B347"/>
    <mergeCell ref="C346:C347"/>
    <mergeCell ref="D346:D347"/>
    <mergeCell ref="E346:E347"/>
    <mergeCell ref="F346:F347"/>
    <mergeCell ref="G346:G347"/>
    <mergeCell ref="H346:H347"/>
    <mergeCell ref="I346:I347"/>
    <mergeCell ref="J346:J347"/>
    <mergeCell ref="M346:M347"/>
    <mergeCell ref="N346:N347"/>
    <mergeCell ref="O346:O347"/>
    <mergeCell ref="M342:M343"/>
    <mergeCell ref="F342:F343"/>
    <mergeCell ref="A342:A343"/>
    <mergeCell ref="B342:B343"/>
    <mergeCell ref="C342:C343"/>
    <mergeCell ref="D342:D343"/>
    <mergeCell ref="E342:E343"/>
    <mergeCell ref="J352:J354"/>
    <mergeCell ref="A352:A354"/>
    <mergeCell ref="B352:B354"/>
    <mergeCell ref="C352:C354"/>
    <mergeCell ref="D352:D354"/>
    <mergeCell ref="E352:E354"/>
    <mergeCell ref="P346:P347"/>
    <mergeCell ref="Q346:Q347"/>
    <mergeCell ref="I352:I354"/>
    <mergeCell ref="H352:H354"/>
    <mergeCell ref="T352:T354"/>
    <mergeCell ref="U352:U354"/>
    <mergeCell ref="V352:V354"/>
    <mergeCell ref="A359:A363"/>
    <mergeCell ref="B359:B363"/>
    <mergeCell ref="C359:C363"/>
    <mergeCell ref="D359:D363"/>
    <mergeCell ref="E359:E363"/>
    <mergeCell ref="F359:F363"/>
    <mergeCell ref="G359:G363"/>
    <mergeCell ref="H359:H363"/>
    <mergeCell ref="K359:K363"/>
    <mergeCell ref="L359:L363"/>
    <mergeCell ref="M359:M363"/>
    <mergeCell ref="N359:N363"/>
    <mergeCell ref="M352:M354"/>
    <mergeCell ref="N352:N354"/>
    <mergeCell ref="O352:O354"/>
    <mergeCell ref="P352:P354"/>
    <mergeCell ref="Q352:Q354"/>
    <mergeCell ref="F352:F354"/>
    <mergeCell ref="G352:G354"/>
    <mergeCell ref="V359:V363"/>
    <mergeCell ref="T359:T363"/>
    <mergeCell ref="A364:A365"/>
    <mergeCell ref="B364:B365"/>
    <mergeCell ref="C364:C365"/>
    <mergeCell ref="D364:D365"/>
    <mergeCell ref="E364:E365"/>
    <mergeCell ref="F364:F365"/>
    <mergeCell ref="G364:G365"/>
    <mergeCell ref="H364:H365"/>
    <mergeCell ref="I364:I365"/>
    <mergeCell ref="J364:J365"/>
    <mergeCell ref="M364:M365"/>
    <mergeCell ref="N364:N365"/>
    <mergeCell ref="O364:O365"/>
    <mergeCell ref="P364:P365"/>
    <mergeCell ref="Q364:Q365"/>
    <mergeCell ref="O359:O363"/>
    <mergeCell ref="P359:P363"/>
    <mergeCell ref="Q359:Q363"/>
    <mergeCell ref="U359:U363"/>
    <mergeCell ref="P370:P373"/>
    <mergeCell ref="Q370:Q373"/>
    <mergeCell ref="T370:T373"/>
    <mergeCell ref="U370:U373"/>
    <mergeCell ref="V370:V373"/>
    <mergeCell ref="T364:T365"/>
    <mergeCell ref="U364:U365"/>
    <mergeCell ref="V364:V365"/>
    <mergeCell ref="J370:J373"/>
    <mergeCell ref="M370:M373"/>
    <mergeCell ref="N370:N373"/>
    <mergeCell ref="O370:O373"/>
    <mergeCell ref="A370:A373"/>
    <mergeCell ref="B370:B373"/>
    <mergeCell ref="C370:C373"/>
    <mergeCell ref="D370:D373"/>
    <mergeCell ref="E370:E373"/>
    <mergeCell ref="F370:F373"/>
    <mergeCell ref="G370:G373"/>
    <mergeCell ref="H370:H373"/>
    <mergeCell ref="I370:I373"/>
  </mergeCells>
  <pageMargins left="0.78" right="0" top="0.99" bottom="0" header="0.72" footer="0.3"/>
  <pageSetup paperSize="8"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tabSelected="1" workbookViewId="0">
      <selection activeCell="E26" sqref="E26"/>
    </sheetView>
  </sheetViews>
  <sheetFormatPr defaultRowHeight="12" x14ac:dyDescent="0.2"/>
  <cols>
    <col min="1" max="1" width="5.140625" style="577" customWidth="1"/>
    <col min="2" max="2" width="26.7109375" style="513" customWidth="1"/>
    <col min="3" max="3" width="15.85546875" style="513" customWidth="1"/>
    <col min="4" max="4" width="15.140625" style="514" customWidth="1"/>
    <col min="5" max="5" width="15.28515625" style="513" customWidth="1"/>
    <col min="6" max="7" width="13.85546875" style="513" customWidth="1"/>
    <col min="8" max="8" width="15" style="513" customWidth="1"/>
    <col min="9" max="9" width="17.7109375" style="513" customWidth="1"/>
    <col min="10" max="10" width="0" style="513" hidden="1" customWidth="1"/>
    <col min="11" max="11" width="11.28515625" style="513" hidden="1" customWidth="1"/>
    <col min="12" max="12" width="10.140625" style="513" hidden="1" customWidth="1"/>
    <col min="13" max="13" width="11.42578125" style="513" hidden="1" customWidth="1"/>
    <col min="14" max="14" width="9.7109375" style="513" hidden="1" customWidth="1"/>
    <col min="15" max="15" width="2.85546875" style="513" customWidth="1"/>
    <col min="16" max="16" width="11" style="513" hidden="1" customWidth="1"/>
    <col min="17" max="17" width="12" style="513" hidden="1" customWidth="1"/>
    <col min="18" max="18" width="11.42578125" style="513" hidden="1" customWidth="1"/>
    <col min="19" max="19" width="10.85546875" style="513" hidden="1" customWidth="1"/>
    <col min="20" max="16384" width="9.140625" style="513"/>
  </cols>
  <sheetData>
    <row r="1" spans="1:20" ht="21" customHeight="1" x14ac:dyDescent="0.2">
      <c r="A1" s="883" t="s">
        <v>6175</v>
      </c>
      <c r="B1" s="883"/>
    </row>
    <row r="2" spans="1:20" ht="35.25" customHeight="1" x14ac:dyDescent="0.2">
      <c r="A2" s="884" t="s">
        <v>6380</v>
      </c>
      <c r="B2" s="885"/>
      <c r="C2" s="885"/>
      <c r="D2" s="885"/>
      <c r="E2" s="885"/>
      <c r="F2" s="885"/>
      <c r="G2" s="885"/>
      <c r="H2" s="885"/>
      <c r="I2" s="885"/>
      <c r="J2" s="885"/>
      <c r="K2" s="885"/>
      <c r="L2" s="885"/>
    </row>
    <row r="3" spans="1:20" ht="20.25" customHeight="1" x14ac:dyDescent="0.2">
      <c r="A3" s="887" t="s">
        <v>6325</v>
      </c>
      <c r="B3" s="887"/>
      <c r="C3" s="887"/>
      <c r="D3" s="887"/>
      <c r="E3" s="887"/>
      <c r="F3" s="887"/>
      <c r="G3" s="887"/>
      <c r="H3" s="887"/>
      <c r="I3" s="887"/>
      <c r="J3" s="887"/>
      <c r="K3" s="887"/>
      <c r="L3" s="862"/>
    </row>
    <row r="4" spans="1:20" ht="18.95" customHeight="1" x14ac:dyDescent="0.2">
      <c r="A4" s="855" t="s">
        <v>0</v>
      </c>
      <c r="B4" s="855" t="s">
        <v>6319</v>
      </c>
      <c r="C4" s="855" t="s">
        <v>6167</v>
      </c>
      <c r="D4" s="855" t="s">
        <v>6337</v>
      </c>
      <c r="E4" s="880" t="s">
        <v>6307</v>
      </c>
      <c r="F4" s="881"/>
      <c r="G4" s="881"/>
      <c r="H4" s="882"/>
      <c r="I4" s="888" t="s">
        <v>6169</v>
      </c>
    </row>
    <row r="5" spans="1:20" ht="18.95" customHeight="1" x14ac:dyDescent="0.2">
      <c r="A5" s="879"/>
      <c r="B5" s="879"/>
      <c r="C5" s="879"/>
      <c r="D5" s="879"/>
      <c r="E5" s="888" t="s">
        <v>6360</v>
      </c>
      <c r="F5" s="889" t="s">
        <v>6378</v>
      </c>
      <c r="G5" s="889"/>
      <c r="H5" s="855" t="s">
        <v>6308</v>
      </c>
      <c r="I5" s="888"/>
    </row>
    <row r="6" spans="1:20" ht="18.95" customHeight="1" x14ac:dyDescent="0.2">
      <c r="A6" s="879"/>
      <c r="B6" s="879"/>
      <c r="C6" s="879"/>
      <c r="D6" s="879"/>
      <c r="E6" s="888"/>
      <c r="F6" s="855" t="s">
        <v>6328</v>
      </c>
      <c r="G6" s="855" t="s">
        <v>6329</v>
      </c>
      <c r="H6" s="879"/>
      <c r="I6" s="888"/>
    </row>
    <row r="7" spans="1:20" ht="26.25" customHeight="1" x14ac:dyDescent="0.2">
      <c r="A7" s="856"/>
      <c r="B7" s="856"/>
      <c r="C7" s="856"/>
      <c r="D7" s="856"/>
      <c r="E7" s="888"/>
      <c r="F7" s="856"/>
      <c r="G7" s="856"/>
      <c r="H7" s="856"/>
      <c r="I7" s="888"/>
      <c r="J7" s="513" t="s">
        <v>6227</v>
      </c>
      <c r="K7" s="513" t="s">
        <v>6224</v>
      </c>
      <c r="L7" s="513" t="s">
        <v>6225</v>
      </c>
      <c r="M7" s="513" t="s">
        <v>6226</v>
      </c>
      <c r="N7" s="513" t="s">
        <v>6291</v>
      </c>
    </row>
    <row r="8" spans="1:20" ht="33.75" customHeight="1" x14ac:dyDescent="0.2">
      <c r="A8" s="626" t="s">
        <v>26</v>
      </c>
      <c r="B8" s="626" t="s">
        <v>6359</v>
      </c>
      <c r="C8" s="626"/>
      <c r="D8" s="431">
        <v>0</v>
      </c>
      <c r="E8" s="469">
        <f>E9</f>
        <v>99.92</v>
      </c>
      <c r="F8" s="469">
        <f>F9</f>
        <v>99.92</v>
      </c>
      <c r="G8" s="431">
        <v>0</v>
      </c>
      <c r="H8" s="431">
        <v>0</v>
      </c>
      <c r="I8" s="626"/>
    </row>
    <row r="9" spans="1:20" ht="36" customHeight="1" x14ac:dyDescent="0.2">
      <c r="A9" s="627">
        <v>2</v>
      </c>
      <c r="B9" s="621" t="s">
        <v>6361</v>
      </c>
      <c r="C9" s="627" t="s">
        <v>6379</v>
      </c>
      <c r="D9" s="431">
        <v>0</v>
      </c>
      <c r="E9" s="472">
        <f>99.92</f>
        <v>99.92</v>
      </c>
      <c r="F9" s="471">
        <v>99.92</v>
      </c>
      <c r="G9" s="431">
        <v>0</v>
      </c>
      <c r="H9" s="431">
        <v>0</v>
      </c>
      <c r="I9" s="627" t="s">
        <v>6365</v>
      </c>
      <c r="T9" s="594"/>
    </row>
    <row r="10" spans="1:20" ht="26.25" customHeight="1" x14ac:dyDescent="0.2">
      <c r="A10" s="626" t="s">
        <v>6191</v>
      </c>
      <c r="B10" s="622" t="s">
        <v>6366</v>
      </c>
      <c r="C10" s="627"/>
      <c r="D10" s="437">
        <f>D11+D13+D15+D19</f>
        <v>27.488420000000001</v>
      </c>
      <c r="E10" s="437">
        <f>E11+E13+E15+E19</f>
        <v>19.57893</v>
      </c>
      <c r="F10" s="628">
        <v>0</v>
      </c>
      <c r="G10" s="437">
        <f>G11+G13+G15+G19</f>
        <v>19.57893</v>
      </c>
      <c r="H10" s="437">
        <f t="shared" ref="H10" si="0">H11+H13+H15+H19</f>
        <v>7.9094899999999999</v>
      </c>
      <c r="I10" s="627"/>
      <c r="T10" s="594"/>
    </row>
    <row r="11" spans="1:20" ht="20.100000000000001" customHeight="1" x14ac:dyDescent="0.2">
      <c r="A11" s="626">
        <v>1</v>
      </c>
      <c r="B11" s="608" t="s">
        <v>6367</v>
      </c>
      <c r="C11" s="626"/>
      <c r="D11" s="437">
        <f>D12</f>
        <v>8.5047200000000007</v>
      </c>
      <c r="E11" s="437">
        <f t="shared" ref="E11:H11" si="1">E12</f>
        <v>7.4016500000000001</v>
      </c>
      <c r="F11" s="628">
        <v>0</v>
      </c>
      <c r="G11" s="437">
        <f t="shared" si="1"/>
        <v>7.4016500000000001</v>
      </c>
      <c r="H11" s="437">
        <f t="shared" si="1"/>
        <v>1.1030700000000007</v>
      </c>
      <c r="I11" s="609"/>
      <c r="P11" s="620" t="s">
        <v>6225</v>
      </c>
      <c r="Q11" s="620" t="s">
        <v>6224</v>
      </c>
      <c r="R11" s="620" t="s">
        <v>6354</v>
      </c>
      <c r="S11" s="620" t="s">
        <v>6227</v>
      </c>
      <c r="T11" s="594"/>
    </row>
    <row r="12" spans="1:20" ht="36" customHeight="1" x14ac:dyDescent="0.2">
      <c r="A12" s="627" t="s">
        <v>6310</v>
      </c>
      <c r="B12" s="428" t="s">
        <v>6368</v>
      </c>
      <c r="C12" s="419" t="s">
        <v>3484</v>
      </c>
      <c r="D12" s="557">
        <v>8.5047200000000007</v>
      </c>
      <c r="E12" s="559">
        <v>7.4016500000000001</v>
      </c>
      <c r="F12" s="423">
        <v>0</v>
      </c>
      <c r="G12" s="448">
        <f>E12</f>
        <v>7.4016500000000001</v>
      </c>
      <c r="H12" s="416">
        <f>D12-E12</f>
        <v>1.1030700000000007</v>
      </c>
      <c r="I12" s="625" t="s">
        <v>6211</v>
      </c>
      <c r="L12" s="464" t="e">
        <f>#REF!</f>
        <v>#REF!</v>
      </c>
      <c r="P12" s="464">
        <f>E12</f>
        <v>7.4016500000000001</v>
      </c>
    </row>
    <row r="13" spans="1:20" ht="20.100000000000001" customHeight="1" x14ac:dyDescent="0.2">
      <c r="A13" s="626">
        <v>2</v>
      </c>
      <c r="B13" s="608" t="s">
        <v>6369</v>
      </c>
      <c r="C13" s="607"/>
      <c r="D13" s="566">
        <f>D14</f>
        <v>4.5</v>
      </c>
      <c r="E13" s="566">
        <f t="shared" ref="E13:G13" si="2">E14</f>
        <v>4.5</v>
      </c>
      <c r="F13" s="628">
        <v>0</v>
      </c>
      <c r="G13" s="566">
        <f t="shared" si="2"/>
        <v>4.5</v>
      </c>
      <c r="H13" s="628">
        <v>0</v>
      </c>
      <c r="I13" s="566"/>
      <c r="L13" s="464"/>
      <c r="Q13" s="464"/>
    </row>
    <row r="14" spans="1:20" ht="24" x14ac:dyDescent="0.2">
      <c r="A14" s="627" t="s">
        <v>6310</v>
      </c>
      <c r="B14" s="428" t="s">
        <v>6370</v>
      </c>
      <c r="C14" s="478" t="s">
        <v>3489</v>
      </c>
      <c r="D14" s="557">
        <v>4.5</v>
      </c>
      <c r="E14" s="420">
        <v>4.5</v>
      </c>
      <c r="F14" s="423">
        <v>0</v>
      </c>
      <c r="G14" s="448">
        <f>E14</f>
        <v>4.5</v>
      </c>
      <c r="H14" s="423">
        <v>0</v>
      </c>
      <c r="I14" s="625" t="s">
        <v>6371</v>
      </c>
      <c r="L14" s="464" t="e">
        <f>#REF!</f>
        <v>#REF!</v>
      </c>
      <c r="Q14" s="619">
        <f>E14</f>
        <v>4.5</v>
      </c>
      <c r="R14" s="615"/>
    </row>
    <row r="15" spans="1:20" ht="26.1" customHeight="1" x14ac:dyDescent="0.2">
      <c r="A15" s="626">
        <v>3</v>
      </c>
      <c r="B15" s="451" t="s">
        <v>6372</v>
      </c>
      <c r="C15" s="607"/>
      <c r="D15" s="566">
        <f>D17+D18</f>
        <v>4.7483300000000002</v>
      </c>
      <c r="E15" s="566">
        <f>E17+E18</f>
        <v>4.7483300000000002</v>
      </c>
      <c r="F15" s="628">
        <v>0</v>
      </c>
      <c r="G15" s="566">
        <f>G17+G18</f>
        <v>4.7483300000000002</v>
      </c>
      <c r="H15" s="628">
        <v>0</v>
      </c>
      <c r="I15" s="568"/>
      <c r="L15" s="464"/>
      <c r="Q15" s="575"/>
      <c r="R15" s="615"/>
    </row>
    <row r="16" spans="1:20" ht="36" customHeight="1" x14ac:dyDescent="0.2">
      <c r="A16" s="627" t="s">
        <v>6310</v>
      </c>
      <c r="B16" s="428" t="s">
        <v>6373</v>
      </c>
      <c r="C16" s="478"/>
      <c r="D16" s="557"/>
      <c r="E16" s="557"/>
      <c r="F16" s="423"/>
      <c r="G16" s="557"/>
      <c r="H16" s="423"/>
      <c r="I16" s="625"/>
      <c r="K16" s="464" t="e">
        <f>#REF!</f>
        <v>#REF!</v>
      </c>
      <c r="Q16" s="515"/>
      <c r="R16" s="615"/>
      <c r="S16" s="615">
        <f>E16</f>
        <v>0</v>
      </c>
    </row>
    <row r="17" spans="1:20" ht="36" x14ac:dyDescent="0.2">
      <c r="A17" s="629"/>
      <c r="B17" s="428" t="s">
        <v>6381</v>
      </c>
      <c r="C17" s="478" t="s">
        <v>3514</v>
      </c>
      <c r="D17" s="557">
        <v>4.1021900000000002</v>
      </c>
      <c r="E17" s="557">
        <f>D17</f>
        <v>4.1021900000000002</v>
      </c>
      <c r="F17" s="423">
        <v>0</v>
      </c>
      <c r="G17" s="448">
        <f>E17</f>
        <v>4.1021900000000002</v>
      </c>
      <c r="H17" s="423">
        <v>0</v>
      </c>
      <c r="I17" s="625" t="s">
        <v>6342</v>
      </c>
      <c r="K17" s="464"/>
      <c r="Q17" s="515"/>
      <c r="R17" s="615"/>
      <c r="S17" s="615"/>
    </row>
    <row r="18" spans="1:20" ht="48" x14ac:dyDescent="0.2">
      <c r="A18" s="629"/>
      <c r="B18" s="428" t="s">
        <v>6382</v>
      </c>
      <c r="C18" s="478" t="s">
        <v>3514</v>
      </c>
      <c r="D18" s="557">
        <v>0.64614000000000005</v>
      </c>
      <c r="E18" s="557">
        <f>D18</f>
        <v>0.64614000000000005</v>
      </c>
      <c r="F18" s="423">
        <v>0</v>
      </c>
      <c r="G18" s="448">
        <f>E18</f>
        <v>0.64614000000000005</v>
      </c>
      <c r="H18" s="423">
        <v>0</v>
      </c>
      <c r="I18" s="625" t="s">
        <v>6342</v>
      </c>
      <c r="K18" s="464"/>
      <c r="Q18" s="515"/>
      <c r="R18" s="615"/>
      <c r="S18" s="615"/>
    </row>
    <row r="19" spans="1:20" ht="20.100000000000001" customHeight="1" x14ac:dyDescent="0.2">
      <c r="A19" s="626">
        <v>4</v>
      </c>
      <c r="B19" s="608" t="s">
        <v>6374</v>
      </c>
      <c r="C19" s="626"/>
      <c r="D19" s="437">
        <f>D20</f>
        <v>9.7353699999999996</v>
      </c>
      <c r="E19" s="437">
        <f t="shared" ref="E19:H19" si="3">E20</f>
        <v>2.9289499999999999</v>
      </c>
      <c r="F19" s="628">
        <v>0</v>
      </c>
      <c r="G19" s="437">
        <f t="shared" si="3"/>
        <v>2.9289499999999999</v>
      </c>
      <c r="H19" s="437">
        <f t="shared" si="3"/>
        <v>6.8064199999999992</v>
      </c>
      <c r="I19" s="609"/>
      <c r="R19" s="615"/>
    </row>
    <row r="20" spans="1:20" ht="24" x14ac:dyDescent="0.2">
      <c r="A20" s="627" t="s">
        <v>6310</v>
      </c>
      <c r="B20" s="428" t="s">
        <v>6375</v>
      </c>
      <c r="C20" s="419" t="s">
        <v>6376</v>
      </c>
      <c r="D20" s="557">
        <v>9.7353699999999996</v>
      </c>
      <c r="E20" s="559">
        <v>2.9289499999999999</v>
      </c>
      <c r="F20" s="423">
        <v>0</v>
      </c>
      <c r="G20" s="448">
        <f>E20</f>
        <v>2.9289499999999999</v>
      </c>
      <c r="H20" s="416">
        <f>D20-E20</f>
        <v>6.8064199999999992</v>
      </c>
      <c r="I20" s="625" t="s">
        <v>6377</v>
      </c>
      <c r="L20" s="464" t="e">
        <f>#REF!</f>
        <v>#REF!</v>
      </c>
      <c r="P20" s="464">
        <f>E20</f>
        <v>2.9289499999999999</v>
      </c>
      <c r="Q20" s="464"/>
      <c r="R20" s="615"/>
    </row>
    <row r="21" spans="1:20" x14ac:dyDescent="0.2">
      <c r="E21" s="515"/>
      <c r="F21" s="515"/>
      <c r="G21" s="515"/>
      <c r="H21" s="594"/>
      <c r="T21" s="615"/>
    </row>
    <row r="22" spans="1:20" x14ac:dyDescent="0.2">
      <c r="E22" s="515"/>
      <c r="F22" s="515"/>
      <c r="G22" s="515"/>
      <c r="H22" s="594"/>
      <c r="T22" s="615"/>
    </row>
    <row r="23" spans="1:20" x14ac:dyDescent="0.2">
      <c r="H23" s="594"/>
      <c r="T23" s="615"/>
    </row>
    <row r="24" spans="1:20" x14ac:dyDescent="0.2">
      <c r="H24" s="594"/>
    </row>
    <row r="25" spans="1:20" x14ac:dyDescent="0.2">
      <c r="H25" s="594"/>
    </row>
    <row r="26" spans="1:20" x14ac:dyDescent="0.2">
      <c r="H26" s="594"/>
    </row>
    <row r="27" spans="1:20" x14ac:dyDescent="0.2">
      <c r="D27" s="630">
        <f>470*4</f>
        <v>1880</v>
      </c>
      <c r="H27" s="594"/>
    </row>
    <row r="28" spans="1:20" x14ac:dyDescent="0.2">
      <c r="D28" s="631">
        <f>D27/6</f>
        <v>313.33333333333331</v>
      </c>
    </row>
  </sheetData>
  <mergeCells count="14">
    <mergeCell ref="A1:B1"/>
    <mergeCell ref="A4:A7"/>
    <mergeCell ref="B4:B7"/>
    <mergeCell ref="C4:C7"/>
    <mergeCell ref="D4:D7"/>
    <mergeCell ref="E5:E7"/>
    <mergeCell ref="F6:F7"/>
    <mergeCell ref="A2:L2"/>
    <mergeCell ref="A3:L3"/>
    <mergeCell ref="I4:I7"/>
    <mergeCell ref="G6:G7"/>
    <mergeCell ref="F5:G5"/>
    <mergeCell ref="H5:H7"/>
    <mergeCell ref="E4:H4"/>
  </mergeCells>
  <pageMargins left="0.52" right="0.16" top="0.38" bottom="0.26" header="0.23" footer="0.2"/>
  <pageSetup paperSize="9" orientation="landscape" verticalDpi="0"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workbookViewId="0">
      <selection activeCell="F10" sqref="F10"/>
    </sheetView>
  </sheetViews>
  <sheetFormatPr defaultRowHeight="12" x14ac:dyDescent="0.2"/>
  <cols>
    <col min="1" max="1" width="5.140625" style="577" customWidth="1"/>
    <col min="2" max="2" width="26.7109375" style="513" customWidth="1"/>
    <col min="3" max="3" width="15.85546875" style="513" customWidth="1"/>
    <col min="4" max="4" width="15.140625" style="514" customWidth="1"/>
    <col min="5" max="5" width="15.28515625" style="513" customWidth="1"/>
    <col min="6" max="7" width="13.85546875" style="513" customWidth="1"/>
    <col min="8" max="8" width="15" style="513" customWidth="1"/>
    <col min="9" max="9" width="17.7109375" style="513" customWidth="1"/>
    <col min="10" max="10" width="0" style="513" hidden="1" customWidth="1"/>
    <col min="11" max="11" width="11.28515625" style="513" hidden="1" customWidth="1"/>
    <col min="12" max="12" width="10.140625" style="513" hidden="1" customWidth="1"/>
    <col min="13" max="13" width="11.42578125" style="513" hidden="1" customWidth="1"/>
    <col min="14" max="14" width="9.7109375" style="513" hidden="1" customWidth="1"/>
    <col min="15" max="15" width="2.85546875" style="513" customWidth="1"/>
    <col min="16" max="16" width="11" style="513" hidden="1" customWidth="1"/>
    <col min="17" max="17" width="12" style="513" hidden="1" customWidth="1"/>
    <col min="18" max="18" width="11.42578125" style="513" hidden="1" customWidth="1"/>
    <col min="19" max="19" width="10.85546875" style="513" hidden="1" customWidth="1"/>
    <col min="20" max="20" width="9.140625" style="513"/>
    <col min="21" max="21" width="11.7109375" style="513" customWidth="1"/>
    <col min="22" max="16384" width="9.140625" style="513"/>
  </cols>
  <sheetData>
    <row r="1" spans="1:22" ht="21" customHeight="1" x14ac:dyDescent="0.2">
      <c r="A1" s="883" t="s">
        <v>6175</v>
      </c>
      <c r="B1" s="883"/>
    </row>
    <row r="2" spans="1:22" ht="35.25" customHeight="1" x14ac:dyDescent="0.2">
      <c r="A2" s="884" t="s">
        <v>6362</v>
      </c>
      <c r="B2" s="885"/>
      <c r="C2" s="885"/>
      <c r="D2" s="885"/>
      <c r="E2" s="885"/>
      <c r="F2" s="885"/>
      <c r="G2" s="885"/>
      <c r="H2" s="885"/>
      <c r="I2" s="885"/>
      <c r="J2" s="885"/>
      <c r="K2" s="885"/>
      <c r="L2" s="885"/>
    </row>
    <row r="3" spans="1:22" ht="25.5" customHeight="1" x14ac:dyDescent="0.2">
      <c r="A3" s="862" t="s">
        <v>6173</v>
      </c>
      <c r="B3" s="862"/>
      <c r="C3" s="862"/>
      <c r="D3" s="862"/>
      <c r="E3" s="862"/>
      <c r="F3" s="862"/>
      <c r="G3" s="862"/>
      <c r="H3" s="862"/>
      <c r="I3" s="862"/>
      <c r="J3" s="862"/>
      <c r="K3" s="862"/>
      <c r="L3" s="862"/>
    </row>
    <row r="4" spans="1:22" ht="18.95" customHeight="1" x14ac:dyDescent="0.2">
      <c r="A4" s="855" t="s">
        <v>0</v>
      </c>
      <c r="B4" s="855" t="s">
        <v>6319</v>
      </c>
      <c r="C4" s="855" t="s">
        <v>6167</v>
      </c>
      <c r="D4" s="855" t="s">
        <v>6337</v>
      </c>
      <c r="E4" s="880" t="s">
        <v>6307</v>
      </c>
      <c r="F4" s="881"/>
      <c r="G4" s="881"/>
      <c r="H4" s="882"/>
      <c r="I4" s="888" t="s">
        <v>6169</v>
      </c>
    </row>
    <row r="5" spans="1:22" ht="18.95" customHeight="1" x14ac:dyDescent="0.2">
      <c r="A5" s="879"/>
      <c r="B5" s="879"/>
      <c r="C5" s="879"/>
      <c r="D5" s="879"/>
      <c r="E5" s="888" t="s">
        <v>6360</v>
      </c>
      <c r="F5" s="889" t="s">
        <v>6378</v>
      </c>
      <c r="G5" s="889"/>
      <c r="H5" s="855" t="s">
        <v>6308</v>
      </c>
      <c r="I5" s="888"/>
    </row>
    <row r="6" spans="1:22" ht="18.95" customHeight="1" x14ac:dyDescent="0.2">
      <c r="A6" s="879"/>
      <c r="B6" s="879"/>
      <c r="C6" s="879"/>
      <c r="D6" s="879"/>
      <c r="E6" s="888"/>
      <c r="F6" s="855" t="s">
        <v>6328</v>
      </c>
      <c r="G6" s="855" t="s">
        <v>6329</v>
      </c>
      <c r="H6" s="879"/>
      <c r="I6" s="888"/>
    </row>
    <row r="7" spans="1:22" ht="50.25" customHeight="1" x14ac:dyDescent="0.2">
      <c r="A7" s="856"/>
      <c r="B7" s="856"/>
      <c r="C7" s="856"/>
      <c r="D7" s="856"/>
      <c r="E7" s="888"/>
      <c r="F7" s="856"/>
      <c r="G7" s="856"/>
      <c r="H7" s="856"/>
      <c r="I7" s="888"/>
      <c r="J7" s="513" t="s">
        <v>6227</v>
      </c>
      <c r="K7" s="513" t="s">
        <v>6224</v>
      </c>
      <c r="L7" s="513" t="s">
        <v>6225</v>
      </c>
      <c r="M7" s="513" t="s">
        <v>6226</v>
      </c>
      <c r="N7" s="513" t="s">
        <v>6291</v>
      </c>
      <c r="U7" s="594"/>
    </row>
    <row r="8" spans="1:22" ht="33.75" customHeight="1" x14ac:dyDescent="0.2">
      <c r="A8" s="626" t="s">
        <v>26</v>
      </c>
      <c r="B8" s="626" t="s">
        <v>6359</v>
      </c>
      <c r="C8" s="626"/>
      <c r="D8" s="431">
        <v>0</v>
      </c>
      <c r="E8" s="469">
        <f>E9</f>
        <v>99.92</v>
      </c>
      <c r="F8" s="469">
        <f>F9</f>
        <v>99.92</v>
      </c>
      <c r="G8" s="431">
        <v>0</v>
      </c>
      <c r="H8" s="431">
        <v>0</v>
      </c>
      <c r="I8" s="626"/>
      <c r="U8" s="623"/>
    </row>
    <row r="9" spans="1:22" ht="36" customHeight="1" x14ac:dyDescent="0.2">
      <c r="A9" s="627">
        <v>2</v>
      </c>
      <c r="B9" s="621" t="s">
        <v>6361</v>
      </c>
      <c r="C9" s="627" t="s">
        <v>6364</v>
      </c>
      <c r="D9" s="431">
        <v>0</v>
      </c>
      <c r="E9" s="472">
        <f>99.92</f>
        <v>99.92</v>
      </c>
      <c r="F9" s="471">
        <v>99.92</v>
      </c>
      <c r="G9" s="431">
        <v>0</v>
      </c>
      <c r="H9" s="431">
        <v>0</v>
      </c>
      <c r="I9" s="627" t="s">
        <v>6365</v>
      </c>
      <c r="U9" s="623" t="e">
        <f>F11+F13+F15+F17+#REF!+#REF!+#REF!</f>
        <v>#REF!</v>
      </c>
      <c r="V9" s="594"/>
    </row>
    <row r="10" spans="1:22" ht="26.25" customHeight="1" x14ac:dyDescent="0.2">
      <c r="A10" s="626" t="s">
        <v>6191</v>
      </c>
      <c r="B10" s="622" t="s">
        <v>6366</v>
      </c>
      <c r="C10" s="627"/>
      <c r="D10" s="437">
        <f>D11+D13+D15+D17</f>
        <v>27.488420000000001</v>
      </c>
      <c r="E10" s="437">
        <f t="shared" ref="E10:H10" si="0">E11+E13+E15+E17</f>
        <v>14.8306</v>
      </c>
      <c r="F10" s="628">
        <v>0</v>
      </c>
      <c r="G10" s="437">
        <f>G11+G13+G15+G17</f>
        <v>14.8306</v>
      </c>
      <c r="H10" s="437">
        <f t="shared" si="0"/>
        <v>7.9094899999999999</v>
      </c>
      <c r="I10" s="627"/>
      <c r="T10" s="594"/>
      <c r="U10" s="624"/>
      <c r="V10" s="594"/>
    </row>
    <row r="11" spans="1:22" ht="20.100000000000001" customHeight="1" x14ac:dyDescent="0.2">
      <c r="A11" s="626">
        <v>1</v>
      </c>
      <c r="B11" s="608" t="s">
        <v>6367</v>
      </c>
      <c r="C11" s="626"/>
      <c r="D11" s="437">
        <f>D12</f>
        <v>8.5047200000000007</v>
      </c>
      <c r="E11" s="437">
        <f t="shared" ref="E11:H11" si="1">E12</f>
        <v>7.4016500000000001</v>
      </c>
      <c r="F11" s="628">
        <v>0</v>
      </c>
      <c r="G11" s="437">
        <f t="shared" si="1"/>
        <v>7.4016500000000001</v>
      </c>
      <c r="H11" s="437">
        <f t="shared" si="1"/>
        <v>1.1030700000000007</v>
      </c>
      <c r="I11" s="609"/>
      <c r="P11" s="620" t="s">
        <v>6225</v>
      </c>
      <c r="Q11" s="620" t="s">
        <v>6224</v>
      </c>
      <c r="R11" s="620" t="s">
        <v>6354</v>
      </c>
      <c r="S11" s="620" t="s">
        <v>6227</v>
      </c>
      <c r="T11" s="594"/>
      <c r="U11" s="624" t="e">
        <f>#REF!+E10</f>
        <v>#REF!</v>
      </c>
      <c r="V11" s="594"/>
    </row>
    <row r="12" spans="1:22" ht="36" customHeight="1" x14ac:dyDescent="0.2">
      <c r="A12" s="627" t="s">
        <v>6310</v>
      </c>
      <c r="B12" s="428" t="s">
        <v>6368</v>
      </c>
      <c r="C12" s="419" t="s">
        <v>3484</v>
      </c>
      <c r="D12" s="557">
        <v>8.5047200000000007</v>
      </c>
      <c r="E12" s="559">
        <v>7.4016500000000001</v>
      </c>
      <c r="F12" s="423">
        <v>0</v>
      </c>
      <c r="G12" s="448">
        <f>E12</f>
        <v>7.4016500000000001</v>
      </c>
      <c r="H12" s="416">
        <f>D12-E12</f>
        <v>1.1030700000000007</v>
      </c>
      <c r="I12" s="625" t="s">
        <v>6211</v>
      </c>
      <c r="L12" s="464" t="e">
        <f>#REF!</f>
        <v>#REF!</v>
      </c>
      <c r="P12" s="464">
        <f>E12</f>
        <v>7.4016500000000001</v>
      </c>
      <c r="T12" s="594"/>
      <c r="U12" s="623" t="e">
        <f>D10-U11</f>
        <v>#REF!</v>
      </c>
    </row>
    <row r="13" spans="1:22" ht="20.100000000000001" customHeight="1" x14ac:dyDescent="0.2">
      <c r="A13" s="626">
        <v>2</v>
      </c>
      <c r="B13" s="608" t="s">
        <v>6369</v>
      </c>
      <c r="C13" s="607"/>
      <c r="D13" s="566">
        <f>D14</f>
        <v>4.5</v>
      </c>
      <c r="E13" s="566">
        <f t="shared" ref="E13:G13" si="2">E14</f>
        <v>4.5</v>
      </c>
      <c r="F13" s="628">
        <v>0</v>
      </c>
      <c r="G13" s="566">
        <f t="shared" si="2"/>
        <v>4.5</v>
      </c>
      <c r="H13" s="628">
        <v>0</v>
      </c>
      <c r="I13" s="566"/>
      <c r="L13" s="464"/>
      <c r="Q13" s="464"/>
    </row>
    <row r="14" spans="1:22" ht="36" customHeight="1" x14ac:dyDescent="0.2">
      <c r="A14" s="627" t="s">
        <v>6310</v>
      </c>
      <c r="B14" s="428" t="s">
        <v>6370</v>
      </c>
      <c r="C14" s="478" t="s">
        <v>3489</v>
      </c>
      <c r="D14" s="557">
        <v>4.5</v>
      </c>
      <c r="E14" s="420">
        <v>4.5</v>
      </c>
      <c r="F14" s="423">
        <v>0</v>
      </c>
      <c r="G14" s="448">
        <f>E14</f>
        <v>4.5</v>
      </c>
      <c r="H14" s="423">
        <v>0</v>
      </c>
      <c r="I14" s="625" t="s">
        <v>6371</v>
      </c>
      <c r="L14" s="464" t="e">
        <f>#REF!</f>
        <v>#REF!</v>
      </c>
      <c r="Q14" s="619">
        <f>E14</f>
        <v>4.5</v>
      </c>
      <c r="R14" s="615"/>
      <c r="U14" s="464"/>
    </row>
    <row r="15" spans="1:22" ht="26.1" customHeight="1" x14ac:dyDescent="0.2">
      <c r="A15" s="626">
        <v>3</v>
      </c>
      <c r="B15" s="451" t="s">
        <v>6372</v>
      </c>
      <c r="C15" s="607"/>
      <c r="D15" s="566">
        <f>D16</f>
        <v>4.7483300000000002</v>
      </c>
      <c r="E15" s="566">
        <f t="shared" ref="E15:G15" si="3">E16</f>
        <v>0</v>
      </c>
      <c r="F15" s="628">
        <v>0</v>
      </c>
      <c r="G15" s="566">
        <f t="shared" si="3"/>
        <v>0</v>
      </c>
      <c r="H15" s="628">
        <v>0</v>
      </c>
      <c r="I15" s="568"/>
      <c r="L15" s="464"/>
      <c r="Q15" s="575"/>
      <c r="R15" s="615"/>
      <c r="U15" s="464"/>
    </row>
    <row r="16" spans="1:22" ht="36" customHeight="1" x14ac:dyDescent="0.2">
      <c r="A16" s="627" t="s">
        <v>6310</v>
      </c>
      <c r="B16" s="428" t="s">
        <v>6373</v>
      </c>
      <c r="C16" s="478" t="s">
        <v>3514</v>
      </c>
      <c r="D16" s="557">
        <v>4.7483300000000002</v>
      </c>
      <c r="E16" s="420">
        <f>'TT_UBND tinh (05-11)'!E16</f>
        <v>0</v>
      </c>
      <c r="F16" s="423">
        <v>0</v>
      </c>
      <c r="G16" s="448">
        <f>E16</f>
        <v>0</v>
      </c>
      <c r="H16" s="423">
        <v>0</v>
      </c>
      <c r="I16" s="625" t="s">
        <v>6342</v>
      </c>
      <c r="K16" s="464" t="e">
        <f>#REF!</f>
        <v>#REF!</v>
      </c>
      <c r="Q16" s="515"/>
      <c r="R16" s="615"/>
      <c r="S16" s="615">
        <f>E16</f>
        <v>0</v>
      </c>
      <c r="U16" s="464"/>
    </row>
    <row r="17" spans="1:22" ht="20.100000000000001" customHeight="1" x14ac:dyDescent="0.2">
      <c r="A17" s="626">
        <v>4</v>
      </c>
      <c r="B17" s="608" t="s">
        <v>6374</v>
      </c>
      <c r="C17" s="626"/>
      <c r="D17" s="437">
        <f>D18</f>
        <v>9.7353699999999996</v>
      </c>
      <c r="E17" s="437">
        <f t="shared" ref="E17:H17" si="4">E18</f>
        <v>2.9289499999999999</v>
      </c>
      <c r="F17" s="628">
        <v>0</v>
      </c>
      <c r="G17" s="437">
        <f t="shared" si="4"/>
        <v>2.9289499999999999</v>
      </c>
      <c r="H17" s="437">
        <f t="shared" si="4"/>
        <v>6.8064199999999992</v>
      </c>
      <c r="I17" s="609"/>
      <c r="R17" s="615"/>
      <c r="U17" s="464"/>
    </row>
    <row r="18" spans="1:22" ht="24" x14ac:dyDescent="0.2">
      <c r="A18" s="627" t="s">
        <v>6310</v>
      </c>
      <c r="B18" s="428" t="s">
        <v>6375</v>
      </c>
      <c r="C18" s="419" t="s">
        <v>6376</v>
      </c>
      <c r="D18" s="557">
        <v>9.7353699999999996</v>
      </c>
      <c r="E18" s="559">
        <v>2.9289499999999999</v>
      </c>
      <c r="F18" s="423">
        <v>0</v>
      </c>
      <c r="G18" s="448">
        <f>E18</f>
        <v>2.9289499999999999</v>
      </c>
      <c r="H18" s="416">
        <f>D18-E18</f>
        <v>6.8064199999999992</v>
      </c>
      <c r="I18" s="625" t="s">
        <v>6377</v>
      </c>
      <c r="L18" s="464" t="e">
        <f>#REF!</f>
        <v>#REF!</v>
      </c>
      <c r="P18" s="464">
        <f>E18</f>
        <v>2.9289499999999999</v>
      </c>
      <c r="Q18" s="464"/>
      <c r="R18" s="615"/>
      <c r="U18" s="464"/>
    </row>
    <row r="19" spans="1:22" x14ac:dyDescent="0.2">
      <c r="E19" s="515"/>
      <c r="F19" s="515"/>
      <c r="G19" s="515"/>
      <c r="H19" s="594"/>
      <c r="U19" s="464"/>
      <c r="V19" s="615"/>
    </row>
    <row r="20" spans="1:22" x14ac:dyDescent="0.2">
      <c r="E20" s="515"/>
      <c r="F20" s="515"/>
      <c r="G20" s="515"/>
      <c r="H20" s="594"/>
      <c r="V20" s="615"/>
    </row>
    <row r="21" spans="1:22" x14ac:dyDescent="0.2">
      <c r="H21" s="594"/>
      <c r="V21" s="615"/>
    </row>
    <row r="22" spans="1:22" x14ac:dyDescent="0.2">
      <c r="H22" s="594"/>
    </row>
    <row r="23" spans="1:22" x14ac:dyDescent="0.2">
      <c r="H23" s="594"/>
    </row>
    <row r="24" spans="1:22" x14ac:dyDescent="0.2">
      <c r="H24" s="594"/>
    </row>
    <row r="25" spans="1:22" x14ac:dyDescent="0.2">
      <c r="H25" s="594"/>
    </row>
  </sheetData>
  <mergeCells count="14">
    <mergeCell ref="H5:H7"/>
    <mergeCell ref="E4:H4"/>
    <mergeCell ref="E5:E7"/>
    <mergeCell ref="F6:F7"/>
    <mergeCell ref="A1:B1"/>
    <mergeCell ref="A2:L2"/>
    <mergeCell ref="A3:L3"/>
    <mergeCell ref="A4:A7"/>
    <mergeCell ref="B4:B7"/>
    <mergeCell ref="C4:C7"/>
    <mergeCell ref="D4:D7"/>
    <mergeCell ref="I4:I7"/>
    <mergeCell ref="G6:G7"/>
    <mergeCell ref="F5:G5"/>
  </mergeCells>
  <pageMargins left="0.52" right="0.16" top="0.38" bottom="0.26" header="0.23" footer="0.2"/>
  <pageSetup paperSize="9" orientation="landscape" verticalDpi="0"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
  <sheetViews>
    <sheetView workbookViewId="0">
      <selection activeCell="A2" sqref="A2:L2"/>
    </sheetView>
  </sheetViews>
  <sheetFormatPr defaultRowHeight="12" x14ac:dyDescent="0.2"/>
  <cols>
    <col min="1" max="1" width="5.140625" style="577" customWidth="1"/>
    <col min="2" max="2" width="26.7109375" style="513" customWidth="1"/>
    <col min="3" max="3" width="14.28515625" style="513" customWidth="1"/>
    <col min="4" max="5" width="10.140625" style="514" customWidth="1"/>
    <col min="6" max="6" width="11.7109375" style="513" customWidth="1"/>
    <col min="7" max="7" width="7.42578125" style="513" customWidth="1"/>
    <col min="8" max="8" width="9.5703125" style="513" customWidth="1"/>
    <col min="9" max="9" width="11" style="513" customWidth="1"/>
    <col min="10" max="10" width="8.5703125" style="513" customWidth="1"/>
    <col min="11" max="11" width="7.85546875" style="513" customWidth="1"/>
    <col min="12" max="12" width="17.28515625" style="513" customWidth="1"/>
    <col min="13" max="13" width="0" style="513" hidden="1" customWidth="1"/>
    <col min="14" max="14" width="11.28515625" style="513" hidden="1" customWidth="1"/>
    <col min="15" max="15" width="10.140625" style="513" hidden="1" customWidth="1"/>
    <col min="16" max="16" width="11.42578125" style="513" hidden="1" customWidth="1"/>
    <col min="17" max="17" width="9.7109375" style="513" hidden="1" customWidth="1"/>
    <col min="18" max="18" width="2.85546875" style="513" customWidth="1"/>
    <col min="19" max="19" width="11" style="513" hidden="1" customWidth="1"/>
    <col min="20" max="20" width="12" style="513" hidden="1" customWidth="1"/>
    <col min="21" max="21" width="11.42578125" style="513" hidden="1" customWidth="1"/>
    <col min="22" max="22" width="10.85546875" style="513" hidden="1" customWidth="1"/>
    <col min="23" max="24" width="0" style="513" hidden="1" customWidth="1"/>
    <col min="25" max="16384" width="9.140625" style="513"/>
  </cols>
  <sheetData>
    <row r="1" spans="1:22" ht="12.75" x14ac:dyDescent="0.2">
      <c r="A1" s="883" t="s">
        <v>6175</v>
      </c>
      <c r="B1" s="883"/>
    </row>
    <row r="2" spans="1:22" ht="18.75" customHeight="1" x14ac:dyDescent="0.2">
      <c r="A2" s="885" t="s">
        <v>6356</v>
      </c>
      <c r="B2" s="885"/>
      <c r="C2" s="885"/>
      <c r="D2" s="885"/>
      <c r="E2" s="885"/>
      <c r="F2" s="885"/>
      <c r="G2" s="885"/>
      <c r="H2" s="885"/>
      <c r="I2" s="885"/>
      <c r="J2" s="885"/>
      <c r="K2" s="885"/>
      <c r="L2" s="885"/>
    </row>
    <row r="3" spans="1:22" ht="18" customHeight="1" x14ac:dyDescent="0.2">
      <c r="A3" s="887" t="s">
        <v>6325</v>
      </c>
      <c r="B3" s="887"/>
      <c r="C3" s="887"/>
      <c r="D3" s="887"/>
      <c r="E3" s="887"/>
      <c r="F3" s="887"/>
      <c r="G3" s="887"/>
      <c r="H3" s="887"/>
      <c r="I3" s="887"/>
      <c r="J3" s="887"/>
      <c r="K3" s="887"/>
      <c r="L3" s="862"/>
    </row>
    <row r="4" spans="1:22" ht="15" customHeight="1" x14ac:dyDescent="0.2">
      <c r="A4" s="855" t="s">
        <v>0</v>
      </c>
      <c r="B4" s="855" t="s">
        <v>6319</v>
      </c>
      <c r="C4" s="855" t="s">
        <v>6167</v>
      </c>
      <c r="D4" s="855" t="s">
        <v>6337</v>
      </c>
      <c r="E4" s="888" t="s">
        <v>6307</v>
      </c>
      <c r="F4" s="888"/>
      <c r="G4" s="888"/>
      <c r="H4" s="888"/>
      <c r="I4" s="888"/>
      <c r="J4" s="888"/>
      <c r="K4" s="888"/>
      <c r="L4" s="888" t="s">
        <v>6169</v>
      </c>
    </row>
    <row r="5" spans="1:22" ht="18" customHeight="1" x14ac:dyDescent="0.2">
      <c r="A5" s="879"/>
      <c r="B5" s="879"/>
      <c r="C5" s="879"/>
      <c r="D5" s="879"/>
      <c r="E5" s="888" t="s">
        <v>6308</v>
      </c>
      <c r="F5" s="888" t="s">
        <v>6309</v>
      </c>
      <c r="G5" s="880" t="s">
        <v>6307</v>
      </c>
      <c r="H5" s="881"/>
      <c r="I5" s="881"/>
      <c r="J5" s="881"/>
      <c r="K5" s="882"/>
      <c r="L5" s="888"/>
    </row>
    <row r="6" spans="1:22" ht="24" customHeight="1" x14ac:dyDescent="0.2">
      <c r="A6" s="879"/>
      <c r="B6" s="879"/>
      <c r="C6" s="879"/>
      <c r="D6" s="879"/>
      <c r="E6" s="888"/>
      <c r="F6" s="888"/>
      <c r="G6" s="855" t="s">
        <v>6334</v>
      </c>
      <c r="H6" s="855" t="s">
        <v>6328</v>
      </c>
      <c r="I6" s="855" t="s">
        <v>6329</v>
      </c>
      <c r="J6" s="888" t="s">
        <v>6168</v>
      </c>
      <c r="K6" s="888"/>
      <c r="L6" s="888"/>
    </row>
    <row r="7" spans="1:22" ht="33.75" customHeight="1" x14ac:dyDescent="0.2">
      <c r="A7" s="856"/>
      <c r="B7" s="856"/>
      <c r="C7" s="856"/>
      <c r="D7" s="856"/>
      <c r="E7" s="888"/>
      <c r="F7" s="888"/>
      <c r="G7" s="856"/>
      <c r="H7" s="856"/>
      <c r="I7" s="856"/>
      <c r="J7" s="573" t="s">
        <v>6157</v>
      </c>
      <c r="K7" s="573" t="s">
        <v>6170</v>
      </c>
      <c r="L7" s="888"/>
      <c r="M7" s="513" t="s">
        <v>6227</v>
      </c>
      <c r="N7" s="513" t="s">
        <v>6224</v>
      </c>
      <c r="O7" s="513" t="s">
        <v>6225</v>
      </c>
      <c r="P7" s="513" t="s">
        <v>6226</v>
      </c>
      <c r="Q7" s="513" t="s">
        <v>6291</v>
      </c>
    </row>
    <row r="8" spans="1:22" ht="18" customHeight="1" x14ac:dyDescent="0.2">
      <c r="A8" s="572">
        <v>1</v>
      </c>
      <c r="B8" s="564" t="s">
        <v>6338</v>
      </c>
      <c r="C8" s="563"/>
      <c r="D8" s="421">
        <f>D9</f>
        <v>1.75404</v>
      </c>
      <c r="E8" s="421">
        <f t="shared" ref="E8:J8" si="0">E9</f>
        <v>3.8350000000000002E-2</v>
      </c>
      <c r="F8" s="421">
        <f t="shared" si="0"/>
        <v>1.7156899999999999</v>
      </c>
      <c r="G8" s="567">
        <v>0</v>
      </c>
      <c r="H8" s="567">
        <v>0</v>
      </c>
      <c r="I8" s="421">
        <f t="shared" si="0"/>
        <v>1.7156899999999999</v>
      </c>
      <c r="J8" s="421">
        <f t="shared" si="0"/>
        <v>1.7156899999999999</v>
      </c>
      <c r="K8" s="431">
        <v>0</v>
      </c>
      <c r="L8" s="570"/>
      <c r="S8" s="620" t="s">
        <v>6225</v>
      </c>
      <c r="T8" s="620" t="s">
        <v>6224</v>
      </c>
      <c r="U8" s="620" t="s">
        <v>6354</v>
      </c>
      <c r="V8" s="620" t="s">
        <v>6227</v>
      </c>
    </row>
    <row r="9" spans="1:22" ht="36" x14ac:dyDescent="0.2">
      <c r="A9" s="574" t="s">
        <v>6310</v>
      </c>
      <c r="B9" s="446" t="s">
        <v>6330</v>
      </c>
      <c r="C9" s="419" t="s">
        <v>6331</v>
      </c>
      <c r="D9" s="557">
        <f>E9+F9</f>
        <v>1.75404</v>
      </c>
      <c r="E9" s="557">
        <v>3.8350000000000002E-2</v>
      </c>
      <c r="F9" s="559">
        <v>1.7156899999999999</v>
      </c>
      <c r="G9" s="423">
        <v>0</v>
      </c>
      <c r="H9" s="423">
        <v>0</v>
      </c>
      <c r="I9" s="416">
        <f>F9</f>
        <v>1.7156899999999999</v>
      </c>
      <c r="J9" s="417">
        <f>I9</f>
        <v>1.7156899999999999</v>
      </c>
      <c r="K9" s="423">
        <v>0</v>
      </c>
      <c r="L9" s="418" t="s">
        <v>6335</v>
      </c>
      <c r="O9" s="464">
        <f>J9</f>
        <v>1.7156899999999999</v>
      </c>
      <c r="S9" s="464">
        <f>F9</f>
        <v>1.7156899999999999</v>
      </c>
    </row>
    <row r="10" spans="1:22" ht="24" x14ac:dyDescent="0.2">
      <c r="A10" s="573">
        <v>2</v>
      </c>
      <c r="B10" s="427" t="s">
        <v>6341</v>
      </c>
      <c r="C10" s="607"/>
      <c r="D10" s="566">
        <f>D11</f>
        <v>3.97044</v>
      </c>
      <c r="E10" s="566">
        <f t="shared" ref="E10:J10" si="1">E11</f>
        <v>0.13650999999999999</v>
      </c>
      <c r="F10" s="566">
        <f t="shared" si="1"/>
        <v>3.8339300000000001</v>
      </c>
      <c r="G10" s="431">
        <v>0</v>
      </c>
      <c r="H10" s="431">
        <v>0</v>
      </c>
      <c r="I10" s="566">
        <f t="shared" si="1"/>
        <v>3.8339300000000001</v>
      </c>
      <c r="J10" s="566">
        <f t="shared" si="1"/>
        <v>3.8339300000000001</v>
      </c>
      <c r="K10" s="431">
        <v>0</v>
      </c>
      <c r="L10" s="566"/>
      <c r="O10" s="464"/>
      <c r="T10" s="464"/>
    </row>
    <row r="11" spans="1:22" ht="26.1" customHeight="1" x14ac:dyDescent="0.2">
      <c r="A11" s="574" t="s">
        <v>6310</v>
      </c>
      <c r="B11" s="446" t="s">
        <v>6332</v>
      </c>
      <c r="C11" s="419" t="s">
        <v>6321</v>
      </c>
      <c r="D11" s="557">
        <f>E11+F11</f>
        <v>3.97044</v>
      </c>
      <c r="E11" s="557">
        <v>0.13650999999999999</v>
      </c>
      <c r="F11" s="420">
        <v>3.8339300000000001</v>
      </c>
      <c r="G11" s="423">
        <v>0</v>
      </c>
      <c r="H11" s="423">
        <v>0</v>
      </c>
      <c r="I11" s="416">
        <f>F11</f>
        <v>3.8339300000000001</v>
      </c>
      <c r="J11" s="417">
        <f t="shared" ref="J11" si="2">I11</f>
        <v>3.8339300000000001</v>
      </c>
      <c r="K11" s="423">
        <v>0</v>
      </c>
      <c r="L11" s="418" t="s">
        <v>6336</v>
      </c>
      <c r="O11" s="464">
        <f>J11</f>
        <v>3.8339300000000001</v>
      </c>
      <c r="T11" s="619">
        <f>F11</f>
        <v>3.8339300000000001</v>
      </c>
      <c r="U11" s="615"/>
    </row>
    <row r="12" spans="1:22" ht="26.1" customHeight="1" x14ac:dyDescent="0.2">
      <c r="A12" s="573">
        <v>3</v>
      </c>
      <c r="B12" s="427" t="s">
        <v>6339</v>
      </c>
      <c r="C12" s="607"/>
      <c r="D12" s="571">
        <f>D13</f>
        <v>40</v>
      </c>
      <c r="E12" s="571">
        <f t="shared" ref="E12:J12" si="3">E13</f>
        <v>24</v>
      </c>
      <c r="F12" s="571">
        <f t="shared" si="3"/>
        <v>16</v>
      </c>
      <c r="G12" s="571">
        <f t="shared" si="3"/>
        <v>16</v>
      </c>
      <c r="H12" s="431">
        <v>0</v>
      </c>
      <c r="I12" s="431">
        <v>0</v>
      </c>
      <c r="J12" s="571">
        <f t="shared" si="3"/>
        <v>16</v>
      </c>
      <c r="K12" s="431">
        <v>0</v>
      </c>
      <c r="L12" s="568"/>
      <c r="O12" s="464"/>
      <c r="T12" s="575"/>
      <c r="U12" s="615"/>
    </row>
    <row r="13" spans="1:22" ht="36" x14ac:dyDescent="0.2">
      <c r="A13" s="574" t="s">
        <v>6310</v>
      </c>
      <c r="B13" s="562" t="s">
        <v>6333</v>
      </c>
      <c r="C13" s="419" t="s">
        <v>1147</v>
      </c>
      <c r="D13" s="558">
        <f>E13+F13</f>
        <v>40</v>
      </c>
      <c r="E13" s="558">
        <v>24</v>
      </c>
      <c r="F13" s="425">
        <v>16</v>
      </c>
      <c r="G13" s="425">
        <f>F13</f>
        <v>16</v>
      </c>
      <c r="H13" s="423">
        <v>0</v>
      </c>
      <c r="I13" s="423">
        <v>0</v>
      </c>
      <c r="J13" s="424">
        <f>G13</f>
        <v>16</v>
      </c>
      <c r="K13" s="423">
        <v>0</v>
      </c>
      <c r="L13" s="418" t="s">
        <v>6342</v>
      </c>
      <c r="N13" s="464">
        <f>J13</f>
        <v>16</v>
      </c>
      <c r="T13" s="515"/>
      <c r="U13" s="615"/>
      <c r="V13" s="615">
        <f>F13</f>
        <v>16</v>
      </c>
    </row>
    <row r="14" spans="1:22" ht="18" customHeight="1" x14ac:dyDescent="0.2">
      <c r="A14" s="573">
        <v>4</v>
      </c>
      <c r="B14" s="608" t="s">
        <v>6343</v>
      </c>
      <c r="C14" s="573"/>
      <c r="D14" s="437">
        <f>D15</f>
        <v>2.43249</v>
      </c>
      <c r="E14" s="437">
        <f t="shared" ref="E14:J14" si="4">E15</f>
        <v>0.98712999999999995</v>
      </c>
      <c r="F14" s="437">
        <f t="shared" si="4"/>
        <v>1.44536</v>
      </c>
      <c r="G14" s="431">
        <v>0</v>
      </c>
      <c r="H14" s="431">
        <v>0</v>
      </c>
      <c r="I14" s="437">
        <f t="shared" si="4"/>
        <v>1.44536</v>
      </c>
      <c r="J14" s="437">
        <f t="shared" si="4"/>
        <v>1.44536</v>
      </c>
      <c r="K14" s="431">
        <v>0</v>
      </c>
      <c r="L14" s="609"/>
      <c r="U14" s="615"/>
    </row>
    <row r="15" spans="1:22" ht="36" x14ac:dyDescent="0.2">
      <c r="A15" s="574" t="s">
        <v>6310</v>
      </c>
      <c r="B15" s="446" t="s">
        <v>6344</v>
      </c>
      <c r="C15" s="419" t="s">
        <v>6331</v>
      </c>
      <c r="D15" s="557">
        <f>E15+F15</f>
        <v>2.43249</v>
      </c>
      <c r="E15" s="557">
        <v>0.98712999999999995</v>
      </c>
      <c r="F15" s="559">
        <v>1.44536</v>
      </c>
      <c r="G15" s="423">
        <v>0</v>
      </c>
      <c r="H15" s="423">
        <v>0</v>
      </c>
      <c r="I15" s="416">
        <f>F15</f>
        <v>1.44536</v>
      </c>
      <c r="J15" s="417">
        <f>I15</f>
        <v>1.44536</v>
      </c>
      <c r="K15" s="423">
        <v>0</v>
      </c>
      <c r="L15" s="418" t="s">
        <v>6345</v>
      </c>
      <c r="O15" s="464">
        <f>J15</f>
        <v>1.44536</v>
      </c>
      <c r="S15" s="464">
        <f>F15</f>
        <v>1.44536</v>
      </c>
      <c r="T15" s="464"/>
      <c r="U15" s="615"/>
    </row>
    <row r="16" spans="1:22" ht="24" x14ac:dyDescent="0.2">
      <c r="A16" s="573">
        <v>5</v>
      </c>
      <c r="B16" s="427" t="s">
        <v>6346</v>
      </c>
      <c r="C16" s="607"/>
      <c r="D16" s="571">
        <f>D17</f>
        <v>77.295000000000002</v>
      </c>
      <c r="E16" s="616">
        <f t="shared" ref="E16:J16" si="5">E17</f>
        <v>28.375</v>
      </c>
      <c r="F16" s="571">
        <f t="shared" si="5"/>
        <v>48.92</v>
      </c>
      <c r="G16" s="431">
        <v>0</v>
      </c>
      <c r="H16" s="431">
        <v>0</v>
      </c>
      <c r="I16" s="571">
        <f t="shared" si="5"/>
        <v>48.92</v>
      </c>
      <c r="J16" s="571">
        <f t="shared" si="5"/>
        <v>48.92</v>
      </c>
      <c r="K16" s="431">
        <v>0</v>
      </c>
      <c r="L16" s="566"/>
      <c r="O16" s="464"/>
    </row>
    <row r="17" spans="1:22" ht="75.75" customHeight="1" x14ac:dyDescent="0.2">
      <c r="A17" s="574" t="s">
        <v>6310</v>
      </c>
      <c r="B17" s="618" t="s">
        <v>6355</v>
      </c>
      <c r="C17" s="419" t="s">
        <v>6351</v>
      </c>
      <c r="D17" s="558">
        <f>E17+F17</f>
        <v>77.295000000000002</v>
      </c>
      <c r="E17" s="614">
        <v>28.375</v>
      </c>
      <c r="F17" s="425">
        <v>48.92</v>
      </c>
      <c r="G17" s="423">
        <v>0</v>
      </c>
      <c r="H17" s="423">
        <v>0</v>
      </c>
      <c r="I17" s="612">
        <f>F17</f>
        <v>48.92</v>
      </c>
      <c r="J17" s="613">
        <f t="shared" ref="J17" si="6">I17</f>
        <v>48.92</v>
      </c>
      <c r="K17" s="423">
        <v>0</v>
      </c>
      <c r="L17" s="419" t="s">
        <v>6353</v>
      </c>
      <c r="O17" s="464">
        <f>J17</f>
        <v>48.92</v>
      </c>
      <c r="S17" s="615">
        <f>F17</f>
        <v>48.92</v>
      </c>
      <c r="T17" s="606"/>
    </row>
    <row r="18" spans="1:22" ht="26.1" customHeight="1" x14ac:dyDescent="0.2">
      <c r="A18" s="573">
        <v>6</v>
      </c>
      <c r="B18" s="618" t="s">
        <v>6347</v>
      </c>
      <c r="C18" s="607"/>
      <c r="D18" s="566" t="e">
        <f>D19</f>
        <v>#REF!</v>
      </c>
      <c r="E18" s="611">
        <f t="shared" ref="E18:J18" si="7">E19</f>
        <v>0</v>
      </c>
      <c r="F18" s="566">
        <f t="shared" si="7"/>
        <v>7.7560799999999999</v>
      </c>
      <c r="G18" s="431">
        <v>0</v>
      </c>
      <c r="H18" s="431">
        <v>0</v>
      </c>
      <c r="I18" s="566">
        <f t="shared" si="7"/>
        <v>7.7560799999999999</v>
      </c>
      <c r="J18" s="566">
        <f t="shared" si="7"/>
        <v>7.7560799999999999</v>
      </c>
      <c r="K18" s="431">
        <v>0</v>
      </c>
      <c r="L18" s="568"/>
      <c r="O18" s="464"/>
      <c r="T18" s="606"/>
    </row>
    <row r="19" spans="1:22" ht="39" customHeight="1" x14ac:dyDescent="0.2">
      <c r="A19" s="574" t="s">
        <v>6310</v>
      </c>
      <c r="B19" s="441" t="s">
        <v>6350</v>
      </c>
      <c r="C19" s="419" t="s">
        <v>6349</v>
      </c>
      <c r="D19" s="557" t="e">
        <f>#REF!</f>
        <v>#REF!</v>
      </c>
      <c r="E19" s="610">
        <v>0</v>
      </c>
      <c r="F19" s="420">
        <v>7.7560799999999999</v>
      </c>
      <c r="G19" s="423">
        <v>0</v>
      </c>
      <c r="H19" s="423">
        <v>0</v>
      </c>
      <c r="I19" s="448">
        <f>F19</f>
        <v>7.7560799999999999</v>
      </c>
      <c r="J19" s="417">
        <f>I19</f>
        <v>7.7560799999999999</v>
      </c>
      <c r="K19" s="423">
        <v>0</v>
      </c>
      <c r="L19" s="419" t="s">
        <v>6357</v>
      </c>
      <c r="N19" s="464">
        <f>J19</f>
        <v>7.7560799999999999</v>
      </c>
      <c r="T19" s="464"/>
      <c r="U19" s="464">
        <f>F19</f>
        <v>7.7560799999999999</v>
      </c>
    </row>
    <row r="20" spans="1:22" ht="23.1" customHeight="1" x14ac:dyDescent="0.2">
      <c r="A20" s="894" t="s">
        <v>6348</v>
      </c>
      <c r="B20" s="894"/>
      <c r="C20" s="433"/>
      <c r="D20" s="438" t="e">
        <f t="shared" ref="D20:E20" si="8">D8+D10+D12+D14+D16+D18</f>
        <v>#REF!</v>
      </c>
      <c r="E20" s="438">
        <f t="shared" si="8"/>
        <v>53.536990000000003</v>
      </c>
      <c r="F20" s="438">
        <f>F8+F10+F12+F14+F16+F18</f>
        <v>79.671059999999997</v>
      </c>
      <c r="G20" s="561">
        <f>G8+G10+G12+G14+G16+G18</f>
        <v>16</v>
      </c>
      <c r="H20" s="556">
        <v>0</v>
      </c>
      <c r="I20" s="438">
        <f t="shared" ref="I20:J20" si="9">I8+I10+I12+I14+I16+I18</f>
        <v>63.671059999999997</v>
      </c>
      <c r="J20" s="438">
        <f t="shared" si="9"/>
        <v>79.671059999999997</v>
      </c>
      <c r="K20" s="431">
        <v>0</v>
      </c>
      <c r="L20" s="434"/>
      <c r="M20" s="576">
        <f>SUM(M9:M13)</f>
        <v>0</v>
      </c>
      <c r="N20" s="576">
        <f>SUM(N9:N13)</f>
        <v>16</v>
      </c>
      <c r="O20" s="576">
        <f>SUM(O9:O13)</f>
        <v>5.54962</v>
      </c>
      <c r="P20" s="576">
        <f>SUM(P9:P13)</f>
        <v>0</v>
      </c>
      <c r="Q20" s="576">
        <f>SUM(Q9:Q13)</f>
        <v>0</v>
      </c>
      <c r="S20" s="464">
        <f>SUM(S9:S19)</f>
        <v>52.081050000000005</v>
      </c>
      <c r="T20" s="464">
        <f t="shared" ref="T20:V20" si="10">SUM(T9:T19)</f>
        <v>3.8339300000000001</v>
      </c>
      <c r="U20" s="464">
        <f t="shared" si="10"/>
        <v>7.7560799999999999</v>
      </c>
      <c r="V20" s="464">
        <f t="shared" si="10"/>
        <v>16</v>
      </c>
    </row>
    <row r="21" spans="1:22" x14ac:dyDescent="0.2">
      <c r="F21" s="515"/>
      <c r="G21" s="515"/>
      <c r="H21" s="515"/>
      <c r="I21" s="515"/>
      <c r="J21" s="515"/>
      <c r="K21" s="515"/>
      <c r="N21" s="515"/>
      <c r="T21" s="617"/>
    </row>
    <row r="22" spans="1:22" hidden="1" x14ac:dyDescent="0.2">
      <c r="A22" s="577" t="s">
        <v>6310</v>
      </c>
      <c r="B22" s="513" t="s">
        <v>6316</v>
      </c>
      <c r="F22" s="515"/>
      <c r="G22" s="515"/>
      <c r="H22" s="515"/>
      <c r="I22" s="515"/>
      <c r="J22" s="515"/>
      <c r="K22" s="515"/>
      <c r="N22" s="515"/>
    </row>
    <row r="23" spans="1:22" ht="30.75" hidden="1" customHeight="1" x14ac:dyDescent="0.2">
      <c r="A23" s="578" t="s">
        <v>6310</v>
      </c>
      <c r="B23" s="895" t="s">
        <v>6315</v>
      </c>
      <c r="C23" s="895"/>
      <c r="D23" s="895"/>
      <c r="E23" s="895"/>
      <c r="F23" s="895"/>
      <c r="G23" s="895"/>
      <c r="H23" s="895"/>
      <c r="I23" s="895"/>
      <c r="J23" s="895"/>
      <c r="K23" s="895"/>
      <c r="L23" s="895"/>
      <c r="N23" s="515"/>
    </row>
    <row r="24" spans="1:22" ht="15.75" hidden="1" customHeight="1" x14ac:dyDescent="0.2">
      <c r="A24" s="579">
        <v>1</v>
      </c>
      <c r="B24" s="896" t="s">
        <v>828</v>
      </c>
      <c r="C24" s="899" t="s">
        <v>6312</v>
      </c>
      <c r="D24" s="899"/>
      <c r="E24" s="899"/>
      <c r="F24" s="899"/>
      <c r="G24" s="899"/>
      <c r="H24" s="899"/>
      <c r="I24" s="580"/>
      <c r="J24" s="580"/>
      <c r="K24" s="580"/>
      <c r="L24" s="581"/>
    </row>
    <row r="25" spans="1:22" hidden="1" x14ac:dyDescent="0.2">
      <c r="A25" s="582">
        <v>2</v>
      </c>
      <c r="B25" s="897"/>
      <c r="C25" s="900"/>
      <c r="D25" s="900"/>
      <c r="E25" s="900"/>
      <c r="F25" s="900"/>
      <c r="G25" s="900"/>
      <c r="H25" s="900"/>
      <c r="I25" s="583"/>
      <c r="J25" s="583"/>
      <c r="K25" s="583"/>
      <c r="L25" s="584"/>
    </row>
    <row r="26" spans="1:22" hidden="1" x14ac:dyDescent="0.2">
      <c r="A26" s="582">
        <v>3</v>
      </c>
      <c r="B26" s="897"/>
      <c r="C26" s="900"/>
      <c r="D26" s="900"/>
      <c r="E26" s="900"/>
      <c r="F26" s="900"/>
      <c r="G26" s="900"/>
      <c r="H26" s="900"/>
      <c r="I26" s="583"/>
      <c r="J26" s="583"/>
      <c r="K26" s="583"/>
      <c r="L26" s="584"/>
    </row>
    <row r="27" spans="1:22" hidden="1" x14ac:dyDescent="0.2">
      <c r="A27" s="585">
        <v>4</v>
      </c>
      <c r="B27" s="898"/>
      <c r="C27" s="901"/>
      <c r="D27" s="901"/>
      <c r="E27" s="901"/>
      <c r="F27" s="901"/>
      <c r="G27" s="901"/>
      <c r="H27" s="901"/>
      <c r="I27" s="586"/>
      <c r="J27" s="586"/>
      <c r="K27" s="586"/>
      <c r="L27" s="587"/>
    </row>
    <row r="28" spans="1:22" hidden="1" x14ac:dyDescent="0.2">
      <c r="F28" s="515"/>
      <c r="G28" s="515"/>
      <c r="H28" s="515"/>
      <c r="I28" s="515"/>
      <c r="J28" s="515"/>
      <c r="K28" s="515"/>
    </row>
    <row r="29" spans="1:22" hidden="1" x14ac:dyDescent="0.2">
      <c r="A29" s="579">
        <v>5</v>
      </c>
      <c r="B29" s="902" t="s">
        <v>6246</v>
      </c>
      <c r="C29" s="902" t="s">
        <v>6313</v>
      </c>
      <c r="D29" s="902"/>
      <c r="E29" s="588"/>
      <c r="F29" s="580"/>
      <c r="G29" s="580"/>
      <c r="H29" s="580"/>
      <c r="I29" s="580"/>
      <c r="J29" s="580"/>
      <c r="K29" s="580"/>
      <c r="L29" s="581"/>
    </row>
    <row r="30" spans="1:22" hidden="1" x14ac:dyDescent="0.2">
      <c r="A30" s="582">
        <v>6</v>
      </c>
      <c r="B30" s="903"/>
      <c r="C30" s="903"/>
      <c r="D30" s="903"/>
      <c r="E30" s="589"/>
      <c r="F30" s="583"/>
      <c r="G30" s="583"/>
      <c r="H30" s="583"/>
      <c r="I30" s="590"/>
      <c r="J30" s="583"/>
      <c r="K30" s="583"/>
      <c r="L30" s="591"/>
    </row>
    <row r="31" spans="1:22" hidden="1" x14ac:dyDescent="0.2">
      <c r="A31" s="585">
        <v>7</v>
      </c>
      <c r="B31" s="904"/>
      <c r="C31" s="904"/>
      <c r="D31" s="904"/>
      <c r="E31" s="592"/>
      <c r="F31" s="586"/>
      <c r="G31" s="586"/>
      <c r="H31" s="586"/>
      <c r="I31" s="593"/>
      <c r="J31" s="586"/>
      <c r="K31" s="586"/>
      <c r="L31" s="587"/>
    </row>
    <row r="32" spans="1:22" hidden="1" x14ac:dyDescent="0.2">
      <c r="F32" s="515"/>
      <c r="G32" s="515"/>
      <c r="H32" s="515"/>
      <c r="I32" s="594"/>
      <c r="J32" s="515"/>
      <c r="K32" s="515"/>
    </row>
    <row r="33" spans="1:12" ht="24" hidden="1" x14ac:dyDescent="0.2">
      <c r="A33" s="595">
        <v>8</v>
      </c>
      <c r="B33" s="596" t="s">
        <v>6250</v>
      </c>
      <c r="C33" s="890" t="s">
        <v>6314</v>
      </c>
      <c r="D33" s="890"/>
      <c r="E33" s="597"/>
      <c r="F33" s="598"/>
      <c r="G33" s="598"/>
      <c r="H33" s="598"/>
      <c r="I33" s="599"/>
      <c r="J33" s="598"/>
      <c r="K33" s="598"/>
      <c r="L33" s="600"/>
    </row>
    <row r="34" spans="1:12" hidden="1" x14ac:dyDescent="0.2">
      <c r="A34" s="516"/>
      <c r="B34" s="601"/>
      <c r="C34" s="516"/>
      <c r="D34" s="516"/>
      <c r="F34" s="515"/>
      <c r="G34" s="515"/>
      <c r="H34" s="515"/>
      <c r="I34" s="594"/>
      <c r="J34" s="515"/>
      <c r="K34" s="515"/>
    </row>
    <row r="35" spans="1:12" hidden="1" x14ac:dyDescent="0.2">
      <c r="A35" s="579">
        <v>9</v>
      </c>
      <c r="B35" s="602" t="s">
        <v>6254</v>
      </c>
      <c r="C35" s="891" t="s">
        <v>6311</v>
      </c>
      <c r="D35" s="891"/>
      <c r="E35" s="891"/>
      <c r="F35" s="891"/>
      <c r="G35" s="891"/>
      <c r="H35" s="891"/>
      <c r="I35" s="603"/>
      <c r="J35" s="580"/>
      <c r="K35" s="580"/>
      <c r="L35" s="581"/>
    </row>
    <row r="36" spans="1:12" ht="24" hidden="1" x14ac:dyDescent="0.2">
      <c r="A36" s="582">
        <v>10</v>
      </c>
      <c r="B36" s="604" t="s">
        <v>6262</v>
      </c>
      <c r="C36" s="892"/>
      <c r="D36" s="892"/>
      <c r="E36" s="892"/>
      <c r="F36" s="892"/>
      <c r="G36" s="892"/>
      <c r="H36" s="892"/>
      <c r="I36" s="590"/>
      <c r="J36" s="583"/>
      <c r="K36" s="583"/>
      <c r="L36" s="591"/>
    </row>
    <row r="37" spans="1:12" ht="24" hidden="1" x14ac:dyDescent="0.2">
      <c r="A37" s="585">
        <v>11</v>
      </c>
      <c r="B37" s="605" t="s">
        <v>6265</v>
      </c>
      <c r="C37" s="893"/>
      <c r="D37" s="893"/>
      <c r="E37" s="893"/>
      <c r="F37" s="893"/>
      <c r="G37" s="893"/>
      <c r="H37" s="893"/>
      <c r="I37" s="593"/>
      <c r="J37" s="586"/>
      <c r="K37" s="586"/>
      <c r="L37" s="587"/>
    </row>
    <row r="38" spans="1:12" hidden="1" x14ac:dyDescent="0.2">
      <c r="F38" s="515"/>
      <c r="G38" s="515"/>
      <c r="H38" s="515"/>
      <c r="I38" s="594"/>
      <c r="J38" s="515"/>
      <c r="K38" s="515"/>
    </row>
    <row r="39" spans="1:12" x14ac:dyDescent="0.2">
      <c r="F39" s="515"/>
      <c r="G39" s="515"/>
      <c r="H39" s="515"/>
      <c r="I39" s="594"/>
      <c r="J39" s="515"/>
      <c r="K39" s="515"/>
    </row>
    <row r="40" spans="1:12" x14ac:dyDescent="0.2">
      <c r="F40" s="515"/>
      <c r="G40" s="515"/>
      <c r="H40" s="515"/>
      <c r="I40" s="594"/>
      <c r="J40" s="515"/>
      <c r="K40" s="515"/>
    </row>
    <row r="41" spans="1:12" x14ac:dyDescent="0.2">
      <c r="I41" s="594"/>
    </row>
    <row r="42" spans="1:12" x14ac:dyDescent="0.2">
      <c r="I42" s="594"/>
      <c r="J42" s="515"/>
    </row>
    <row r="43" spans="1:12" x14ac:dyDescent="0.2">
      <c r="I43" s="594"/>
      <c r="J43" s="515"/>
    </row>
    <row r="44" spans="1:12" x14ac:dyDescent="0.2">
      <c r="I44" s="594"/>
    </row>
    <row r="45" spans="1:12" x14ac:dyDescent="0.2">
      <c r="I45" s="594"/>
    </row>
  </sheetData>
  <mergeCells count="24">
    <mergeCell ref="A1:B1"/>
    <mergeCell ref="A2:L2"/>
    <mergeCell ref="A3:L3"/>
    <mergeCell ref="A4:A7"/>
    <mergeCell ref="B4:B7"/>
    <mergeCell ref="C4:C7"/>
    <mergeCell ref="D4:D7"/>
    <mergeCell ref="E4:K4"/>
    <mergeCell ref="L4:L7"/>
    <mergeCell ref="E5:E7"/>
    <mergeCell ref="F5:F7"/>
    <mergeCell ref="G5:K5"/>
    <mergeCell ref="G6:G7"/>
    <mergeCell ref="H6:H7"/>
    <mergeCell ref="I6:I7"/>
    <mergeCell ref="J6:K6"/>
    <mergeCell ref="C33:D33"/>
    <mergeCell ref="C35:H37"/>
    <mergeCell ref="A20:B20"/>
    <mergeCell ref="B23:L23"/>
    <mergeCell ref="B24:B27"/>
    <mergeCell ref="C24:H27"/>
    <mergeCell ref="B29:B31"/>
    <mergeCell ref="C29:D31"/>
  </mergeCells>
  <pageMargins left="0.52" right="0.16" top="0.38" bottom="0.26" header="0.23" footer="0.2"/>
  <pageSetup paperSize="9" orientation="landscape" verticalDpi="0"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
  <sheetViews>
    <sheetView workbookViewId="0">
      <selection activeCell="A3" sqref="A3:L3"/>
    </sheetView>
  </sheetViews>
  <sheetFormatPr defaultRowHeight="12" x14ac:dyDescent="0.2"/>
  <cols>
    <col min="1" max="1" width="5.140625" style="577" customWidth="1"/>
    <col min="2" max="2" width="26.7109375" style="513" customWidth="1"/>
    <col min="3" max="3" width="14.28515625" style="513" customWidth="1"/>
    <col min="4" max="5" width="10.140625" style="514" customWidth="1"/>
    <col min="6" max="6" width="11.7109375" style="513" customWidth="1"/>
    <col min="7" max="7" width="7.42578125" style="513" customWidth="1"/>
    <col min="8" max="8" width="9.5703125" style="513" customWidth="1"/>
    <col min="9" max="9" width="11" style="513" customWidth="1"/>
    <col min="10" max="10" width="8.5703125" style="513" customWidth="1"/>
    <col min="11" max="11" width="7.85546875" style="513" customWidth="1"/>
    <col min="12" max="12" width="17.28515625" style="513" customWidth="1"/>
    <col min="13" max="13" width="0" style="513" hidden="1" customWidth="1"/>
    <col min="14" max="14" width="11.28515625" style="513" hidden="1" customWidth="1"/>
    <col min="15" max="15" width="10.140625" style="513" hidden="1" customWidth="1"/>
    <col min="16" max="16" width="11.42578125" style="513" hidden="1" customWidth="1"/>
    <col min="17" max="17" width="9.7109375" style="513" hidden="1" customWidth="1"/>
    <col min="18" max="18" width="2.85546875" style="513" customWidth="1"/>
    <col min="19" max="19" width="11" style="513" hidden="1" customWidth="1"/>
    <col min="20" max="20" width="12" style="513" hidden="1" customWidth="1"/>
    <col min="21" max="21" width="11.42578125" style="513" hidden="1" customWidth="1"/>
    <col min="22" max="22" width="10.85546875" style="513" hidden="1" customWidth="1"/>
    <col min="23" max="23" width="0" style="513" hidden="1" customWidth="1"/>
    <col min="24" max="16384" width="9.140625" style="513"/>
  </cols>
  <sheetData>
    <row r="1" spans="1:22" ht="12.75" x14ac:dyDescent="0.2">
      <c r="A1" s="883" t="s">
        <v>6175</v>
      </c>
      <c r="B1" s="883"/>
    </row>
    <row r="2" spans="1:22" ht="18.75" customHeight="1" x14ac:dyDescent="0.2">
      <c r="A2" s="861" t="s">
        <v>6176</v>
      </c>
      <c r="B2" s="861"/>
      <c r="C2" s="861"/>
      <c r="D2" s="861"/>
      <c r="E2" s="861"/>
      <c r="F2" s="861"/>
      <c r="G2" s="861"/>
      <c r="H2" s="861"/>
      <c r="I2" s="861"/>
      <c r="J2" s="861"/>
      <c r="K2" s="861"/>
      <c r="L2" s="861"/>
    </row>
    <row r="3" spans="1:22" ht="18" customHeight="1" x14ac:dyDescent="0.2">
      <c r="A3" s="862" t="s">
        <v>6173</v>
      </c>
      <c r="B3" s="862"/>
      <c r="C3" s="862"/>
      <c r="D3" s="862"/>
      <c r="E3" s="862"/>
      <c r="F3" s="862"/>
      <c r="G3" s="862"/>
      <c r="H3" s="862"/>
      <c r="I3" s="862"/>
      <c r="J3" s="862"/>
      <c r="K3" s="862"/>
      <c r="L3" s="862"/>
    </row>
    <row r="4" spans="1:22" ht="15" customHeight="1" x14ac:dyDescent="0.2">
      <c r="A4" s="855" t="s">
        <v>0</v>
      </c>
      <c r="B4" s="855" t="s">
        <v>6319</v>
      </c>
      <c r="C4" s="855" t="s">
        <v>6167</v>
      </c>
      <c r="D4" s="855" t="s">
        <v>6337</v>
      </c>
      <c r="E4" s="888" t="s">
        <v>6307</v>
      </c>
      <c r="F4" s="888"/>
      <c r="G4" s="888"/>
      <c r="H4" s="888"/>
      <c r="I4" s="888"/>
      <c r="J4" s="888"/>
      <c r="K4" s="888"/>
      <c r="L4" s="888" t="s">
        <v>6169</v>
      </c>
    </row>
    <row r="5" spans="1:22" ht="18" customHeight="1" x14ac:dyDescent="0.2">
      <c r="A5" s="879"/>
      <c r="B5" s="879"/>
      <c r="C5" s="879"/>
      <c r="D5" s="879"/>
      <c r="E5" s="888" t="s">
        <v>6308</v>
      </c>
      <c r="F5" s="888" t="s">
        <v>6309</v>
      </c>
      <c r="G5" s="880" t="s">
        <v>6307</v>
      </c>
      <c r="H5" s="881"/>
      <c r="I5" s="881"/>
      <c r="J5" s="881"/>
      <c r="K5" s="882"/>
      <c r="L5" s="888"/>
    </row>
    <row r="6" spans="1:22" ht="24" customHeight="1" x14ac:dyDescent="0.2">
      <c r="A6" s="879"/>
      <c r="B6" s="879"/>
      <c r="C6" s="879"/>
      <c r="D6" s="879"/>
      <c r="E6" s="888"/>
      <c r="F6" s="888"/>
      <c r="G6" s="855" t="s">
        <v>6334</v>
      </c>
      <c r="H6" s="855" t="s">
        <v>6328</v>
      </c>
      <c r="I6" s="855" t="s">
        <v>6329</v>
      </c>
      <c r="J6" s="888" t="s">
        <v>6168</v>
      </c>
      <c r="K6" s="888"/>
      <c r="L6" s="888"/>
    </row>
    <row r="7" spans="1:22" ht="33.75" customHeight="1" x14ac:dyDescent="0.2">
      <c r="A7" s="856"/>
      <c r="B7" s="856"/>
      <c r="C7" s="856"/>
      <c r="D7" s="856"/>
      <c r="E7" s="888"/>
      <c r="F7" s="888"/>
      <c r="G7" s="856"/>
      <c r="H7" s="856"/>
      <c r="I7" s="856"/>
      <c r="J7" s="573" t="s">
        <v>6157</v>
      </c>
      <c r="K7" s="573" t="s">
        <v>6170</v>
      </c>
      <c r="L7" s="888"/>
      <c r="M7" s="513" t="s">
        <v>6227</v>
      </c>
      <c r="N7" s="513" t="s">
        <v>6224</v>
      </c>
      <c r="O7" s="513" t="s">
        <v>6225</v>
      </c>
      <c r="P7" s="513" t="s">
        <v>6226</v>
      </c>
      <c r="Q7" s="513" t="s">
        <v>6291</v>
      </c>
    </row>
    <row r="8" spans="1:22" ht="18" customHeight="1" x14ac:dyDescent="0.2">
      <c r="A8" s="572">
        <v>1</v>
      </c>
      <c r="B8" s="564" t="s">
        <v>6338</v>
      </c>
      <c r="C8" s="563"/>
      <c r="D8" s="421">
        <f>D9</f>
        <v>1.75404</v>
      </c>
      <c r="E8" s="421">
        <f t="shared" ref="E8:J8" si="0">E9</f>
        <v>3.8350000000000002E-2</v>
      </c>
      <c r="F8" s="421">
        <f t="shared" si="0"/>
        <v>1.7156899999999999</v>
      </c>
      <c r="G8" s="567">
        <v>0</v>
      </c>
      <c r="H8" s="567">
        <v>0</v>
      </c>
      <c r="I8" s="421">
        <f t="shared" si="0"/>
        <v>1.7156899999999999</v>
      </c>
      <c r="J8" s="421">
        <f t="shared" si="0"/>
        <v>1.7156899999999999</v>
      </c>
      <c r="K8" s="431">
        <v>0</v>
      </c>
      <c r="L8" s="570"/>
      <c r="S8" s="620" t="s">
        <v>6225</v>
      </c>
      <c r="T8" s="620" t="s">
        <v>6224</v>
      </c>
      <c r="U8" s="620" t="s">
        <v>6354</v>
      </c>
      <c r="V8" s="620" t="s">
        <v>6227</v>
      </c>
    </row>
    <row r="9" spans="1:22" ht="36" x14ac:dyDescent="0.2">
      <c r="A9" s="574" t="s">
        <v>6310</v>
      </c>
      <c r="B9" s="446" t="s">
        <v>6330</v>
      </c>
      <c r="C9" s="419" t="s">
        <v>6331</v>
      </c>
      <c r="D9" s="557">
        <f>E9+F9</f>
        <v>1.75404</v>
      </c>
      <c r="E9" s="557">
        <v>3.8350000000000002E-2</v>
      </c>
      <c r="F9" s="559">
        <v>1.7156899999999999</v>
      </c>
      <c r="G9" s="423">
        <v>0</v>
      </c>
      <c r="H9" s="423">
        <v>0</v>
      </c>
      <c r="I9" s="416">
        <f>F9</f>
        <v>1.7156899999999999</v>
      </c>
      <c r="J9" s="417">
        <f>I9</f>
        <v>1.7156899999999999</v>
      </c>
      <c r="K9" s="423">
        <v>0</v>
      </c>
      <c r="L9" s="418" t="s">
        <v>6335</v>
      </c>
      <c r="O9" s="464">
        <f>J9</f>
        <v>1.7156899999999999</v>
      </c>
      <c r="S9" s="464">
        <f>F9</f>
        <v>1.7156899999999999</v>
      </c>
    </row>
    <row r="10" spans="1:22" ht="24" x14ac:dyDescent="0.2">
      <c r="A10" s="573">
        <v>2</v>
      </c>
      <c r="B10" s="427" t="s">
        <v>6341</v>
      </c>
      <c r="C10" s="607"/>
      <c r="D10" s="566">
        <f>D11</f>
        <v>3.97044</v>
      </c>
      <c r="E10" s="566">
        <f t="shared" ref="E10:J10" si="1">E11</f>
        <v>0.13650999999999999</v>
      </c>
      <c r="F10" s="566">
        <f t="shared" si="1"/>
        <v>3.8339300000000001</v>
      </c>
      <c r="G10" s="431">
        <v>0</v>
      </c>
      <c r="H10" s="431">
        <v>0</v>
      </c>
      <c r="I10" s="566">
        <f t="shared" si="1"/>
        <v>3.8339300000000001</v>
      </c>
      <c r="J10" s="566">
        <f t="shared" si="1"/>
        <v>3.8339300000000001</v>
      </c>
      <c r="K10" s="431">
        <v>0</v>
      </c>
      <c r="L10" s="566"/>
      <c r="O10" s="464"/>
      <c r="T10" s="464"/>
    </row>
    <row r="11" spans="1:22" ht="26.1" customHeight="1" x14ac:dyDescent="0.2">
      <c r="A11" s="574" t="s">
        <v>6310</v>
      </c>
      <c r="B11" s="446" t="s">
        <v>6332</v>
      </c>
      <c r="C11" s="419" t="s">
        <v>6321</v>
      </c>
      <c r="D11" s="557">
        <f>E11+F11</f>
        <v>3.97044</v>
      </c>
      <c r="E11" s="557">
        <v>0.13650999999999999</v>
      </c>
      <c r="F11" s="420">
        <v>3.8339300000000001</v>
      </c>
      <c r="G11" s="423">
        <v>0</v>
      </c>
      <c r="H11" s="423">
        <v>0</v>
      </c>
      <c r="I11" s="416">
        <f>F11</f>
        <v>3.8339300000000001</v>
      </c>
      <c r="J11" s="417">
        <f t="shared" ref="J11" si="2">I11</f>
        <v>3.8339300000000001</v>
      </c>
      <c r="K11" s="423">
        <v>0</v>
      </c>
      <c r="L11" s="418" t="s">
        <v>6336</v>
      </c>
      <c r="O11" s="464">
        <f>J11</f>
        <v>3.8339300000000001</v>
      </c>
      <c r="T11" s="619">
        <f>F11</f>
        <v>3.8339300000000001</v>
      </c>
      <c r="U11" s="615"/>
    </row>
    <row r="12" spans="1:22" ht="26.1" customHeight="1" x14ac:dyDescent="0.2">
      <c r="A12" s="573">
        <v>3</v>
      </c>
      <c r="B12" s="427" t="s">
        <v>6339</v>
      </c>
      <c r="C12" s="607"/>
      <c r="D12" s="571">
        <f>D13</f>
        <v>40</v>
      </c>
      <c r="E12" s="571">
        <f t="shared" ref="E12:J12" si="3">E13</f>
        <v>24</v>
      </c>
      <c r="F12" s="571">
        <f t="shared" si="3"/>
        <v>16</v>
      </c>
      <c r="G12" s="571">
        <f t="shared" si="3"/>
        <v>16</v>
      </c>
      <c r="H12" s="431">
        <v>0</v>
      </c>
      <c r="I12" s="431">
        <v>0</v>
      </c>
      <c r="J12" s="571">
        <f t="shared" si="3"/>
        <v>16</v>
      </c>
      <c r="K12" s="431">
        <v>0</v>
      </c>
      <c r="L12" s="568"/>
      <c r="O12" s="464"/>
      <c r="T12" s="575"/>
      <c r="U12" s="615"/>
    </row>
    <row r="13" spans="1:22" ht="36" x14ac:dyDescent="0.2">
      <c r="A13" s="574" t="s">
        <v>6310</v>
      </c>
      <c r="B13" s="562" t="s">
        <v>6333</v>
      </c>
      <c r="C13" s="419" t="s">
        <v>1147</v>
      </c>
      <c r="D13" s="558">
        <f>E13+F13</f>
        <v>40</v>
      </c>
      <c r="E13" s="558">
        <v>24</v>
      </c>
      <c r="F13" s="425">
        <v>16</v>
      </c>
      <c r="G13" s="425">
        <f>F13</f>
        <v>16</v>
      </c>
      <c r="H13" s="423">
        <v>0</v>
      </c>
      <c r="I13" s="423">
        <v>0</v>
      </c>
      <c r="J13" s="424">
        <f>G13</f>
        <v>16</v>
      </c>
      <c r="K13" s="423">
        <v>0</v>
      </c>
      <c r="L13" s="418" t="s">
        <v>6342</v>
      </c>
      <c r="N13" s="464">
        <f>J13</f>
        <v>16</v>
      </c>
      <c r="T13" s="515"/>
      <c r="U13" s="615"/>
      <c r="V13" s="615">
        <f>F13</f>
        <v>16</v>
      </c>
    </row>
    <row r="14" spans="1:22" ht="18" customHeight="1" x14ac:dyDescent="0.2">
      <c r="A14" s="573">
        <v>4</v>
      </c>
      <c r="B14" s="608" t="s">
        <v>6343</v>
      </c>
      <c r="C14" s="573"/>
      <c r="D14" s="437">
        <f>D15</f>
        <v>2.43249</v>
      </c>
      <c r="E14" s="437">
        <f t="shared" ref="E14:J14" si="4">E15</f>
        <v>0.98712999999999995</v>
      </c>
      <c r="F14" s="437">
        <f t="shared" si="4"/>
        <v>1.44536</v>
      </c>
      <c r="G14" s="431">
        <v>0</v>
      </c>
      <c r="H14" s="431">
        <v>0</v>
      </c>
      <c r="I14" s="437">
        <f t="shared" si="4"/>
        <v>1.44536</v>
      </c>
      <c r="J14" s="437">
        <f t="shared" si="4"/>
        <v>1.44536</v>
      </c>
      <c r="K14" s="431">
        <v>0</v>
      </c>
      <c r="L14" s="609"/>
      <c r="U14" s="615"/>
    </row>
    <row r="15" spans="1:22" ht="36" x14ac:dyDescent="0.2">
      <c r="A15" s="574" t="s">
        <v>6310</v>
      </c>
      <c r="B15" s="446" t="s">
        <v>6344</v>
      </c>
      <c r="C15" s="419" t="s">
        <v>6331</v>
      </c>
      <c r="D15" s="557">
        <f>E15+F15</f>
        <v>2.43249</v>
      </c>
      <c r="E15" s="557">
        <v>0.98712999999999995</v>
      </c>
      <c r="F15" s="559">
        <v>1.44536</v>
      </c>
      <c r="G15" s="423">
        <v>0</v>
      </c>
      <c r="H15" s="423">
        <v>0</v>
      </c>
      <c r="I15" s="416">
        <f>F15</f>
        <v>1.44536</v>
      </c>
      <c r="J15" s="417">
        <f>I15</f>
        <v>1.44536</v>
      </c>
      <c r="K15" s="423">
        <v>0</v>
      </c>
      <c r="L15" s="418" t="s">
        <v>6345</v>
      </c>
      <c r="O15" s="464">
        <f>J15</f>
        <v>1.44536</v>
      </c>
      <c r="S15" s="464">
        <f>F15</f>
        <v>1.44536</v>
      </c>
      <c r="T15" s="464"/>
      <c r="U15" s="615"/>
    </row>
    <row r="16" spans="1:22" ht="24" x14ac:dyDescent="0.2">
      <c r="A16" s="573">
        <v>5</v>
      </c>
      <c r="B16" s="427" t="s">
        <v>6346</v>
      </c>
      <c r="C16" s="607"/>
      <c r="D16" s="571">
        <f>D17</f>
        <v>77.295000000000002</v>
      </c>
      <c r="E16" s="616">
        <f t="shared" ref="E16:J16" si="5">E17</f>
        <v>28.375</v>
      </c>
      <c r="F16" s="571">
        <f t="shared" si="5"/>
        <v>48.92</v>
      </c>
      <c r="G16" s="431">
        <v>0</v>
      </c>
      <c r="H16" s="431">
        <v>0</v>
      </c>
      <c r="I16" s="571">
        <f t="shared" si="5"/>
        <v>48.92</v>
      </c>
      <c r="J16" s="571">
        <f t="shared" si="5"/>
        <v>48.92</v>
      </c>
      <c r="K16" s="431">
        <v>0</v>
      </c>
      <c r="L16" s="566"/>
      <c r="O16" s="464"/>
    </row>
    <row r="17" spans="1:22" ht="75.75" customHeight="1" x14ac:dyDescent="0.2">
      <c r="A17" s="574" t="s">
        <v>6310</v>
      </c>
      <c r="B17" s="618" t="s">
        <v>6355</v>
      </c>
      <c r="C17" s="419" t="s">
        <v>6351</v>
      </c>
      <c r="D17" s="558">
        <f>E17+F17</f>
        <v>77.295000000000002</v>
      </c>
      <c r="E17" s="614">
        <v>28.375</v>
      </c>
      <c r="F17" s="425">
        <v>48.92</v>
      </c>
      <c r="G17" s="423">
        <v>0</v>
      </c>
      <c r="H17" s="423">
        <v>0</v>
      </c>
      <c r="I17" s="612">
        <f>F17</f>
        <v>48.92</v>
      </c>
      <c r="J17" s="613">
        <f t="shared" ref="J17" si="6">I17</f>
        <v>48.92</v>
      </c>
      <c r="K17" s="423">
        <v>0</v>
      </c>
      <c r="L17" s="419" t="s">
        <v>6353</v>
      </c>
      <c r="O17" s="464">
        <f>J17</f>
        <v>48.92</v>
      </c>
      <c r="S17" s="615">
        <f>F17</f>
        <v>48.92</v>
      </c>
      <c r="T17" s="606"/>
    </row>
    <row r="18" spans="1:22" ht="26.1" customHeight="1" x14ac:dyDescent="0.2">
      <c r="A18" s="573">
        <v>6</v>
      </c>
      <c r="B18" s="446" t="s">
        <v>6347</v>
      </c>
      <c r="C18" s="607"/>
      <c r="D18" s="566" t="e">
        <f>D19</f>
        <v>#REF!</v>
      </c>
      <c r="E18" s="611">
        <f t="shared" ref="E18:J18" si="7">E19</f>
        <v>0</v>
      </c>
      <c r="F18" s="566">
        <f t="shared" si="7"/>
        <v>7.7560799999999999</v>
      </c>
      <c r="G18" s="431">
        <v>0</v>
      </c>
      <c r="H18" s="431">
        <v>0</v>
      </c>
      <c r="I18" s="566">
        <f t="shared" si="7"/>
        <v>7.7560799999999999</v>
      </c>
      <c r="J18" s="566">
        <f t="shared" si="7"/>
        <v>7.7560799999999999</v>
      </c>
      <c r="K18" s="431">
        <v>0</v>
      </c>
      <c r="L18" s="568"/>
      <c r="O18" s="464"/>
      <c r="T18" s="606"/>
    </row>
    <row r="19" spans="1:22" ht="39" customHeight="1" x14ac:dyDescent="0.2">
      <c r="A19" s="574" t="s">
        <v>6310</v>
      </c>
      <c r="B19" s="441" t="s">
        <v>6350</v>
      </c>
      <c r="C19" s="419" t="s">
        <v>6349</v>
      </c>
      <c r="D19" s="557" t="e">
        <f>'TT_UB (12-9)'!D19</f>
        <v>#REF!</v>
      </c>
      <c r="E19" s="610">
        <v>0</v>
      </c>
      <c r="F19" s="420">
        <v>7.7560799999999999</v>
      </c>
      <c r="G19" s="423">
        <v>0</v>
      </c>
      <c r="H19" s="423">
        <v>0</v>
      </c>
      <c r="I19" s="448">
        <f>F19</f>
        <v>7.7560799999999999</v>
      </c>
      <c r="J19" s="417">
        <f>I19</f>
        <v>7.7560799999999999</v>
      </c>
      <c r="K19" s="423">
        <v>0</v>
      </c>
      <c r="L19" s="419" t="s">
        <v>6352</v>
      </c>
      <c r="N19" s="464">
        <f>J19</f>
        <v>7.7560799999999999</v>
      </c>
      <c r="T19" s="464"/>
      <c r="U19" s="464">
        <f>F19</f>
        <v>7.7560799999999999</v>
      </c>
    </row>
    <row r="20" spans="1:22" ht="23.1" customHeight="1" x14ac:dyDescent="0.2">
      <c r="A20" s="894" t="s">
        <v>6348</v>
      </c>
      <c r="B20" s="894"/>
      <c r="C20" s="433"/>
      <c r="D20" s="438" t="e">
        <f t="shared" ref="D20:E20" si="8">D8+D10+D12+D14+D16+D18</f>
        <v>#REF!</v>
      </c>
      <c r="E20" s="438">
        <f t="shared" si="8"/>
        <v>53.536990000000003</v>
      </c>
      <c r="F20" s="438">
        <f>F8+F10+F12+F14+F16+F18</f>
        <v>79.671059999999997</v>
      </c>
      <c r="G20" s="561">
        <f>G8+G10+G12+G14+G16+G18</f>
        <v>16</v>
      </c>
      <c r="H20" s="556">
        <v>0</v>
      </c>
      <c r="I20" s="438">
        <f t="shared" ref="I20:J20" si="9">I8+I10+I12+I14+I16+I18</f>
        <v>63.671059999999997</v>
      </c>
      <c r="J20" s="438">
        <f t="shared" si="9"/>
        <v>79.671059999999997</v>
      </c>
      <c r="K20" s="431">
        <v>0</v>
      </c>
      <c r="L20" s="434"/>
      <c r="M20" s="576">
        <f>SUM(M9:M13)</f>
        <v>0</v>
      </c>
      <c r="N20" s="576">
        <f>SUM(N9:N13)</f>
        <v>16</v>
      </c>
      <c r="O20" s="576">
        <f>SUM(O9:O13)</f>
        <v>5.54962</v>
      </c>
      <c r="P20" s="576">
        <f>SUM(P9:P13)</f>
        <v>0</v>
      </c>
      <c r="Q20" s="576">
        <f>SUM(Q9:Q13)</f>
        <v>0</v>
      </c>
      <c r="S20" s="464">
        <f>SUM(S9:S19)</f>
        <v>52.081050000000005</v>
      </c>
      <c r="T20" s="464">
        <f t="shared" ref="T20:V20" si="10">SUM(T9:T19)</f>
        <v>3.8339300000000001</v>
      </c>
      <c r="U20" s="464">
        <f t="shared" si="10"/>
        <v>7.7560799999999999</v>
      </c>
      <c r="V20" s="464">
        <f t="shared" si="10"/>
        <v>16</v>
      </c>
    </row>
    <row r="21" spans="1:22" x14ac:dyDescent="0.2">
      <c r="F21" s="515"/>
      <c r="G21" s="515"/>
      <c r="H21" s="515"/>
      <c r="I21" s="515"/>
      <c r="J21" s="515"/>
      <c r="K21" s="515"/>
      <c r="N21" s="515"/>
      <c r="T21" s="617"/>
    </row>
    <row r="22" spans="1:22" hidden="1" x14ac:dyDescent="0.2">
      <c r="A22" s="577" t="s">
        <v>6310</v>
      </c>
      <c r="B22" s="513" t="s">
        <v>6316</v>
      </c>
      <c r="F22" s="515"/>
      <c r="G22" s="515"/>
      <c r="H22" s="515"/>
      <c r="I22" s="515"/>
      <c r="J22" s="515"/>
      <c r="K22" s="515"/>
      <c r="N22" s="515"/>
    </row>
    <row r="23" spans="1:22" ht="30.75" hidden="1" customHeight="1" x14ac:dyDescent="0.2">
      <c r="A23" s="578" t="s">
        <v>6310</v>
      </c>
      <c r="B23" s="895" t="s">
        <v>6315</v>
      </c>
      <c r="C23" s="895"/>
      <c r="D23" s="895"/>
      <c r="E23" s="895"/>
      <c r="F23" s="895"/>
      <c r="G23" s="895"/>
      <c r="H23" s="895"/>
      <c r="I23" s="895"/>
      <c r="J23" s="895"/>
      <c r="K23" s="895"/>
      <c r="L23" s="895"/>
      <c r="N23" s="515"/>
    </row>
    <row r="24" spans="1:22" ht="15.75" hidden="1" customHeight="1" x14ac:dyDescent="0.2">
      <c r="A24" s="579">
        <v>1</v>
      </c>
      <c r="B24" s="896" t="s">
        <v>828</v>
      </c>
      <c r="C24" s="899" t="s">
        <v>6312</v>
      </c>
      <c r="D24" s="899"/>
      <c r="E24" s="899"/>
      <c r="F24" s="899"/>
      <c r="G24" s="899"/>
      <c r="H24" s="899"/>
      <c r="I24" s="580"/>
      <c r="J24" s="580"/>
      <c r="K24" s="580"/>
      <c r="L24" s="581"/>
    </row>
    <row r="25" spans="1:22" hidden="1" x14ac:dyDescent="0.2">
      <c r="A25" s="582">
        <v>2</v>
      </c>
      <c r="B25" s="897"/>
      <c r="C25" s="900"/>
      <c r="D25" s="900"/>
      <c r="E25" s="900"/>
      <c r="F25" s="900"/>
      <c r="G25" s="900"/>
      <c r="H25" s="900"/>
      <c r="I25" s="583"/>
      <c r="J25" s="583"/>
      <c r="K25" s="583"/>
      <c r="L25" s="584"/>
    </row>
    <row r="26" spans="1:22" hidden="1" x14ac:dyDescent="0.2">
      <c r="A26" s="582">
        <v>3</v>
      </c>
      <c r="B26" s="897"/>
      <c r="C26" s="900"/>
      <c r="D26" s="900"/>
      <c r="E26" s="900"/>
      <c r="F26" s="900"/>
      <c r="G26" s="900"/>
      <c r="H26" s="900"/>
      <c r="I26" s="583"/>
      <c r="J26" s="583"/>
      <c r="K26" s="583"/>
      <c r="L26" s="584"/>
    </row>
    <row r="27" spans="1:22" hidden="1" x14ac:dyDescent="0.2">
      <c r="A27" s="585">
        <v>4</v>
      </c>
      <c r="B27" s="898"/>
      <c r="C27" s="901"/>
      <c r="D27" s="901"/>
      <c r="E27" s="901"/>
      <c r="F27" s="901"/>
      <c r="G27" s="901"/>
      <c r="H27" s="901"/>
      <c r="I27" s="586"/>
      <c r="J27" s="586"/>
      <c r="K27" s="586"/>
      <c r="L27" s="587"/>
    </row>
    <row r="28" spans="1:22" hidden="1" x14ac:dyDescent="0.2">
      <c r="F28" s="515"/>
      <c r="G28" s="515"/>
      <c r="H28" s="515"/>
      <c r="I28" s="515"/>
      <c r="J28" s="515"/>
      <c r="K28" s="515"/>
    </row>
    <row r="29" spans="1:22" hidden="1" x14ac:dyDescent="0.2">
      <c r="A29" s="579">
        <v>5</v>
      </c>
      <c r="B29" s="902" t="s">
        <v>6246</v>
      </c>
      <c r="C29" s="902" t="s">
        <v>6313</v>
      </c>
      <c r="D29" s="902"/>
      <c r="E29" s="588"/>
      <c r="F29" s="580"/>
      <c r="G29" s="580"/>
      <c r="H29" s="580"/>
      <c r="I29" s="580"/>
      <c r="J29" s="580"/>
      <c r="K29" s="580"/>
      <c r="L29" s="581"/>
    </row>
    <row r="30" spans="1:22" hidden="1" x14ac:dyDescent="0.2">
      <c r="A30" s="582">
        <v>6</v>
      </c>
      <c r="B30" s="903"/>
      <c r="C30" s="903"/>
      <c r="D30" s="903"/>
      <c r="E30" s="589"/>
      <c r="F30" s="583"/>
      <c r="G30" s="583"/>
      <c r="H30" s="583"/>
      <c r="I30" s="590"/>
      <c r="J30" s="583"/>
      <c r="K30" s="583"/>
      <c r="L30" s="591"/>
    </row>
    <row r="31" spans="1:22" hidden="1" x14ac:dyDescent="0.2">
      <c r="A31" s="585">
        <v>7</v>
      </c>
      <c r="B31" s="904"/>
      <c r="C31" s="904"/>
      <c r="D31" s="904"/>
      <c r="E31" s="592"/>
      <c r="F31" s="586"/>
      <c r="G31" s="586"/>
      <c r="H31" s="586"/>
      <c r="I31" s="593"/>
      <c r="J31" s="586"/>
      <c r="K31" s="586"/>
      <c r="L31" s="587"/>
    </row>
    <row r="32" spans="1:22" hidden="1" x14ac:dyDescent="0.2">
      <c r="F32" s="515"/>
      <c r="G32" s="515"/>
      <c r="H32" s="515"/>
      <c r="I32" s="594"/>
      <c r="J32" s="515"/>
      <c r="K32" s="515"/>
    </row>
    <row r="33" spans="1:12" ht="24" hidden="1" x14ac:dyDescent="0.2">
      <c r="A33" s="595">
        <v>8</v>
      </c>
      <c r="B33" s="596" t="s">
        <v>6250</v>
      </c>
      <c r="C33" s="890" t="s">
        <v>6314</v>
      </c>
      <c r="D33" s="890"/>
      <c r="E33" s="597"/>
      <c r="F33" s="598"/>
      <c r="G33" s="598"/>
      <c r="H33" s="598"/>
      <c r="I33" s="599"/>
      <c r="J33" s="598"/>
      <c r="K33" s="598"/>
      <c r="L33" s="600"/>
    </row>
    <row r="34" spans="1:12" hidden="1" x14ac:dyDescent="0.2">
      <c r="A34" s="516"/>
      <c r="B34" s="601"/>
      <c r="C34" s="516"/>
      <c r="D34" s="516"/>
      <c r="F34" s="515"/>
      <c r="G34" s="515"/>
      <c r="H34" s="515"/>
      <c r="I34" s="594"/>
      <c r="J34" s="515"/>
      <c r="K34" s="515"/>
    </row>
    <row r="35" spans="1:12" hidden="1" x14ac:dyDescent="0.2">
      <c r="A35" s="579">
        <v>9</v>
      </c>
      <c r="B35" s="602" t="s">
        <v>6254</v>
      </c>
      <c r="C35" s="891" t="s">
        <v>6311</v>
      </c>
      <c r="D35" s="891"/>
      <c r="E35" s="891"/>
      <c r="F35" s="891"/>
      <c r="G35" s="891"/>
      <c r="H35" s="891"/>
      <c r="I35" s="603"/>
      <c r="J35" s="580"/>
      <c r="K35" s="580"/>
      <c r="L35" s="581"/>
    </row>
    <row r="36" spans="1:12" ht="24" hidden="1" x14ac:dyDescent="0.2">
      <c r="A36" s="582">
        <v>10</v>
      </c>
      <c r="B36" s="604" t="s">
        <v>6262</v>
      </c>
      <c r="C36" s="892"/>
      <c r="D36" s="892"/>
      <c r="E36" s="892"/>
      <c r="F36" s="892"/>
      <c r="G36" s="892"/>
      <c r="H36" s="892"/>
      <c r="I36" s="590"/>
      <c r="J36" s="583"/>
      <c r="K36" s="583"/>
      <c r="L36" s="591"/>
    </row>
    <row r="37" spans="1:12" ht="24" hidden="1" x14ac:dyDescent="0.2">
      <c r="A37" s="585">
        <v>11</v>
      </c>
      <c r="B37" s="605" t="s">
        <v>6265</v>
      </c>
      <c r="C37" s="893"/>
      <c r="D37" s="893"/>
      <c r="E37" s="893"/>
      <c r="F37" s="893"/>
      <c r="G37" s="893"/>
      <c r="H37" s="893"/>
      <c r="I37" s="593"/>
      <c r="J37" s="586"/>
      <c r="K37" s="586"/>
      <c r="L37" s="587"/>
    </row>
    <row r="38" spans="1:12" hidden="1" x14ac:dyDescent="0.2">
      <c r="F38" s="515"/>
      <c r="G38" s="515"/>
      <c r="H38" s="515"/>
      <c r="I38" s="594"/>
      <c r="J38" s="515"/>
      <c r="K38" s="515"/>
    </row>
    <row r="39" spans="1:12" x14ac:dyDescent="0.2">
      <c r="F39" s="515"/>
      <c r="G39" s="515"/>
      <c r="H39" s="515"/>
      <c r="I39" s="594"/>
      <c r="J39" s="515"/>
      <c r="K39" s="515"/>
    </row>
    <row r="40" spans="1:12" x14ac:dyDescent="0.2">
      <c r="F40" s="515"/>
      <c r="G40" s="515"/>
      <c r="H40" s="515"/>
      <c r="I40" s="594"/>
      <c r="J40" s="515"/>
      <c r="K40" s="515"/>
    </row>
    <row r="41" spans="1:12" x14ac:dyDescent="0.2">
      <c r="I41" s="594"/>
    </row>
    <row r="42" spans="1:12" x14ac:dyDescent="0.2">
      <c r="I42" s="594"/>
      <c r="J42" s="515"/>
    </row>
    <row r="43" spans="1:12" x14ac:dyDescent="0.2">
      <c r="I43" s="594"/>
      <c r="J43" s="515"/>
    </row>
    <row r="44" spans="1:12" x14ac:dyDescent="0.2">
      <c r="I44" s="594"/>
    </row>
    <row r="45" spans="1:12" x14ac:dyDescent="0.2">
      <c r="I45" s="594"/>
    </row>
  </sheetData>
  <mergeCells count="24">
    <mergeCell ref="A1:B1"/>
    <mergeCell ref="A2:L2"/>
    <mergeCell ref="A3:L3"/>
    <mergeCell ref="A4:A7"/>
    <mergeCell ref="B4:B7"/>
    <mergeCell ref="C4:C7"/>
    <mergeCell ref="D4:D7"/>
    <mergeCell ref="E4:K4"/>
    <mergeCell ref="L4:L7"/>
    <mergeCell ref="E5:E7"/>
    <mergeCell ref="F5:F7"/>
    <mergeCell ref="G5:K5"/>
    <mergeCell ref="G6:G7"/>
    <mergeCell ref="H6:H7"/>
    <mergeCell ref="I6:I7"/>
    <mergeCell ref="J6:K6"/>
    <mergeCell ref="C33:D33"/>
    <mergeCell ref="C35:H37"/>
    <mergeCell ref="A20:B20"/>
    <mergeCell ref="B23:L23"/>
    <mergeCell ref="B24:B27"/>
    <mergeCell ref="C24:H27"/>
    <mergeCell ref="B29:B31"/>
    <mergeCell ref="C29:D31"/>
  </mergeCells>
  <pageMargins left="0.52" right="0.16" top="0.38" bottom="0.26" header="0.23" footer="0.2"/>
  <pageSetup paperSize="9" orientation="landscape" verticalDpi="0"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workbookViewId="0">
      <selection activeCell="D4" sqref="D4:D7"/>
    </sheetView>
  </sheetViews>
  <sheetFormatPr defaultRowHeight="15.75" x14ac:dyDescent="0.25"/>
  <cols>
    <col min="1" max="1" width="5.140625" style="401" customWidth="1"/>
    <col min="2" max="2" width="26.7109375" style="400" customWidth="1"/>
    <col min="3" max="3" width="14.28515625" style="400" customWidth="1"/>
    <col min="4" max="4" width="9.42578125" style="509" customWidth="1"/>
    <col min="5" max="5" width="10.140625" style="509" customWidth="1"/>
    <col min="6" max="6" width="11.7109375" style="400" customWidth="1"/>
    <col min="7" max="7" width="10.140625" style="400" customWidth="1"/>
    <col min="8" max="8" width="10" style="400" customWidth="1"/>
    <col min="9" max="9" width="11" style="400" customWidth="1"/>
    <col min="10" max="10" width="9.85546875" style="400" customWidth="1"/>
    <col min="11" max="11" width="9.5703125" style="400" customWidth="1"/>
    <col min="12" max="12" width="9.85546875" style="400" customWidth="1"/>
    <col min="13" max="13" width="0" style="400" hidden="1" customWidth="1"/>
    <col min="14" max="14" width="11.28515625" style="400" hidden="1" customWidth="1"/>
    <col min="15" max="15" width="10.140625" style="400" hidden="1" customWidth="1"/>
    <col min="16" max="16" width="11.42578125" style="400" hidden="1" customWidth="1"/>
    <col min="17" max="17" width="9.7109375" style="400" hidden="1" customWidth="1"/>
    <col min="18" max="18" width="11.42578125" style="400" hidden="1" customWidth="1"/>
    <col min="19" max="19" width="9.140625" style="400"/>
    <col min="20" max="20" width="12" style="400" customWidth="1"/>
    <col min="21" max="16384" width="9.140625" style="400"/>
  </cols>
  <sheetData>
    <row r="1" spans="1:20" x14ac:dyDescent="0.25">
      <c r="A1" s="860" t="s">
        <v>6175</v>
      </c>
      <c r="B1" s="860"/>
    </row>
    <row r="2" spans="1:20" ht="18.75" customHeight="1" x14ac:dyDescent="0.25">
      <c r="A2" s="885" t="s">
        <v>6174</v>
      </c>
      <c r="B2" s="885"/>
      <c r="C2" s="885"/>
      <c r="D2" s="885"/>
      <c r="E2" s="885"/>
      <c r="F2" s="885"/>
      <c r="G2" s="885"/>
      <c r="H2" s="885"/>
      <c r="I2" s="885"/>
      <c r="J2" s="885"/>
      <c r="K2" s="885"/>
      <c r="L2" s="885"/>
    </row>
    <row r="3" spans="1:20" ht="19.5" customHeight="1" x14ac:dyDescent="0.25">
      <c r="A3" s="887" t="s">
        <v>6325</v>
      </c>
      <c r="B3" s="887"/>
      <c r="C3" s="887"/>
      <c r="D3" s="887"/>
      <c r="E3" s="887"/>
      <c r="F3" s="887"/>
      <c r="G3" s="887"/>
      <c r="H3" s="887"/>
      <c r="I3" s="887"/>
      <c r="J3" s="887"/>
      <c r="K3" s="887"/>
      <c r="L3" s="862"/>
    </row>
    <row r="4" spans="1:20" ht="15" customHeight="1" x14ac:dyDescent="0.25">
      <c r="A4" s="855" t="s">
        <v>0</v>
      </c>
      <c r="B4" s="855" t="s">
        <v>6319</v>
      </c>
      <c r="C4" s="855" t="s">
        <v>6167</v>
      </c>
      <c r="D4" s="855" t="s">
        <v>6337</v>
      </c>
      <c r="E4" s="888" t="s">
        <v>6307</v>
      </c>
      <c r="F4" s="888"/>
      <c r="G4" s="888"/>
      <c r="H4" s="888"/>
      <c r="I4" s="888"/>
      <c r="J4" s="888"/>
      <c r="K4" s="888"/>
      <c r="L4" s="888" t="s">
        <v>6169</v>
      </c>
    </row>
    <row r="5" spans="1:20" ht="18" customHeight="1" x14ac:dyDescent="0.25">
      <c r="A5" s="879"/>
      <c r="B5" s="879"/>
      <c r="C5" s="879"/>
      <c r="D5" s="879"/>
      <c r="E5" s="888" t="s">
        <v>6308</v>
      </c>
      <c r="F5" s="888" t="s">
        <v>6309</v>
      </c>
      <c r="G5" s="880" t="s">
        <v>6307</v>
      </c>
      <c r="H5" s="881"/>
      <c r="I5" s="881"/>
      <c r="J5" s="881"/>
      <c r="K5" s="882"/>
      <c r="L5" s="888"/>
    </row>
    <row r="6" spans="1:20" ht="24" customHeight="1" x14ac:dyDescent="0.25">
      <c r="A6" s="879"/>
      <c r="B6" s="879"/>
      <c r="C6" s="879"/>
      <c r="D6" s="879"/>
      <c r="E6" s="888"/>
      <c r="F6" s="888"/>
      <c r="G6" s="855" t="s">
        <v>6334</v>
      </c>
      <c r="H6" s="855" t="s">
        <v>6328</v>
      </c>
      <c r="I6" s="855" t="s">
        <v>6329</v>
      </c>
      <c r="J6" s="888" t="s">
        <v>6168</v>
      </c>
      <c r="K6" s="888"/>
      <c r="L6" s="888"/>
    </row>
    <row r="7" spans="1:20" ht="33.75" customHeight="1" x14ac:dyDescent="0.25">
      <c r="A7" s="856"/>
      <c r="B7" s="856"/>
      <c r="C7" s="856"/>
      <c r="D7" s="856"/>
      <c r="E7" s="888"/>
      <c r="F7" s="888"/>
      <c r="G7" s="856"/>
      <c r="H7" s="856"/>
      <c r="I7" s="856"/>
      <c r="J7" s="554" t="s">
        <v>6157</v>
      </c>
      <c r="K7" s="554" t="s">
        <v>6170</v>
      </c>
      <c r="L7" s="888"/>
      <c r="M7" s="400" t="s">
        <v>6227</v>
      </c>
      <c r="N7" s="400" t="s">
        <v>6224</v>
      </c>
      <c r="O7" s="400" t="s">
        <v>6225</v>
      </c>
      <c r="P7" s="400" t="s">
        <v>6226</v>
      </c>
      <c r="Q7" s="400" t="s">
        <v>6291</v>
      </c>
    </row>
    <row r="8" spans="1:20" ht="33.75" customHeight="1" x14ac:dyDescent="0.25">
      <c r="A8" s="552">
        <v>1</v>
      </c>
      <c r="B8" s="564" t="s">
        <v>6338</v>
      </c>
      <c r="C8" s="563"/>
      <c r="D8" s="421">
        <f>D9</f>
        <v>1.75404</v>
      </c>
      <c r="E8" s="421">
        <f t="shared" ref="E8:J8" si="0">E9</f>
        <v>3.8350000000000002E-2</v>
      </c>
      <c r="F8" s="421">
        <f t="shared" si="0"/>
        <v>1.7156899999999999</v>
      </c>
      <c r="G8" s="567">
        <v>0</v>
      </c>
      <c r="H8" s="567">
        <v>0</v>
      </c>
      <c r="I8" s="421">
        <f t="shared" si="0"/>
        <v>1.7156899999999999</v>
      </c>
      <c r="J8" s="421">
        <f t="shared" si="0"/>
        <v>1.7156899999999999</v>
      </c>
      <c r="K8" s="431">
        <v>0</v>
      </c>
      <c r="L8" s="570"/>
    </row>
    <row r="9" spans="1:20" ht="36.75" x14ac:dyDescent="0.25">
      <c r="A9" s="553" t="s">
        <v>6310</v>
      </c>
      <c r="B9" s="446" t="s">
        <v>6330</v>
      </c>
      <c r="C9" s="555" t="s">
        <v>6331</v>
      </c>
      <c r="D9" s="557">
        <f>E9+F9</f>
        <v>1.75404</v>
      </c>
      <c r="E9" s="557">
        <v>3.8350000000000002E-2</v>
      </c>
      <c r="F9" s="559">
        <v>1.7156899999999999</v>
      </c>
      <c r="G9" s="556">
        <v>0</v>
      </c>
      <c r="H9" s="556">
        <v>0</v>
      </c>
      <c r="I9" s="416">
        <f>F9</f>
        <v>1.7156899999999999</v>
      </c>
      <c r="J9" s="417">
        <f>I9</f>
        <v>1.7156899999999999</v>
      </c>
      <c r="K9" s="423">
        <v>0</v>
      </c>
      <c r="L9" s="418" t="s">
        <v>6335</v>
      </c>
      <c r="O9" s="447">
        <f>J9</f>
        <v>1.7156899999999999</v>
      </c>
    </row>
    <row r="10" spans="1:20" ht="24" x14ac:dyDescent="0.25">
      <c r="A10" s="554">
        <v>2</v>
      </c>
      <c r="B10" s="569" t="s">
        <v>6340</v>
      </c>
      <c r="C10" s="565"/>
      <c r="D10" s="566">
        <f>D11</f>
        <v>3.97044</v>
      </c>
      <c r="E10" s="566">
        <f t="shared" ref="E10:J10" si="1">E11</f>
        <v>0.13650999999999999</v>
      </c>
      <c r="F10" s="566">
        <f t="shared" si="1"/>
        <v>3.8339300000000001</v>
      </c>
      <c r="G10" s="567">
        <v>0</v>
      </c>
      <c r="H10" s="567">
        <v>0</v>
      </c>
      <c r="I10" s="566">
        <f t="shared" si="1"/>
        <v>3.8339300000000001</v>
      </c>
      <c r="J10" s="566">
        <f t="shared" si="1"/>
        <v>3.8339300000000001</v>
      </c>
      <c r="K10" s="431">
        <v>0</v>
      </c>
      <c r="L10" s="566"/>
      <c r="O10" s="447"/>
    </row>
    <row r="11" spans="1:20" ht="26.1" customHeight="1" x14ac:dyDescent="0.25">
      <c r="A11" s="553" t="s">
        <v>6310</v>
      </c>
      <c r="B11" s="446" t="s">
        <v>6332</v>
      </c>
      <c r="C11" s="555" t="s">
        <v>6321</v>
      </c>
      <c r="D11" s="557">
        <f>E11+F11</f>
        <v>3.97044</v>
      </c>
      <c r="E11" s="557">
        <v>0.13650999999999999</v>
      </c>
      <c r="F11" s="420">
        <v>3.8339300000000001</v>
      </c>
      <c r="G11" s="556">
        <v>0</v>
      </c>
      <c r="H11" s="556">
        <v>0</v>
      </c>
      <c r="I11" s="416">
        <f>F11</f>
        <v>3.8339300000000001</v>
      </c>
      <c r="J11" s="417">
        <f t="shared" ref="J11" si="2">I11</f>
        <v>3.8339300000000001</v>
      </c>
      <c r="K11" s="423">
        <v>0</v>
      </c>
      <c r="L11" s="418" t="s">
        <v>6336</v>
      </c>
      <c r="O11" s="447">
        <f>J11</f>
        <v>3.8339300000000001</v>
      </c>
      <c r="T11" s="510"/>
    </row>
    <row r="12" spans="1:20" ht="26.1" customHeight="1" x14ac:dyDescent="0.25">
      <c r="A12" s="554">
        <v>3</v>
      </c>
      <c r="B12" s="569" t="s">
        <v>6339</v>
      </c>
      <c r="C12" s="565"/>
      <c r="D12" s="571">
        <f>D13</f>
        <v>40</v>
      </c>
      <c r="E12" s="571">
        <f t="shared" ref="E12:J12" si="3">E13</f>
        <v>24</v>
      </c>
      <c r="F12" s="571">
        <f t="shared" si="3"/>
        <v>16</v>
      </c>
      <c r="G12" s="571">
        <f t="shared" si="3"/>
        <v>16</v>
      </c>
      <c r="H12" s="567">
        <v>0</v>
      </c>
      <c r="I12" s="567">
        <v>0</v>
      </c>
      <c r="J12" s="571">
        <f t="shared" si="3"/>
        <v>16</v>
      </c>
      <c r="K12" s="431">
        <v>0</v>
      </c>
      <c r="L12" s="568"/>
      <c r="O12" s="447"/>
      <c r="T12" s="510"/>
    </row>
    <row r="13" spans="1:20" ht="36.75" x14ac:dyDescent="0.25">
      <c r="A13" s="553" t="s">
        <v>6310</v>
      </c>
      <c r="B13" s="562" t="s">
        <v>6333</v>
      </c>
      <c r="C13" s="555" t="s">
        <v>1147</v>
      </c>
      <c r="D13" s="558">
        <f>E13+F13</f>
        <v>40</v>
      </c>
      <c r="E13" s="558">
        <v>24</v>
      </c>
      <c r="F13" s="425">
        <v>16</v>
      </c>
      <c r="G13" s="560">
        <f>F13</f>
        <v>16</v>
      </c>
      <c r="H13" s="556">
        <v>0</v>
      </c>
      <c r="I13" s="556">
        <v>0</v>
      </c>
      <c r="J13" s="424">
        <f>G13</f>
        <v>16</v>
      </c>
      <c r="K13" s="423">
        <v>0</v>
      </c>
      <c r="L13" s="418" t="s">
        <v>6342</v>
      </c>
      <c r="N13" s="447">
        <f>J13</f>
        <v>16</v>
      </c>
      <c r="T13" s="411"/>
    </row>
    <row r="14" spans="1:20" ht="23.1" customHeight="1" x14ac:dyDescent="0.25">
      <c r="A14" s="894" t="s">
        <v>6290</v>
      </c>
      <c r="B14" s="894"/>
      <c r="C14" s="433"/>
      <c r="D14" s="438">
        <f>D8+D10+D12</f>
        <v>45.72448</v>
      </c>
      <c r="E14" s="438">
        <f t="shared" ref="E14:J14" si="4">E8+E10+E12</f>
        <v>24.174859999999999</v>
      </c>
      <c r="F14" s="438">
        <f t="shared" si="4"/>
        <v>21.549620000000001</v>
      </c>
      <c r="G14" s="438">
        <f t="shared" si="4"/>
        <v>16</v>
      </c>
      <c r="H14" s="556">
        <v>0</v>
      </c>
      <c r="I14" s="438">
        <f t="shared" si="4"/>
        <v>5.54962</v>
      </c>
      <c r="J14" s="438">
        <f t="shared" si="4"/>
        <v>21.549620000000001</v>
      </c>
      <c r="K14" s="431">
        <v>0</v>
      </c>
      <c r="L14" s="434"/>
      <c r="M14" s="502">
        <f>SUM(M9:M13)</f>
        <v>0</v>
      </c>
      <c r="N14" s="502">
        <f>SUM(N9:N13)</f>
        <v>16</v>
      </c>
      <c r="O14" s="502">
        <f>SUM(O9:O13)</f>
        <v>5.54962</v>
      </c>
      <c r="P14" s="502">
        <f>SUM(P9:P13)</f>
        <v>0</v>
      </c>
      <c r="Q14" s="502">
        <f>SUM(Q9:Q13)</f>
        <v>0</v>
      </c>
    </row>
    <row r="15" spans="1:20" x14ac:dyDescent="0.25">
      <c r="F15" s="402"/>
      <c r="G15" s="402"/>
      <c r="H15" s="402"/>
      <c r="I15" s="402"/>
      <c r="J15" s="402"/>
      <c r="K15" s="402"/>
      <c r="N15" s="411"/>
    </row>
    <row r="16" spans="1:20" hidden="1" x14ac:dyDescent="0.25">
      <c r="A16" s="401" t="s">
        <v>6310</v>
      </c>
      <c r="B16" s="513" t="s">
        <v>6316</v>
      </c>
      <c r="C16" s="513"/>
      <c r="D16" s="514"/>
      <c r="E16" s="514"/>
      <c r="F16" s="515"/>
      <c r="G16" s="515"/>
      <c r="H16" s="515"/>
      <c r="I16" s="515"/>
      <c r="J16" s="515"/>
      <c r="K16" s="515"/>
      <c r="L16" s="513"/>
      <c r="N16" s="411"/>
    </row>
    <row r="17" spans="1:14" ht="30.75" hidden="1" customHeight="1" x14ac:dyDescent="0.25">
      <c r="A17" s="543" t="s">
        <v>6310</v>
      </c>
      <c r="B17" s="895" t="s">
        <v>6315</v>
      </c>
      <c r="C17" s="895"/>
      <c r="D17" s="895"/>
      <c r="E17" s="895"/>
      <c r="F17" s="895"/>
      <c r="G17" s="895"/>
      <c r="H17" s="895"/>
      <c r="I17" s="895"/>
      <c r="J17" s="895"/>
      <c r="K17" s="895"/>
      <c r="L17" s="895"/>
      <c r="N17" s="411"/>
    </row>
    <row r="18" spans="1:14" ht="15.75" hidden="1" customHeight="1" x14ac:dyDescent="0.25">
      <c r="A18" s="520">
        <v>1</v>
      </c>
      <c r="B18" s="896" t="s">
        <v>828</v>
      </c>
      <c r="C18" s="899" t="s">
        <v>6312</v>
      </c>
      <c r="D18" s="899"/>
      <c r="E18" s="899"/>
      <c r="F18" s="899"/>
      <c r="G18" s="899"/>
      <c r="H18" s="899"/>
      <c r="I18" s="521"/>
      <c r="J18" s="521"/>
      <c r="K18" s="521"/>
      <c r="L18" s="522"/>
    </row>
    <row r="19" spans="1:14" hidden="1" x14ac:dyDescent="0.25">
      <c r="A19" s="523">
        <v>2</v>
      </c>
      <c r="B19" s="897"/>
      <c r="C19" s="900"/>
      <c r="D19" s="900"/>
      <c r="E19" s="900"/>
      <c r="F19" s="900"/>
      <c r="G19" s="900"/>
      <c r="H19" s="900"/>
      <c r="I19" s="524"/>
      <c r="J19" s="524"/>
      <c r="K19" s="524"/>
      <c r="L19" s="525"/>
    </row>
    <row r="20" spans="1:14" hidden="1" x14ac:dyDescent="0.25">
      <c r="A20" s="523">
        <v>3</v>
      </c>
      <c r="B20" s="897"/>
      <c r="C20" s="900"/>
      <c r="D20" s="900"/>
      <c r="E20" s="900"/>
      <c r="F20" s="900"/>
      <c r="G20" s="900"/>
      <c r="H20" s="900"/>
      <c r="I20" s="524"/>
      <c r="J20" s="524"/>
      <c r="K20" s="524"/>
      <c r="L20" s="525"/>
    </row>
    <row r="21" spans="1:14" hidden="1" x14ac:dyDescent="0.25">
      <c r="A21" s="526">
        <v>4</v>
      </c>
      <c r="B21" s="898"/>
      <c r="C21" s="901"/>
      <c r="D21" s="901"/>
      <c r="E21" s="901"/>
      <c r="F21" s="901"/>
      <c r="G21" s="901"/>
      <c r="H21" s="901"/>
      <c r="I21" s="527"/>
      <c r="J21" s="527"/>
      <c r="K21" s="527"/>
      <c r="L21" s="528"/>
    </row>
    <row r="22" spans="1:14" hidden="1" x14ac:dyDescent="0.25">
      <c r="F22" s="402"/>
      <c r="G22" s="402"/>
      <c r="H22" s="402"/>
      <c r="I22" s="402"/>
      <c r="J22" s="402"/>
      <c r="K22" s="402"/>
    </row>
    <row r="23" spans="1:14" hidden="1" x14ac:dyDescent="0.25">
      <c r="A23" s="520">
        <v>5</v>
      </c>
      <c r="B23" s="902" t="s">
        <v>6246</v>
      </c>
      <c r="C23" s="902" t="s">
        <v>6313</v>
      </c>
      <c r="D23" s="902"/>
      <c r="E23" s="529"/>
      <c r="F23" s="521"/>
      <c r="G23" s="521"/>
      <c r="H23" s="521"/>
      <c r="I23" s="521"/>
      <c r="J23" s="521"/>
      <c r="K23" s="521"/>
      <c r="L23" s="522"/>
    </row>
    <row r="24" spans="1:14" hidden="1" x14ac:dyDescent="0.25">
      <c r="A24" s="523">
        <v>6</v>
      </c>
      <c r="B24" s="903"/>
      <c r="C24" s="903"/>
      <c r="D24" s="903"/>
      <c r="E24" s="519"/>
      <c r="F24" s="524"/>
      <c r="G24" s="524"/>
      <c r="H24" s="524"/>
      <c r="I24" s="530"/>
      <c r="J24" s="524"/>
      <c r="K24" s="524"/>
      <c r="L24" s="531"/>
    </row>
    <row r="25" spans="1:14" hidden="1" x14ac:dyDescent="0.25">
      <c r="A25" s="526">
        <v>7</v>
      </c>
      <c r="B25" s="904"/>
      <c r="C25" s="904"/>
      <c r="D25" s="904"/>
      <c r="E25" s="532"/>
      <c r="F25" s="527"/>
      <c r="G25" s="527"/>
      <c r="H25" s="527"/>
      <c r="I25" s="533"/>
      <c r="J25" s="527"/>
      <c r="K25" s="527"/>
      <c r="L25" s="528"/>
    </row>
    <row r="26" spans="1:14" hidden="1" x14ac:dyDescent="0.25">
      <c r="F26" s="402"/>
      <c r="G26" s="402"/>
      <c r="H26" s="402"/>
      <c r="I26" s="456"/>
      <c r="J26" s="402"/>
      <c r="K26" s="402"/>
    </row>
    <row r="27" spans="1:14" ht="23.25" hidden="1" x14ac:dyDescent="0.25">
      <c r="A27" s="534">
        <v>8</v>
      </c>
      <c r="B27" s="535" t="s">
        <v>6250</v>
      </c>
      <c r="C27" s="890" t="s">
        <v>6314</v>
      </c>
      <c r="D27" s="890"/>
      <c r="E27" s="536"/>
      <c r="F27" s="537"/>
      <c r="G27" s="537"/>
      <c r="H27" s="537"/>
      <c r="I27" s="538"/>
      <c r="J27" s="537"/>
      <c r="K27" s="537"/>
      <c r="L27" s="539"/>
    </row>
    <row r="28" spans="1:14" hidden="1" x14ac:dyDescent="0.25">
      <c r="A28" s="512"/>
      <c r="B28" s="517"/>
      <c r="C28" s="516"/>
      <c r="D28" s="516"/>
      <c r="F28" s="402"/>
      <c r="G28" s="402"/>
      <c r="H28" s="402"/>
      <c r="I28" s="456"/>
      <c r="J28" s="402"/>
      <c r="K28" s="402"/>
    </row>
    <row r="29" spans="1:14" hidden="1" x14ac:dyDescent="0.25">
      <c r="A29" s="520">
        <v>9</v>
      </c>
      <c r="B29" s="540" t="s">
        <v>6254</v>
      </c>
      <c r="C29" s="891" t="s">
        <v>6311</v>
      </c>
      <c r="D29" s="891"/>
      <c r="E29" s="891"/>
      <c r="F29" s="891"/>
      <c r="G29" s="891"/>
      <c r="H29" s="891"/>
      <c r="I29" s="541"/>
      <c r="J29" s="521"/>
      <c r="K29" s="521"/>
      <c r="L29" s="522"/>
    </row>
    <row r="30" spans="1:14" ht="22.5" hidden="1" x14ac:dyDescent="0.25">
      <c r="A30" s="523">
        <v>10</v>
      </c>
      <c r="B30" s="518" t="s">
        <v>6262</v>
      </c>
      <c r="C30" s="892"/>
      <c r="D30" s="892"/>
      <c r="E30" s="892"/>
      <c r="F30" s="892"/>
      <c r="G30" s="892"/>
      <c r="H30" s="892"/>
      <c r="I30" s="530"/>
      <c r="J30" s="524"/>
      <c r="K30" s="524"/>
      <c r="L30" s="531"/>
    </row>
    <row r="31" spans="1:14" ht="22.5" hidden="1" x14ac:dyDescent="0.25">
      <c r="A31" s="526">
        <v>11</v>
      </c>
      <c r="B31" s="542" t="s">
        <v>6265</v>
      </c>
      <c r="C31" s="893"/>
      <c r="D31" s="893"/>
      <c r="E31" s="893"/>
      <c r="F31" s="893"/>
      <c r="G31" s="893"/>
      <c r="H31" s="893"/>
      <c r="I31" s="533"/>
      <c r="J31" s="527"/>
      <c r="K31" s="527"/>
      <c r="L31" s="528"/>
    </row>
    <row r="32" spans="1:14" hidden="1" x14ac:dyDescent="0.25">
      <c r="F32" s="402"/>
      <c r="G32" s="402"/>
      <c r="H32" s="402"/>
      <c r="I32" s="456"/>
      <c r="J32" s="402"/>
      <c r="K32" s="402"/>
    </row>
    <row r="33" spans="6:11" x14ac:dyDescent="0.25">
      <c r="F33" s="402"/>
      <c r="G33" s="402"/>
      <c r="H33" s="402"/>
      <c r="I33" s="456"/>
      <c r="J33" s="402"/>
      <c r="K33" s="402"/>
    </row>
    <row r="34" spans="6:11" x14ac:dyDescent="0.25">
      <c r="F34" s="402"/>
      <c r="G34" s="402"/>
      <c r="H34" s="455"/>
      <c r="I34" s="456"/>
      <c r="J34" s="455"/>
      <c r="K34" s="402"/>
    </row>
    <row r="35" spans="6:11" x14ac:dyDescent="0.25">
      <c r="I35" s="457"/>
    </row>
    <row r="36" spans="6:11" x14ac:dyDescent="0.25">
      <c r="I36" s="457"/>
      <c r="J36" s="411"/>
    </row>
    <row r="37" spans="6:11" x14ac:dyDescent="0.25">
      <c r="I37" s="457"/>
      <c r="J37" s="411"/>
    </row>
    <row r="38" spans="6:11" x14ac:dyDescent="0.25">
      <c r="I38" s="457"/>
    </row>
    <row r="39" spans="6:11" x14ac:dyDescent="0.25">
      <c r="I39" s="457"/>
    </row>
  </sheetData>
  <mergeCells count="24">
    <mergeCell ref="C27:D27"/>
    <mergeCell ref="C29:H31"/>
    <mergeCell ref="A14:B14"/>
    <mergeCell ref="B17:L17"/>
    <mergeCell ref="B18:B21"/>
    <mergeCell ref="C18:H21"/>
    <mergeCell ref="B23:B25"/>
    <mergeCell ref="C23:D25"/>
    <mergeCell ref="A1:B1"/>
    <mergeCell ref="A2:L2"/>
    <mergeCell ref="A3:L3"/>
    <mergeCell ref="A4:A7"/>
    <mergeCell ref="B4:B7"/>
    <mergeCell ref="C4:C7"/>
    <mergeCell ref="D4:D7"/>
    <mergeCell ref="E4:K4"/>
    <mergeCell ref="L4:L7"/>
    <mergeCell ref="E5:E7"/>
    <mergeCell ref="F5:F7"/>
    <mergeCell ref="G5:K5"/>
    <mergeCell ref="G6:G7"/>
    <mergeCell ref="H6:H7"/>
    <mergeCell ref="I6:I7"/>
    <mergeCell ref="J6:K6"/>
  </mergeCells>
  <pageMargins left="0.52" right="0.16" top="0.73" bottom="0.32" header="0.23" footer="0.2"/>
  <pageSetup paperSize="9" orientation="landscape" verticalDpi="0"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workbookViewId="0">
      <selection activeCell="D4" sqref="D4:D7"/>
    </sheetView>
  </sheetViews>
  <sheetFormatPr defaultRowHeight="15.75" x14ac:dyDescent="0.25"/>
  <cols>
    <col min="1" max="1" width="5.140625" style="401" customWidth="1"/>
    <col min="2" max="2" width="26.7109375" style="400" customWidth="1"/>
    <col min="3" max="3" width="14.28515625" style="400" customWidth="1"/>
    <col min="4" max="4" width="9.42578125" style="509" customWidth="1"/>
    <col min="5" max="5" width="10.140625" style="509" customWidth="1"/>
    <col min="6" max="6" width="11.7109375" style="400" customWidth="1"/>
    <col min="7" max="7" width="10.140625" style="400" customWidth="1"/>
    <col min="8" max="8" width="10" style="400" customWidth="1"/>
    <col min="9" max="9" width="11" style="400" customWidth="1"/>
    <col min="10" max="10" width="9.85546875" style="400" customWidth="1"/>
    <col min="11" max="11" width="9.5703125" style="400" customWidth="1"/>
    <col min="12" max="12" width="9.85546875" style="400" customWidth="1"/>
    <col min="13" max="13" width="0" style="400" hidden="1" customWidth="1"/>
    <col min="14" max="14" width="11.28515625" style="400" hidden="1" customWidth="1"/>
    <col min="15" max="15" width="10.140625" style="400" hidden="1" customWidth="1"/>
    <col min="16" max="16" width="11.42578125" style="400" hidden="1" customWidth="1"/>
    <col min="17" max="17" width="9.7109375" style="400" hidden="1" customWidth="1"/>
    <col min="18" max="18" width="11.42578125" style="400" hidden="1" customWidth="1"/>
    <col min="19" max="19" width="9.140625" style="400"/>
    <col min="20" max="20" width="12" style="400" customWidth="1"/>
    <col min="21" max="16384" width="9.140625" style="400"/>
  </cols>
  <sheetData>
    <row r="1" spans="1:20" x14ac:dyDescent="0.25">
      <c r="A1" s="860" t="s">
        <v>6175</v>
      </c>
      <c r="B1" s="860"/>
    </row>
    <row r="2" spans="1:20" ht="18.75" customHeight="1" x14ac:dyDescent="0.25">
      <c r="A2" s="861" t="s">
        <v>6176</v>
      </c>
      <c r="B2" s="861"/>
      <c r="C2" s="861"/>
      <c r="D2" s="861"/>
      <c r="E2" s="861"/>
      <c r="F2" s="861"/>
      <c r="G2" s="861"/>
      <c r="H2" s="861"/>
      <c r="I2" s="861"/>
      <c r="J2" s="861"/>
      <c r="K2" s="861"/>
      <c r="L2" s="861"/>
    </row>
    <row r="3" spans="1:20" ht="19.5" customHeight="1" x14ac:dyDescent="0.25">
      <c r="A3" s="862" t="s">
        <v>6173</v>
      </c>
      <c r="B3" s="862"/>
      <c r="C3" s="862"/>
      <c r="D3" s="862"/>
      <c r="E3" s="862"/>
      <c r="F3" s="862"/>
      <c r="G3" s="862"/>
      <c r="H3" s="862"/>
      <c r="I3" s="862"/>
      <c r="J3" s="862"/>
      <c r="K3" s="862"/>
      <c r="L3" s="862"/>
    </row>
    <row r="4" spans="1:20" ht="15" customHeight="1" x14ac:dyDescent="0.25">
      <c r="A4" s="855" t="s">
        <v>0</v>
      </c>
      <c r="B4" s="855" t="s">
        <v>6319</v>
      </c>
      <c r="C4" s="855" t="s">
        <v>6167</v>
      </c>
      <c r="D4" s="855" t="s">
        <v>6337</v>
      </c>
      <c r="E4" s="888" t="s">
        <v>6307</v>
      </c>
      <c r="F4" s="888"/>
      <c r="G4" s="888"/>
      <c r="H4" s="888"/>
      <c r="I4" s="888"/>
      <c r="J4" s="888"/>
      <c r="K4" s="888"/>
      <c r="L4" s="888" t="s">
        <v>6169</v>
      </c>
    </row>
    <row r="5" spans="1:20" ht="18" customHeight="1" x14ac:dyDescent="0.25">
      <c r="A5" s="879"/>
      <c r="B5" s="879"/>
      <c r="C5" s="879"/>
      <c r="D5" s="879"/>
      <c r="E5" s="888" t="s">
        <v>6308</v>
      </c>
      <c r="F5" s="888" t="s">
        <v>6309</v>
      </c>
      <c r="G5" s="880" t="s">
        <v>6307</v>
      </c>
      <c r="H5" s="881"/>
      <c r="I5" s="881"/>
      <c r="J5" s="881"/>
      <c r="K5" s="882"/>
      <c r="L5" s="888"/>
    </row>
    <row r="6" spans="1:20" ht="24" customHeight="1" x14ac:dyDescent="0.25">
      <c r="A6" s="879"/>
      <c r="B6" s="879"/>
      <c r="C6" s="879"/>
      <c r="D6" s="879"/>
      <c r="E6" s="888"/>
      <c r="F6" s="888"/>
      <c r="G6" s="855" t="s">
        <v>6334</v>
      </c>
      <c r="H6" s="855" t="s">
        <v>6328</v>
      </c>
      <c r="I6" s="855" t="s">
        <v>6329</v>
      </c>
      <c r="J6" s="888" t="s">
        <v>6168</v>
      </c>
      <c r="K6" s="888"/>
      <c r="L6" s="888"/>
    </row>
    <row r="7" spans="1:20" ht="33.75" customHeight="1" x14ac:dyDescent="0.25">
      <c r="A7" s="856"/>
      <c r="B7" s="856"/>
      <c r="C7" s="856"/>
      <c r="D7" s="856"/>
      <c r="E7" s="888"/>
      <c r="F7" s="888"/>
      <c r="G7" s="856"/>
      <c r="H7" s="856"/>
      <c r="I7" s="856"/>
      <c r="J7" s="554" t="s">
        <v>6157</v>
      </c>
      <c r="K7" s="554" t="s">
        <v>6170</v>
      </c>
      <c r="L7" s="888"/>
      <c r="M7" s="400" t="s">
        <v>6227</v>
      </c>
      <c r="N7" s="400" t="s">
        <v>6224</v>
      </c>
      <c r="O7" s="400" t="s">
        <v>6225</v>
      </c>
      <c r="P7" s="400" t="s">
        <v>6226</v>
      </c>
      <c r="Q7" s="400" t="s">
        <v>6291</v>
      </c>
    </row>
    <row r="8" spans="1:20" ht="33.75" customHeight="1" x14ac:dyDescent="0.25">
      <c r="A8" s="552">
        <v>1</v>
      </c>
      <c r="B8" s="564" t="s">
        <v>6338</v>
      </c>
      <c r="C8" s="563"/>
      <c r="D8" s="421">
        <f>D9</f>
        <v>1.75404</v>
      </c>
      <c r="E8" s="421">
        <f t="shared" ref="E8:J8" si="0">E9</f>
        <v>3.8350000000000002E-2</v>
      </c>
      <c r="F8" s="421">
        <f t="shared" si="0"/>
        <v>1.7156899999999999</v>
      </c>
      <c r="G8" s="567">
        <v>0</v>
      </c>
      <c r="H8" s="567">
        <v>0</v>
      </c>
      <c r="I8" s="421">
        <f t="shared" si="0"/>
        <v>1.7156899999999999</v>
      </c>
      <c r="J8" s="421">
        <f t="shared" si="0"/>
        <v>1.7156899999999999</v>
      </c>
      <c r="K8" s="431">
        <v>0</v>
      </c>
      <c r="L8" s="570"/>
    </row>
    <row r="9" spans="1:20" ht="36.75" x14ac:dyDescent="0.25">
      <c r="A9" s="553" t="s">
        <v>6310</v>
      </c>
      <c r="B9" s="446" t="s">
        <v>6330</v>
      </c>
      <c r="C9" s="555" t="s">
        <v>6331</v>
      </c>
      <c r="D9" s="557">
        <f>E9+F9</f>
        <v>1.75404</v>
      </c>
      <c r="E9" s="557">
        <v>3.8350000000000002E-2</v>
      </c>
      <c r="F9" s="559">
        <v>1.7156899999999999</v>
      </c>
      <c r="G9" s="556">
        <v>0</v>
      </c>
      <c r="H9" s="556">
        <v>0</v>
      </c>
      <c r="I9" s="416">
        <f>F9</f>
        <v>1.7156899999999999</v>
      </c>
      <c r="J9" s="417">
        <f>I9</f>
        <v>1.7156899999999999</v>
      </c>
      <c r="K9" s="423">
        <v>0</v>
      </c>
      <c r="L9" s="418" t="s">
        <v>6335</v>
      </c>
      <c r="O9" s="447">
        <f>J9</f>
        <v>1.7156899999999999</v>
      </c>
    </row>
    <row r="10" spans="1:20" ht="24" x14ac:dyDescent="0.25">
      <c r="A10" s="554">
        <v>2</v>
      </c>
      <c r="B10" s="569" t="s">
        <v>6340</v>
      </c>
      <c r="C10" s="565"/>
      <c r="D10" s="566">
        <f>D11</f>
        <v>3.97044</v>
      </c>
      <c r="E10" s="566">
        <f t="shared" ref="E10:J10" si="1">E11</f>
        <v>0.13650999999999999</v>
      </c>
      <c r="F10" s="566">
        <f t="shared" si="1"/>
        <v>3.8339300000000001</v>
      </c>
      <c r="G10" s="567">
        <v>0</v>
      </c>
      <c r="H10" s="567">
        <v>0</v>
      </c>
      <c r="I10" s="566">
        <f t="shared" si="1"/>
        <v>3.8339300000000001</v>
      </c>
      <c r="J10" s="566">
        <f t="shared" si="1"/>
        <v>3.8339300000000001</v>
      </c>
      <c r="K10" s="431">
        <v>0</v>
      </c>
      <c r="L10" s="566"/>
      <c r="O10" s="447"/>
    </row>
    <row r="11" spans="1:20" ht="26.1" customHeight="1" x14ac:dyDescent="0.25">
      <c r="A11" s="553" t="s">
        <v>6310</v>
      </c>
      <c r="B11" s="446" t="s">
        <v>6332</v>
      </c>
      <c r="C11" s="555" t="s">
        <v>6321</v>
      </c>
      <c r="D11" s="557">
        <f>E11+F11</f>
        <v>3.97044</v>
      </c>
      <c r="E11" s="557">
        <v>0.13650999999999999</v>
      </c>
      <c r="F11" s="420">
        <v>3.8339300000000001</v>
      </c>
      <c r="G11" s="556">
        <v>0</v>
      </c>
      <c r="H11" s="556">
        <v>0</v>
      </c>
      <c r="I11" s="416">
        <f>F11</f>
        <v>3.8339300000000001</v>
      </c>
      <c r="J11" s="417">
        <f t="shared" ref="J11" si="2">I11</f>
        <v>3.8339300000000001</v>
      </c>
      <c r="K11" s="423">
        <v>0</v>
      </c>
      <c r="L11" s="418" t="s">
        <v>6336</v>
      </c>
      <c r="O11" s="447">
        <f>J11</f>
        <v>3.8339300000000001</v>
      </c>
      <c r="T11" s="510"/>
    </row>
    <row r="12" spans="1:20" ht="26.1" customHeight="1" x14ac:dyDescent="0.25">
      <c r="A12" s="554">
        <v>3</v>
      </c>
      <c r="B12" s="569" t="s">
        <v>6339</v>
      </c>
      <c r="C12" s="565"/>
      <c r="D12" s="571">
        <f>D13</f>
        <v>40</v>
      </c>
      <c r="E12" s="571">
        <f t="shared" ref="E12:J12" si="3">E13</f>
        <v>24</v>
      </c>
      <c r="F12" s="571">
        <f t="shared" si="3"/>
        <v>16</v>
      </c>
      <c r="G12" s="571">
        <f t="shared" si="3"/>
        <v>16</v>
      </c>
      <c r="H12" s="567">
        <v>0</v>
      </c>
      <c r="I12" s="567">
        <v>0</v>
      </c>
      <c r="J12" s="571">
        <f t="shared" si="3"/>
        <v>16</v>
      </c>
      <c r="K12" s="431">
        <v>0</v>
      </c>
      <c r="L12" s="568"/>
      <c r="O12" s="447"/>
      <c r="T12" s="510"/>
    </row>
    <row r="13" spans="1:20" ht="36.75" x14ac:dyDescent="0.25">
      <c r="A13" s="553" t="s">
        <v>6310</v>
      </c>
      <c r="B13" s="562" t="s">
        <v>6333</v>
      </c>
      <c r="C13" s="555" t="s">
        <v>1147</v>
      </c>
      <c r="D13" s="558">
        <f>E13+F13</f>
        <v>40</v>
      </c>
      <c r="E13" s="558">
        <v>24</v>
      </c>
      <c r="F13" s="425">
        <v>16</v>
      </c>
      <c r="G13" s="560">
        <f>F13</f>
        <v>16</v>
      </c>
      <c r="H13" s="556">
        <v>0</v>
      </c>
      <c r="I13" s="556">
        <v>0</v>
      </c>
      <c r="J13" s="424">
        <f>G13</f>
        <v>16</v>
      </c>
      <c r="K13" s="423">
        <v>0</v>
      </c>
      <c r="L13" s="418" t="s">
        <v>6342</v>
      </c>
      <c r="N13" s="447">
        <f>J13</f>
        <v>16</v>
      </c>
      <c r="T13" s="411"/>
    </row>
    <row r="14" spans="1:20" ht="23.1" customHeight="1" x14ac:dyDescent="0.25">
      <c r="A14" s="894" t="s">
        <v>6290</v>
      </c>
      <c r="B14" s="894"/>
      <c r="C14" s="433"/>
      <c r="D14" s="438">
        <f>D8+D10+D12</f>
        <v>45.72448</v>
      </c>
      <c r="E14" s="438">
        <f t="shared" ref="E14:J14" si="4">E8+E10+E12</f>
        <v>24.174859999999999</v>
      </c>
      <c r="F14" s="438">
        <f t="shared" si="4"/>
        <v>21.549620000000001</v>
      </c>
      <c r="G14" s="438">
        <f t="shared" si="4"/>
        <v>16</v>
      </c>
      <c r="H14" s="556">
        <v>0</v>
      </c>
      <c r="I14" s="438">
        <f t="shared" si="4"/>
        <v>5.54962</v>
      </c>
      <c r="J14" s="438">
        <f t="shared" si="4"/>
        <v>21.549620000000001</v>
      </c>
      <c r="K14" s="431">
        <v>0</v>
      </c>
      <c r="L14" s="434"/>
      <c r="M14" s="502">
        <f>SUM(M9:M13)</f>
        <v>0</v>
      </c>
      <c r="N14" s="502">
        <f>SUM(N9:N13)</f>
        <v>16</v>
      </c>
      <c r="O14" s="502">
        <f>SUM(O9:O13)</f>
        <v>5.54962</v>
      </c>
      <c r="P14" s="502">
        <f>SUM(P9:P13)</f>
        <v>0</v>
      </c>
      <c r="Q14" s="502">
        <f>SUM(Q9:Q13)</f>
        <v>0</v>
      </c>
    </row>
    <row r="15" spans="1:20" x14ac:dyDescent="0.25">
      <c r="F15" s="402"/>
      <c r="G15" s="402"/>
      <c r="H15" s="402"/>
      <c r="I15" s="402"/>
      <c r="J15" s="402"/>
      <c r="K15" s="402"/>
      <c r="N15" s="411"/>
    </row>
    <row r="16" spans="1:20" hidden="1" x14ac:dyDescent="0.25">
      <c r="A16" s="401" t="s">
        <v>6310</v>
      </c>
      <c r="B16" s="513" t="s">
        <v>6316</v>
      </c>
      <c r="C16" s="513"/>
      <c r="D16" s="514"/>
      <c r="E16" s="514"/>
      <c r="F16" s="515"/>
      <c r="G16" s="515"/>
      <c r="H16" s="515"/>
      <c r="I16" s="515"/>
      <c r="J16" s="515"/>
      <c r="K16" s="515"/>
      <c r="L16" s="513"/>
      <c r="N16" s="411"/>
    </row>
    <row r="17" spans="1:14" ht="30.75" hidden="1" customHeight="1" x14ac:dyDescent="0.25">
      <c r="A17" s="543" t="s">
        <v>6310</v>
      </c>
      <c r="B17" s="895" t="s">
        <v>6315</v>
      </c>
      <c r="C17" s="895"/>
      <c r="D17" s="895"/>
      <c r="E17" s="895"/>
      <c r="F17" s="895"/>
      <c r="G17" s="895"/>
      <c r="H17" s="895"/>
      <c r="I17" s="895"/>
      <c r="J17" s="895"/>
      <c r="K17" s="895"/>
      <c r="L17" s="895"/>
      <c r="N17" s="411"/>
    </row>
    <row r="18" spans="1:14" ht="15.75" hidden="1" customHeight="1" x14ac:dyDescent="0.25">
      <c r="A18" s="520">
        <v>1</v>
      </c>
      <c r="B18" s="896" t="s">
        <v>828</v>
      </c>
      <c r="C18" s="899" t="s">
        <v>6312</v>
      </c>
      <c r="D18" s="899"/>
      <c r="E18" s="899"/>
      <c r="F18" s="899"/>
      <c r="G18" s="899"/>
      <c r="H18" s="899"/>
      <c r="I18" s="521"/>
      <c r="J18" s="521"/>
      <c r="K18" s="521"/>
      <c r="L18" s="522"/>
    </row>
    <row r="19" spans="1:14" hidden="1" x14ac:dyDescent="0.25">
      <c r="A19" s="523">
        <v>2</v>
      </c>
      <c r="B19" s="897"/>
      <c r="C19" s="900"/>
      <c r="D19" s="900"/>
      <c r="E19" s="900"/>
      <c r="F19" s="900"/>
      <c r="G19" s="900"/>
      <c r="H19" s="900"/>
      <c r="I19" s="524"/>
      <c r="J19" s="524"/>
      <c r="K19" s="524"/>
      <c r="L19" s="525"/>
    </row>
    <row r="20" spans="1:14" hidden="1" x14ac:dyDescent="0.25">
      <c r="A20" s="523">
        <v>3</v>
      </c>
      <c r="B20" s="897"/>
      <c r="C20" s="900"/>
      <c r="D20" s="900"/>
      <c r="E20" s="900"/>
      <c r="F20" s="900"/>
      <c r="G20" s="900"/>
      <c r="H20" s="900"/>
      <c r="I20" s="524"/>
      <c r="J20" s="524"/>
      <c r="K20" s="524"/>
      <c r="L20" s="525"/>
    </row>
    <row r="21" spans="1:14" hidden="1" x14ac:dyDescent="0.25">
      <c r="A21" s="526">
        <v>4</v>
      </c>
      <c r="B21" s="898"/>
      <c r="C21" s="901"/>
      <c r="D21" s="901"/>
      <c r="E21" s="901"/>
      <c r="F21" s="901"/>
      <c r="G21" s="901"/>
      <c r="H21" s="901"/>
      <c r="I21" s="527"/>
      <c r="J21" s="527"/>
      <c r="K21" s="527"/>
      <c r="L21" s="528"/>
    </row>
    <row r="22" spans="1:14" hidden="1" x14ac:dyDescent="0.25">
      <c r="F22" s="402"/>
      <c r="G22" s="402"/>
      <c r="H22" s="402"/>
      <c r="I22" s="402"/>
      <c r="J22" s="402"/>
      <c r="K22" s="402"/>
    </row>
    <row r="23" spans="1:14" hidden="1" x14ac:dyDescent="0.25">
      <c r="A23" s="520">
        <v>5</v>
      </c>
      <c r="B23" s="902" t="s">
        <v>6246</v>
      </c>
      <c r="C23" s="902" t="s">
        <v>6313</v>
      </c>
      <c r="D23" s="902"/>
      <c r="E23" s="529"/>
      <c r="F23" s="521"/>
      <c r="G23" s="521"/>
      <c r="H23" s="521"/>
      <c r="I23" s="521"/>
      <c r="J23" s="521"/>
      <c r="K23" s="521"/>
      <c r="L23" s="522"/>
    </row>
    <row r="24" spans="1:14" hidden="1" x14ac:dyDescent="0.25">
      <c r="A24" s="523">
        <v>6</v>
      </c>
      <c r="B24" s="903"/>
      <c r="C24" s="903"/>
      <c r="D24" s="903"/>
      <c r="E24" s="519"/>
      <c r="F24" s="524"/>
      <c r="G24" s="524"/>
      <c r="H24" s="524"/>
      <c r="I24" s="530"/>
      <c r="J24" s="524"/>
      <c r="K24" s="524"/>
      <c r="L24" s="531"/>
    </row>
    <row r="25" spans="1:14" hidden="1" x14ac:dyDescent="0.25">
      <c r="A25" s="526">
        <v>7</v>
      </c>
      <c r="B25" s="904"/>
      <c r="C25" s="904"/>
      <c r="D25" s="904"/>
      <c r="E25" s="532"/>
      <c r="F25" s="527"/>
      <c r="G25" s="527"/>
      <c r="H25" s="527"/>
      <c r="I25" s="533"/>
      <c r="J25" s="527"/>
      <c r="K25" s="527"/>
      <c r="L25" s="528"/>
    </row>
    <row r="26" spans="1:14" hidden="1" x14ac:dyDescent="0.25">
      <c r="F26" s="402"/>
      <c r="G26" s="402"/>
      <c r="H26" s="402"/>
      <c r="I26" s="456"/>
      <c r="J26" s="402"/>
      <c r="K26" s="402"/>
    </row>
    <row r="27" spans="1:14" ht="23.25" hidden="1" x14ac:dyDescent="0.25">
      <c r="A27" s="534">
        <v>8</v>
      </c>
      <c r="B27" s="535" t="s">
        <v>6250</v>
      </c>
      <c r="C27" s="890" t="s">
        <v>6314</v>
      </c>
      <c r="D27" s="890"/>
      <c r="E27" s="536"/>
      <c r="F27" s="537"/>
      <c r="G27" s="537"/>
      <c r="H27" s="537"/>
      <c r="I27" s="538"/>
      <c r="J27" s="537"/>
      <c r="K27" s="537"/>
      <c r="L27" s="539"/>
    </row>
    <row r="28" spans="1:14" hidden="1" x14ac:dyDescent="0.25">
      <c r="A28" s="512"/>
      <c r="B28" s="517"/>
      <c r="C28" s="516"/>
      <c r="D28" s="516"/>
      <c r="F28" s="402"/>
      <c r="G28" s="402"/>
      <c r="H28" s="402"/>
      <c r="I28" s="456"/>
      <c r="J28" s="402"/>
      <c r="K28" s="402"/>
    </row>
    <row r="29" spans="1:14" hidden="1" x14ac:dyDescent="0.25">
      <c r="A29" s="520">
        <v>9</v>
      </c>
      <c r="B29" s="540" t="s">
        <v>6254</v>
      </c>
      <c r="C29" s="891" t="s">
        <v>6311</v>
      </c>
      <c r="D29" s="891"/>
      <c r="E29" s="891"/>
      <c r="F29" s="891"/>
      <c r="G29" s="891"/>
      <c r="H29" s="891"/>
      <c r="I29" s="541"/>
      <c r="J29" s="521"/>
      <c r="K29" s="521"/>
      <c r="L29" s="522"/>
    </row>
    <row r="30" spans="1:14" ht="22.5" hidden="1" x14ac:dyDescent="0.25">
      <c r="A30" s="523">
        <v>10</v>
      </c>
      <c r="B30" s="518" t="s">
        <v>6262</v>
      </c>
      <c r="C30" s="892"/>
      <c r="D30" s="892"/>
      <c r="E30" s="892"/>
      <c r="F30" s="892"/>
      <c r="G30" s="892"/>
      <c r="H30" s="892"/>
      <c r="I30" s="530"/>
      <c r="J30" s="524"/>
      <c r="K30" s="524"/>
      <c r="L30" s="531"/>
    </row>
    <row r="31" spans="1:14" ht="22.5" hidden="1" x14ac:dyDescent="0.25">
      <c r="A31" s="526">
        <v>11</v>
      </c>
      <c r="B31" s="542" t="s">
        <v>6265</v>
      </c>
      <c r="C31" s="893"/>
      <c r="D31" s="893"/>
      <c r="E31" s="893"/>
      <c r="F31" s="893"/>
      <c r="G31" s="893"/>
      <c r="H31" s="893"/>
      <c r="I31" s="533"/>
      <c r="J31" s="527"/>
      <c r="K31" s="527"/>
      <c r="L31" s="528"/>
    </row>
    <row r="32" spans="1:14" hidden="1" x14ac:dyDescent="0.25">
      <c r="F32" s="402"/>
      <c r="G32" s="402"/>
      <c r="H32" s="402"/>
      <c r="I32" s="456"/>
      <c r="J32" s="402"/>
      <c r="K32" s="402"/>
    </row>
    <row r="33" spans="6:11" x14ac:dyDescent="0.25">
      <c r="F33" s="402"/>
      <c r="G33" s="402"/>
      <c r="H33" s="402"/>
      <c r="I33" s="456"/>
      <c r="J33" s="402"/>
      <c r="K33" s="402"/>
    </row>
    <row r="34" spans="6:11" x14ac:dyDescent="0.25">
      <c r="F34" s="402"/>
      <c r="G34" s="402"/>
      <c r="H34" s="455"/>
      <c r="I34" s="456"/>
      <c r="J34" s="455"/>
      <c r="K34" s="402"/>
    </row>
    <row r="35" spans="6:11" x14ac:dyDescent="0.25">
      <c r="I35" s="457"/>
    </row>
    <row r="36" spans="6:11" x14ac:dyDescent="0.25">
      <c r="I36" s="457"/>
      <c r="J36" s="411"/>
    </row>
    <row r="37" spans="6:11" x14ac:dyDescent="0.25">
      <c r="I37" s="457"/>
      <c r="J37" s="411"/>
    </row>
    <row r="38" spans="6:11" x14ac:dyDescent="0.25">
      <c r="I38" s="457"/>
    </row>
    <row r="39" spans="6:11" x14ac:dyDescent="0.25">
      <c r="I39" s="457"/>
    </row>
  </sheetData>
  <mergeCells count="24">
    <mergeCell ref="C27:D27"/>
    <mergeCell ref="C29:H31"/>
    <mergeCell ref="A14:B14"/>
    <mergeCell ref="B17:L17"/>
    <mergeCell ref="B18:B21"/>
    <mergeCell ref="C18:H21"/>
    <mergeCell ref="B23:B25"/>
    <mergeCell ref="C23:D25"/>
    <mergeCell ref="A1:B1"/>
    <mergeCell ref="A2:L2"/>
    <mergeCell ref="A3:L3"/>
    <mergeCell ref="A4:A7"/>
    <mergeCell ref="B4:B7"/>
    <mergeCell ref="C4:C7"/>
    <mergeCell ref="D4:D7"/>
    <mergeCell ref="E4:K4"/>
    <mergeCell ref="L4:L7"/>
    <mergeCell ref="E5:E7"/>
    <mergeCell ref="F5:F7"/>
    <mergeCell ref="G5:K5"/>
    <mergeCell ref="G6:G7"/>
    <mergeCell ref="H6:H7"/>
    <mergeCell ref="I6:I7"/>
    <mergeCell ref="J6:K6"/>
  </mergeCells>
  <pageMargins left="0.52" right="0.16" top="0.73" bottom="0.32" header="0.23" footer="0.2"/>
  <pageSetup paperSize="9" orientation="landscape" verticalDpi="0"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0"/>
  <sheetViews>
    <sheetView workbookViewId="0">
      <selection activeCell="A2" sqref="A2:L3"/>
    </sheetView>
  </sheetViews>
  <sheetFormatPr defaultRowHeight="15.75" x14ac:dyDescent="0.25"/>
  <cols>
    <col min="1" max="1" width="5.140625" style="401" customWidth="1"/>
    <col min="2" max="2" width="26.7109375" style="400" customWidth="1"/>
    <col min="3" max="3" width="17.7109375" style="400" customWidth="1"/>
    <col min="4" max="4" width="10" style="509" customWidth="1"/>
    <col min="5" max="5" width="10.140625" style="509" customWidth="1"/>
    <col min="6" max="6" width="11.7109375" style="400" customWidth="1"/>
    <col min="7" max="7" width="9.7109375" style="400" bestFit="1" customWidth="1"/>
    <col min="8" max="8" width="10" style="400" customWidth="1"/>
    <col min="9" max="9" width="10.7109375" style="400" bestFit="1" customWidth="1"/>
    <col min="10" max="10" width="9.85546875" style="400" customWidth="1"/>
    <col min="11" max="11" width="15.85546875" style="400" customWidth="1"/>
    <col min="12" max="12" width="0" style="400" hidden="1" customWidth="1"/>
    <col min="13" max="13" width="11.28515625" style="400" hidden="1" customWidth="1"/>
    <col min="14" max="14" width="10.140625" style="400" hidden="1" customWidth="1"/>
    <col min="15" max="15" width="11.42578125" style="400" hidden="1" customWidth="1"/>
    <col min="16" max="16" width="9.7109375" style="400" hidden="1" customWidth="1"/>
    <col min="17" max="17" width="11.42578125" style="400" hidden="1" customWidth="1"/>
    <col min="18" max="18" width="9.140625" style="400"/>
    <col min="19" max="19" width="12" style="400" customWidth="1"/>
    <col min="20" max="16384" width="9.140625" style="400"/>
  </cols>
  <sheetData>
    <row r="1" spans="1:19" x14ac:dyDescent="0.25">
      <c r="A1" s="860" t="s">
        <v>6175</v>
      </c>
      <c r="B1" s="860"/>
    </row>
    <row r="2" spans="1:19" ht="18.75" customHeight="1" x14ac:dyDescent="0.25">
      <c r="A2" s="885" t="s">
        <v>6174</v>
      </c>
      <c r="B2" s="885"/>
      <c r="C2" s="885"/>
      <c r="D2" s="885"/>
      <c r="E2" s="885"/>
      <c r="F2" s="885"/>
      <c r="G2" s="885"/>
      <c r="H2" s="885"/>
      <c r="I2" s="885"/>
      <c r="J2" s="885"/>
      <c r="K2" s="885"/>
      <c r="L2" s="885"/>
    </row>
    <row r="3" spans="1:19" ht="21.75" customHeight="1" x14ac:dyDescent="0.25">
      <c r="A3" s="887" t="s">
        <v>6325</v>
      </c>
      <c r="B3" s="887"/>
      <c r="C3" s="887"/>
      <c r="D3" s="887"/>
      <c r="E3" s="887"/>
      <c r="F3" s="887"/>
      <c r="G3" s="887"/>
      <c r="H3" s="887"/>
      <c r="I3" s="887"/>
      <c r="J3" s="887"/>
      <c r="K3" s="887"/>
      <c r="L3" s="862"/>
    </row>
    <row r="4" spans="1:19" ht="15" customHeight="1" x14ac:dyDescent="0.25">
      <c r="A4" s="855" t="s">
        <v>0</v>
      </c>
      <c r="B4" s="855" t="s">
        <v>6319</v>
      </c>
      <c r="C4" s="855" t="s">
        <v>6167</v>
      </c>
      <c r="D4" s="855" t="s">
        <v>6306</v>
      </c>
      <c r="E4" s="888" t="s">
        <v>6307</v>
      </c>
      <c r="F4" s="888"/>
      <c r="G4" s="888"/>
      <c r="H4" s="888"/>
      <c r="I4" s="888"/>
      <c r="J4" s="888"/>
      <c r="K4" s="888" t="s">
        <v>6169</v>
      </c>
    </row>
    <row r="5" spans="1:19" ht="18" customHeight="1" x14ac:dyDescent="0.25">
      <c r="A5" s="879"/>
      <c r="B5" s="879"/>
      <c r="C5" s="879"/>
      <c r="D5" s="879"/>
      <c r="E5" s="888" t="s">
        <v>6308</v>
      </c>
      <c r="F5" s="888" t="s">
        <v>6309</v>
      </c>
      <c r="G5" s="889" t="s">
        <v>6307</v>
      </c>
      <c r="H5" s="889"/>
      <c r="I5" s="889"/>
      <c r="J5" s="889"/>
      <c r="K5" s="888"/>
    </row>
    <row r="6" spans="1:19" ht="24" customHeight="1" x14ac:dyDescent="0.25">
      <c r="A6" s="879"/>
      <c r="B6" s="879"/>
      <c r="C6" s="879"/>
      <c r="D6" s="879"/>
      <c r="E6" s="888"/>
      <c r="F6" s="888"/>
      <c r="G6" s="905" t="s">
        <v>6320</v>
      </c>
      <c r="H6" s="905"/>
      <c r="I6" s="888" t="s">
        <v>6168</v>
      </c>
      <c r="J6" s="888"/>
      <c r="K6" s="888"/>
    </row>
    <row r="7" spans="1:19" ht="33.75" customHeight="1" x14ac:dyDescent="0.25">
      <c r="A7" s="856"/>
      <c r="B7" s="856"/>
      <c r="C7" s="856"/>
      <c r="D7" s="856"/>
      <c r="E7" s="888"/>
      <c r="F7" s="888"/>
      <c r="G7" s="545" t="s">
        <v>6159</v>
      </c>
      <c r="H7" s="545" t="s">
        <v>6171</v>
      </c>
      <c r="I7" s="545" t="s">
        <v>6157</v>
      </c>
      <c r="J7" s="545" t="s">
        <v>6170</v>
      </c>
      <c r="K7" s="888"/>
      <c r="L7" s="400" t="s">
        <v>6227</v>
      </c>
      <c r="M7" s="400" t="s">
        <v>6224</v>
      </c>
      <c r="N7" s="400" t="s">
        <v>6225</v>
      </c>
      <c r="O7" s="400" t="s">
        <v>6226</v>
      </c>
      <c r="P7" s="400" t="s">
        <v>6291</v>
      </c>
    </row>
    <row r="8" spans="1:19" ht="30" customHeight="1" x14ac:dyDescent="0.25">
      <c r="A8" s="545" t="s">
        <v>26</v>
      </c>
      <c r="B8" s="545" t="s">
        <v>6327</v>
      </c>
      <c r="C8" s="545"/>
      <c r="D8" s="437">
        <f>D9+D10+D11+D12+D15+D18+D21+D24+D25</f>
        <v>13.782579999999999</v>
      </c>
      <c r="E8" s="437">
        <f t="shared" ref="E8" si="0">E9+E10+E11+E12+E15+E18+E21+E24+E25</f>
        <v>1.1597299999999999</v>
      </c>
      <c r="F8" s="437">
        <f>F9+F10+F11+F12+F15+F18+F21+F24+F25</f>
        <v>12.62285</v>
      </c>
      <c r="G8" s="423">
        <v>0</v>
      </c>
      <c r="H8" s="437">
        <f t="shared" ref="H8:I8" si="1">H9+H10+H11+H12+H15+H18+H21+H24+H25</f>
        <v>12.62285</v>
      </c>
      <c r="I8" s="437">
        <f t="shared" si="1"/>
        <v>12.62285</v>
      </c>
      <c r="J8" s="423">
        <v>0</v>
      </c>
      <c r="K8" s="545"/>
    </row>
    <row r="9" spans="1:19" ht="26.1" customHeight="1" x14ac:dyDescent="0.25">
      <c r="A9" s="546">
        <v>1</v>
      </c>
      <c r="B9" s="415" t="s">
        <v>6178</v>
      </c>
      <c r="C9" s="419" t="s">
        <v>5609</v>
      </c>
      <c r="D9" s="416">
        <f>E9+F9</f>
        <v>1.9990399999999999</v>
      </c>
      <c r="E9" s="416">
        <v>9.3200000000000002E-3</v>
      </c>
      <c r="F9" s="420">
        <f>SUM(G9:H9)</f>
        <v>1.9897199999999999</v>
      </c>
      <c r="G9" s="423">
        <v>0</v>
      </c>
      <c r="H9" s="416">
        <v>1.9897199999999999</v>
      </c>
      <c r="I9" s="417">
        <f>H9</f>
        <v>1.9897199999999999</v>
      </c>
      <c r="J9" s="423">
        <v>0</v>
      </c>
      <c r="K9" s="418" t="s">
        <v>6186</v>
      </c>
      <c r="N9" s="447">
        <f>I9</f>
        <v>1.9897199999999999</v>
      </c>
    </row>
    <row r="10" spans="1:19" ht="26.1" customHeight="1" x14ac:dyDescent="0.25">
      <c r="A10" s="546">
        <v>2</v>
      </c>
      <c r="B10" s="415" t="s">
        <v>6179</v>
      </c>
      <c r="C10" s="419" t="s">
        <v>904</v>
      </c>
      <c r="D10" s="416">
        <f>E10+F10</f>
        <v>3</v>
      </c>
      <c r="E10" s="416">
        <v>0.82706000000000002</v>
      </c>
      <c r="F10" s="420">
        <f>SUM(G10:H10)</f>
        <v>2.1729400000000001</v>
      </c>
      <c r="G10" s="423">
        <v>0</v>
      </c>
      <c r="H10" s="416">
        <v>2.1729400000000001</v>
      </c>
      <c r="I10" s="417">
        <f t="shared" ref="I10:I11" si="2">H10</f>
        <v>2.1729400000000001</v>
      </c>
      <c r="J10" s="423">
        <v>0</v>
      </c>
      <c r="K10" s="418" t="s">
        <v>6187</v>
      </c>
      <c r="N10" s="447">
        <f>I10</f>
        <v>2.1729400000000001</v>
      </c>
      <c r="S10" s="510"/>
    </row>
    <row r="11" spans="1:19" ht="26.1" customHeight="1" x14ac:dyDescent="0.25">
      <c r="A11" s="546">
        <v>3</v>
      </c>
      <c r="B11" s="415" t="s">
        <v>6180</v>
      </c>
      <c r="C11" s="419" t="s">
        <v>6321</v>
      </c>
      <c r="D11" s="416">
        <f>E11+F11</f>
        <v>0.69281999999999999</v>
      </c>
      <c r="E11" s="416">
        <v>1.56E-3</v>
      </c>
      <c r="F11" s="420">
        <f>SUM(G11:H11)</f>
        <v>0.69125999999999999</v>
      </c>
      <c r="G11" s="423">
        <v>0</v>
      </c>
      <c r="H11" s="416">
        <v>0.69125999999999999</v>
      </c>
      <c r="I11" s="417">
        <f t="shared" si="2"/>
        <v>0.69125999999999999</v>
      </c>
      <c r="J11" s="423">
        <v>0</v>
      </c>
      <c r="K11" s="418" t="s">
        <v>6188</v>
      </c>
      <c r="M11" s="447">
        <f>I11</f>
        <v>0.69125999999999999</v>
      </c>
      <c r="S11" s="411"/>
    </row>
    <row r="12" spans="1:19" ht="36" x14ac:dyDescent="0.25">
      <c r="A12" s="906">
        <v>4</v>
      </c>
      <c r="B12" s="907" t="s">
        <v>6181</v>
      </c>
      <c r="C12" s="500" t="s">
        <v>6223</v>
      </c>
      <c r="D12" s="416">
        <f>E12+F12</f>
        <v>0.77795000000000003</v>
      </c>
      <c r="E12" s="423">
        <v>0</v>
      </c>
      <c r="F12" s="459">
        <f>SUM(G12:H12)</f>
        <v>0.77795000000000003</v>
      </c>
      <c r="G12" s="423">
        <v>0</v>
      </c>
      <c r="H12" s="460">
        <f>SUM(H13:H14)</f>
        <v>0.77795000000000003</v>
      </c>
      <c r="I12" s="417">
        <f>H12</f>
        <v>0.77795000000000003</v>
      </c>
      <c r="J12" s="423">
        <v>0</v>
      </c>
      <c r="K12" s="908" t="s">
        <v>6220</v>
      </c>
    </row>
    <row r="13" spans="1:19" ht="18" customHeight="1" x14ac:dyDescent="0.25">
      <c r="A13" s="906"/>
      <c r="B13" s="907"/>
      <c r="C13" s="500" t="s">
        <v>6221</v>
      </c>
      <c r="D13" s="547"/>
      <c r="E13" s="547"/>
      <c r="F13" s="459">
        <f>H13</f>
        <v>0.53729000000000005</v>
      </c>
      <c r="G13" s="423">
        <v>0</v>
      </c>
      <c r="H13" s="460">
        <v>0.53729000000000005</v>
      </c>
      <c r="I13" s="417">
        <f>H13</f>
        <v>0.53729000000000005</v>
      </c>
      <c r="J13" s="423"/>
      <c r="K13" s="908"/>
      <c r="M13" s="447">
        <f>I13</f>
        <v>0.53729000000000005</v>
      </c>
      <c r="S13" s="400">
        <f>9954+477.5+6216.3+4550.5</f>
        <v>21198.3</v>
      </c>
    </row>
    <row r="14" spans="1:19" ht="18" customHeight="1" x14ac:dyDescent="0.25">
      <c r="A14" s="906"/>
      <c r="B14" s="907"/>
      <c r="C14" s="500" t="s">
        <v>6222</v>
      </c>
      <c r="D14" s="547"/>
      <c r="E14" s="547"/>
      <c r="F14" s="459">
        <f>H14</f>
        <v>0.24066000000000001</v>
      </c>
      <c r="G14" s="423">
        <v>0</v>
      </c>
      <c r="H14" s="460">
        <v>0.24066000000000001</v>
      </c>
      <c r="I14" s="417">
        <f>H14</f>
        <v>0.24066000000000001</v>
      </c>
      <c r="J14" s="423"/>
      <c r="K14" s="908"/>
      <c r="L14" s="462">
        <f>H14</f>
        <v>0.24066000000000001</v>
      </c>
    </row>
    <row r="15" spans="1:19" ht="36" customHeight="1" x14ac:dyDescent="0.25">
      <c r="A15" s="906">
        <v>5</v>
      </c>
      <c r="B15" s="907" t="s">
        <v>6182</v>
      </c>
      <c r="C15" s="500" t="s">
        <v>6223</v>
      </c>
      <c r="D15" s="547">
        <f>E15+F15</f>
        <v>2.2418699999999996</v>
      </c>
      <c r="E15" s="547">
        <v>0.12179</v>
      </c>
      <c r="F15" s="459">
        <f>SUM(G15:H15)</f>
        <v>2.1200799999999997</v>
      </c>
      <c r="G15" s="423">
        <v>0</v>
      </c>
      <c r="H15" s="460">
        <f>SUM(H16:H17)</f>
        <v>2.1200799999999997</v>
      </c>
      <c r="I15" s="460">
        <f>SUM(I16:I17)</f>
        <v>2.1200799999999997</v>
      </c>
      <c r="J15" s="423">
        <v>0</v>
      </c>
      <c r="K15" s="908" t="s">
        <v>6220</v>
      </c>
      <c r="N15" s="411"/>
      <c r="O15" s="411"/>
      <c r="S15" s="511">
        <f>1.09364+1.14823</f>
        <v>2.24187</v>
      </c>
    </row>
    <row r="16" spans="1:19" ht="18" customHeight="1" x14ac:dyDescent="0.25">
      <c r="A16" s="906"/>
      <c r="B16" s="907"/>
      <c r="C16" s="500" t="s">
        <v>6221</v>
      </c>
      <c r="D16" s="547"/>
      <c r="E16" s="547"/>
      <c r="F16" s="459">
        <f>H16</f>
        <v>1.0431999999999999</v>
      </c>
      <c r="G16" s="423">
        <v>0</v>
      </c>
      <c r="H16" s="460">
        <v>1.0431999999999999</v>
      </c>
      <c r="I16" s="417">
        <f>H16</f>
        <v>1.0431999999999999</v>
      </c>
      <c r="J16" s="423"/>
      <c r="K16" s="908"/>
      <c r="M16" s="447">
        <f>I16</f>
        <v>1.0431999999999999</v>
      </c>
      <c r="N16" s="411"/>
      <c r="O16" s="411"/>
      <c r="S16" s="447">
        <f>S15-F15</f>
        <v>0.12179000000000029</v>
      </c>
    </row>
    <row r="17" spans="1:19" ht="18" customHeight="1" x14ac:dyDescent="0.25">
      <c r="A17" s="906"/>
      <c r="B17" s="907"/>
      <c r="C17" s="500" t="s">
        <v>6222</v>
      </c>
      <c r="D17" s="547"/>
      <c r="E17" s="547"/>
      <c r="F17" s="459">
        <f>H17</f>
        <v>1.0768800000000001</v>
      </c>
      <c r="G17" s="423">
        <v>0</v>
      </c>
      <c r="H17" s="460">
        <v>1.0768800000000001</v>
      </c>
      <c r="I17" s="417">
        <f>H17</f>
        <v>1.0768800000000001</v>
      </c>
      <c r="J17" s="423"/>
      <c r="K17" s="908"/>
      <c r="L17" s="462">
        <f>H17</f>
        <v>1.0768800000000001</v>
      </c>
      <c r="N17" s="411"/>
      <c r="O17" s="411"/>
    </row>
    <row r="18" spans="1:19" ht="36" x14ac:dyDescent="0.25">
      <c r="A18" s="906">
        <v>6</v>
      </c>
      <c r="B18" s="907" t="s">
        <v>6183</v>
      </c>
      <c r="C18" s="500" t="s">
        <v>6223</v>
      </c>
      <c r="D18" s="547">
        <f>E18+F18</f>
        <v>1</v>
      </c>
      <c r="E18" s="423">
        <v>0</v>
      </c>
      <c r="F18" s="459">
        <f>SUM(F19:F20)</f>
        <v>1</v>
      </c>
      <c r="G18" s="423">
        <v>0</v>
      </c>
      <c r="H18" s="460">
        <f>SUM(H19:H20)</f>
        <v>1</v>
      </c>
      <c r="I18" s="460">
        <f>SUM(I19:I20)</f>
        <v>1</v>
      </c>
      <c r="J18" s="423">
        <v>0</v>
      </c>
      <c r="K18" s="908" t="s">
        <v>6190</v>
      </c>
      <c r="N18" s="411"/>
      <c r="O18" s="411"/>
    </row>
    <row r="19" spans="1:19" ht="18" customHeight="1" x14ac:dyDescent="0.25">
      <c r="A19" s="906"/>
      <c r="B19" s="907"/>
      <c r="C19" s="500" t="s">
        <v>6221</v>
      </c>
      <c r="D19" s="547"/>
      <c r="E19" s="547"/>
      <c r="F19" s="459">
        <f>H19</f>
        <v>0.7</v>
      </c>
      <c r="G19" s="423">
        <v>0</v>
      </c>
      <c r="H19" s="460">
        <v>0.7</v>
      </c>
      <c r="I19" s="417">
        <f>H19</f>
        <v>0.7</v>
      </c>
      <c r="J19" s="423"/>
      <c r="K19" s="908"/>
      <c r="M19" s="447">
        <f>I19</f>
        <v>0.7</v>
      </c>
      <c r="N19" s="411"/>
      <c r="O19" s="411"/>
    </row>
    <row r="20" spans="1:19" ht="18" customHeight="1" x14ac:dyDescent="0.25">
      <c r="A20" s="906"/>
      <c r="B20" s="907"/>
      <c r="C20" s="500" t="s">
        <v>6222</v>
      </c>
      <c r="D20" s="547"/>
      <c r="E20" s="547"/>
      <c r="F20" s="459">
        <f>H20</f>
        <v>0.3</v>
      </c>
      <c r="G20" s="423">
        <v>0</v>
      </c>
      <c r="H20" s="460">
        <v>0.3</v>
      </c>
      <c r="I20" s="417">
        <f>H20</f>
        <v>0.3</v>
      </c>
      <c r="J20" s="423"/>
      <c r="K20" s="908"/>
      <c r="L20" s="462">
        <f>H20</f>
        <v>0.3</v>
      </c>
      <c r="N20" s="411"/>
      <c r="O20" s="411"/>
    </row>
    <row r="21" spans="1:19" ht="36" x14ac:dyDescent="0.25">
      <c r="A21" s="906">
        <v>7</v>
      </c>
      <c r="B21" s="907" t="s">
        <v>6184</v>
      </c>
      <c r="C21" s="500" t="s">
        <v>6223</v>
      </c>
      <c r="D21" s="547">
        <f>E21+F21</f>
        <v>1.2</v>
      </c>
      <c r="E21" s="547">
        <v>0.2</v>
      </c>
      <c r="F21" s="459">
        <f>SUM(F22:F23)</f>
        <v>1</v>
      </c>
      <c r="G21" s="423">
        <v>0</v>
      </c>
      <c r="H21" s="459">
        <f t="shared" ref="H21:I21" si="3">SUM(H22:H23)</f>
        <v>1</v>
      </c>
      <c r="I21" s="459">
        <f t="shared" si="3"/>
        <v>1</v>
      </c>
      <c r="J21" s="423">
        <v>0</v>
      </c>
      <c r="K21" s="908" t="s">
        <v>6190</v>
      </c>
      <c r="N21" s="411"/>
      <c r="O21" s="411"/>
    </row>
    <row r="22" spans="1:19" ht="18" customHeight="1" x14ac:dyDescent="0.25">
      <c r="A22" s="906"/>
      <c r="B22" s="907"/>
      <c r="C22" s="500" t="s">
        <v>6221</v>
      </c>
      <c r="D22" s="547"/>
      <c r="E22" s="547"/>
      <c r="F22" s="459">
        <f>H22</f>
        <v>0.79</v>
      </c>
      <c r="G22" s="423">
        <v>0</v>
      </c>
      <c r="H22" s="460">
        <v>0.79</v>
      </c>
      <c r="I22" s="417">
        <f>H22</f>
        <v>0.79</v>
      </c>
      <c r="J22" s="423"/>
      <c r="K22" s="908"/>
      <c r="M22" s="447">
        <f>I22</f>
        <v>0.79</v>
      </c>
      <c r="N22" s="411"/>
      <c r="O22" s="411"/>
      <c r="S22" s="400">
        <f>21650+14750</f>
        <v>36400</v>
      </c>
    </row>
    <row r="23" spans="1:19" ht="18" customHeight="1" x14ac:dyDescent="0.25">
      <c r="A23" s="906"/>
      <c r="B23" s="907"/>
      <c r="C23" s="500" t="s">
        <v>6222</v>
      </c>
      <c r="D23" s="547"/>
      <c r="E23" s="547"/>
      <c r="F23" s="459">
        <f>H23</f>
        <v>0.21</v>
      </c>
      <c r="G23" s="423">
        <v>0</v>
      </c>
      <c r="H23" s="460">
        <v>0.21</v>
      </c>
      <c r="I23" s="417">
        <f>H23</f>
        <v>0.21</v>
      </c>
      <c r="J23" s="423"/>
      <c r="K23" s="908"/>
      <c r="L23" s="447">
        <f>I23</f>
        <v>0.21</v>
      </c>
      <c r="N23" s="411"/>
      <c r="O23" s="411"/>
    </row>
    <row r="24" spans="1:19" ht="26.25" customHeight="1" x14ac:dyDescent="0.25">
      <c r="A24" s="546">
        <v>8</v>
      </c>
      <c r="B24" s="506" t="s">
        <v>6296</v>
      </c>
      <c r="C24" s="500" t="s">
        <v>6221</v>
      </c>
      <c r="D24" s="547">
        <f>E24+F24</f>
        <v>0.47489999999999999</v>
      </c>
      <c r="E24" s="423">
        <v>0</v>
      </c>
      <c r="F24" s="459">
        <f>H24</f>
        <v>0.47489999999999999</v>
      </c>
      <c r="G24" s="423">
        <v>0</v>
      </c>
      <c r="H24" s="460">
        <v>0.47489999999999999</v>
      </c>
      <c r="I24" s="460">
        <f>H24</f>
        <v>0.47489999999999999</v>
      </c>
      <c r="J24" s="423">
        <v>0</v>
      </c>
      <c r="K24" s="544" t="s">
        <v>6298</v>
      </c>
      <c r="M24" s="462">
        <f>I24</f>
        <v>0.47489999999999999</v>
      </c>
      <c r="N24" s="411"/>
      <c r="O24" s="411"/>
    </row>
    <row r="25" spans="1:19" ht="36" x14ac:dyDescent="0.25">
      <c r="A25" s="906">
        <v>9</v>
      </c>
      <c r="B25" s="907" t="s">
        <v>6297</v>
      </c>
      <c r="C25" s="500" t="s">
        <v>6223</v>
      </c>
      <c r="D25" s="547">
        <f>E25+F25</f>
        <v>2.3959999999999999</v>
      </c>
      <c r="E25" s="423">
        <v>0</v>
      </c>
      <c r="F25" s="459">
        <f>SUM(F26:F27)</f>
        <v>2.3959999999999999</v>
      </c>
      <c r="G25" s="423">
        <v>0</v>
      </c>
      <c r="H25" s="459">
        <f t="shared" ref="H25:I25" si="4">SUM(H26:H27)</f>
        <v>2.3959999999999999</v>
      </c>
      <c r="I25" s="459">
        <f t="shared" si="4"/>
        <v>2.3959999999999999</v>
      </c>
      <c r="J25" s="423">
        <v>0</v>
      </c>
      <c r="K25" s="908" t="s">
        <v>6190</v>
      </c>
      <c r="N25" s="411"/>
      <c r="O25" s="411"/>
      <c r="S25" s="447">
        <f>3.64-F25</f>
        <v>1.2440000000000002</v>
      </c>
    </row>
    <row r="26" spans="1:19" ht="18" customHeight="1" x14ac:dyDescent="0.25">
      <c r="A26" s="906"/>
      <c r="B26" s="907"/>
      <c r="C26" s="500" t="s">
        <v>6221</v>
      </c>
      <c r="D26" s="547"/>
      <c r="E26" s="547"/>
      <c r="F26" s="459">
        <f>H26</f>
        <v>1.7698700000000001</v>
      </c>
      <c r="G26" s="423">
        <v>0</v>
      </c>
      <c r="H26" s="460">
        <v>1.7698700000000001</v>
      </c>
      <c r="I26" s="417">
        <f>H26</f>
        <v>1.7698700000000001</v>
      </c>
      <c r="J26" s="423"/>
      <c r="K26" s="908"/>
      <c r="M26" s="447">
        <f>I26</f>
        <v>1.7698700000000001</v>
      </c>
      <c r="N26" s="411"/>
      <c r="O26" s="411"/>
    </row>
    <row r="27" spans="1:19" ht="18" customHeight="1" x14ac:dyDescent="0.25">
      <c r="A27" s="906"/>
      <c r="B27" s="907"/>
      <c r="C27" s="500" t="s">
        <v>6222</v>
      </c>
      <c r="D27" s="547"/>
      <c r="E27" s="547"/>
      <c r="F27" s="459">
        <f>H27</f>
        <v>0.62612999999999996</v>
      </c>
      <c r="G27" s="423">
        <v>0</v>
      </c>
      <c r="H27" s="460">
        <v>0.62612999999999996</v>
      </c>
      <c r="I27" s="417">
        <f>H27</f>
        <v>0.62612999999999996</v>
      </c>
      <c r="J27" s="423"/>
      <c r="K27" s="908"/>
      <c r="L27" s="447">
        <f>I27</f>
        <v>0.62612999999999996</v>
      </c>
      <c r="N27" s="411"/>
      <c r="O27" s="411"/>
    </row>
    <row r="28" spans="1:19" ht="36" x14ac:dyDescent="0.25">
      <c r="A28" s="545" t="s">
        <v>6191</v>
      </c>
      <c r="B28" s="440" t="s">
        <v>6199</v>
      </c>
      <c r="C28" s="419"/>
      <c r="D28" s="442">
        <f>SUM(D29:D31)</f>
        <v>13.58104</v>
      </c>
      <c r="E28" s="442">
        <f t="shared" ref="E28" si="5">SUM(E29:E31)</f>
        <v>2.3733700000000004</v>
      </c>
      <c r="F28" s="442">
        <f>SUM(F29:F31)</f>
        <v>11.20767</v>
      </c>
      <c r="G28" s="442">
        <f t="shared" ref="G28:I28" si="6">SUM(G29:G31)</f>
        <v>5.8639999999999998E-2</v>
      </c>
      <c r="H28" s="442">
        <f t="shared" si="6"/>
        <v>11.14903</v>
      </c>
      <c r="I28" s="442">
        <f t="shared" si="6"/>
        <v>11.20767</v>
      </c>
      <c r="J28" s="431">
        <v>0</v>
      </c>
      <c r="K28" s="419"/>
      <c r="N28" s="411"/>
      <c r="O28" s="411"/>
    </row>
    <row r="29" spans="1:19" ht="48.75" x14ac:dyDescent="0.25">
      <c r="A29" s="546">
        <v>1</v>
      </c>
      <c r="B29" s="446" t="s">
        <v>6200</v>
      </c>
      <c r="C29" s="419" t="s">
        <v>4884</v>
      </c>
      <c r="D29" s="548">
        <f>E29+F29</f>
        <v>3.5833900000000001</v>
      </c>
      <c r="E29" s="548">
        <v>2.05098</v>
      </c>
      <c r="F29" s="420">
        <f>SUM(G29:H29)</f>
        <v>1.53241</v>
      </c>
      <c r="G29" s="423">
        <v>0</v>
      </c>
      <c r="H29" s="416">
        <v>1.53241</v>
      </c>
      <c r="I29" s="416">
        <v>1.53241</v>
      </c>
      <c r="J29" s="423">
        <v>0</v>
      </c>
      <c r="K29" s="419" t="s">
        <v>6201</v>
      </c>
      <c r="N29" s="411"/>
      <c r="O29" s="447">
        <f>H29</f>
        <v>1.53241</v>
      </c>
    </row>
    <row r="30" spans="1:19" ht="36.75" x14ac:dyDescent="0.25">
      <c r="A30" s="546">
        <v>2</v>
      </c>
      <c r="B30" s="446" t="s">
        <v>6255</v>
      </c>
      <c r="C30" s="419" t="s">
        <v>4884</v>
      </c>
      <c r="D30" s="548">
        <f>E30+F30</f>
        <v>5.33765</v>
      </c>
      <c r="E30" s="548">
        <v>0.10990999999999999</v>
      </c>
      <c r="F30" s="420">
        <f>SUM(G30:H30)</f>
        <v>5.2277399999999998</v>
      </c>
      <c r="G30" s="448">
        <v>5.8639999999999998E-2</v>
      </c>
      <c r="H30" s="416">
        <f>5.22774-G30</f>
        <v>5.1691000000000003</v>
      </c>
      <c r="I30" s="416">
        <f>G30+H30</f>
        <v>5.2277399999999998</v>
      </c>
      <c r="J30" s="423">
        <v>0</v>
      </c>
      <c r="K30" s="419" t="s">
        <v>6201</v>
      </c>
      <c r="N30" s="411"/>
      <c r="O30" s="447">
        <f>I30</f>
        <v>5.2277399999999998</v>
      </c>
    </row>
    <row r="31" spans="1:19" ht="48.75" x14ac:dyDescent="0.25">
      <c r="A31" s="546">
        <v>3</v>
      </c>
      <c r="B31" s="446" t="s">
        <v>6292</v>
      </c>
      <c r="C31" s="419" t="s">
        <v>5003</v>
      </c>
      <c r="D31" s="548">
        <f>E31+F31</f>
        <v>4.66</v>
      </c>
      <c r="E31" s="548">
        <v>0.21248</v>
      </c>
      <c r="F31" s="420">
        <f>H31</f>
        <v>4.4475199999999999</v>
      </c>
      <c r="G31" s="423">
        <v>0</v>
      </c>
      <c r="H31" s="416">
        <v>4.4475199999999999</v>
      </c>
      <c r="I31" s="416">
        <f>H31</f>
        <v>4.4475199999999999</v>
      </c>
      <c r="J31" s="423"/>
      <c r="K31" s="419" t="s">
        <v>6288</v>
      </c>
      <c r="N31" s="463"/>
      <c r="O31" s="447">
        <f>I31</f>
        <v>4.4475199999999999</v>
      </c>
      <c r="S31" s="447">
        <f>4.66-F31</f>
        <v>0.21248000000000022</v>
      </c>
    </row>
    <row r="32" spans="1:19" ht="24" x14ac:dyDescent="0.25">
      <c r="A32" s="545" t="s">
        <v>6195</v>
      </c>
      <c r="B32" s="422" t="s">
        <v>6192</v>
      </c>
      <c r="C32" s="461"/>
      <c r="D32" s="430">
        <f t="shared" ref="D32:E32" si="7">D33</f>
        <v>39.169899999999998</v>
      </c>
      <c r="E32" s="430">
        <f t="shared" si="7"/>
        <v>22.739899999999999</v>
      </c>
      <c r="F32" s="430">
        <f>F33</f>
        <v>16.43</v>
      </c>
      <c r="G32" s="431">
        <v>0</v>
      </c>
      <c r="H32" s="432">
        <f>F32</f>
        <v>16.43</v>
      </c>
      <c r="I32" s="432">
        <f t="shared" ref="I32:I38" si="8">H32</f>
        <v>16.43</v>
      </c>
      <c r="J32" s="431">
        <v>0</v>
      </c>
      <c r="K32" s="429"/>
      <c r="N32" s="411"/>
      <c r="O32" s="411"/>
    </row>
    <row r="33" spans="1:19" ht="24" x14ac:dyDescent="0.25">
      <c r="A33" s="546">
        <v>1</v>
      </c>
      <c r="B33" s="415" t="s">
        <v>6326</v>
      </c>
      <c r="C33" s="426" t="s">
        <v>3486</v>
      </c>
      <c r="D33" s="549">
        <f>E33+F33</f>
        <v>39.169899999999998</v>
      </c>
      <c r="E33" s="549">
        <v>22.739899999999999</v>
      </c>
      <c r="F33" s="425">
        <f>SUM(G33:H33)</f>
        <v>16.43</v>
      </c>
      <c r="G33" s="423">
        <v>0</v>
      </c>
      <c r="H33" s="424">
        <v>16.43</v>
      </c>
      <c r="I33" s="424">
        <f t="shared" si="8"/>
        <v>16.43</v>
      </c>
      <c r="J33" s="423">
        <v>0</v>
      </c>
      <c r="K33" s="426" t="s">
        <v>6194</v>
      </c>
      <c r="N33" s="481">
        <f>H33</f>
        <v>16.43</v>
      </c>
      <c r="O33" s="411"/>
      <c r="S33" s="463">
        <f>39.1699-F33</f>
        <v>22.739899999999999</v>
      </c>
    </row>
    <row r="34" spans="1:19" x14ac:dyDescent="0.25">
      <c r="A34" s="545" t="s">
        <v>6203</v>
      </c>
      <c r="B34" s="427" t="s">
        <v>1971</v>
      </c>
      <c r="C34" s="461"/>
      <c r="D34" s="437">
        <f t="shared" ref="D34:E34" si="9">SUM(D35:D36)</f>
        <v>3.0452399999999997</v>
      </c>
      <c r="E34" s="437">
        <f t="shared" si="9"/>
        <v>2.0803199999999999</v>
      </c>
      <c r="F34" s="437">
        <f>SUM(F35:F36)</f>
        <v>0.96492</v>
      </c>
      <c r="G34" s="431">
        <v>0</v>
      </c>
      <c r="H34" s="437">
        <f>SUM(H35:H36)</f>
        <v>0.96492</v>
      </c>
      <c r="I34" s="437">
        <f>SUM(I35:I36)</f>
        <v>0.96492</v>
      </c>
      <c r="J34" s="431">
        <v>0</v>
      </c>
      <c r="K34" s="429"/>
      <c r="N34" s="411"/>
      <c r="O34" s="411"/>
    </row>
    <row r="35" spans="1:19" ht="24" x14ac:dyDescent="0.25">
      <c r="A35" s="546">
        <v>1</v>
      </c>
      <c r="B35" s="428" t="s">
        <v>6196</v>
      </c>
      <c r="C35" s="551" t="s">
        <v>5085</v>
      </c>
      <c r="D35" s="417">
        <f>E35+F35</f>
        <v>2.52406</v>
      </c>
      <c r="E35" s="417">
        <v>1.7615700000000001</v>
      </c>
      <c r="F35" s="436">
        <v>0.76249</v>
      </c>
      <c r="G35" s="423">
        <v>0</v>
      </c>
      <c r="H35" s="417">
        <f>F35</f>
        <v>0.76249</v>
      </c>
      <c r="I35" s="417">
        <f t="shared" si="8"/>
        <v>0.76249</v>
      </c>
      <c r="J35" s="423">
        <v>0</v>
      </c>
      <c r="K35" s="429" t="s">
        <v>6202</v>
      </c>
      <c r="M35" s="449"/>
      <c r="N35" s="447">
        <f>H35</f>
        <v>0.76249</v>
      </c>
      <c r="O35" s="411"/>
    </row>
    <row r="36" spans="1:19" ht="24" x14ac:dyDescent="0.25">
      <c r="A36" s="546">
        <v>2</v>
      </c>
      <c r="B36" s="428" t="s">
        <v>6256</v>
      </c>
      <c r="C36" s="551" t="s">
        <v>5539</v>
      </c>
      <c r="D36" s="417">
        <f>E36+F36</f>
        <v>0.52117999999999998</v>
      </c>
      <c r="E36" s="417">
        <v>0.31874999999999998</v>
      </c>
      <c r="F36" s="436">
        <f>H36</f>
        <v>0.20243</v>
      </c>
      <c r="G36" s="423">
        <v>0</v>
      </c>
      <c r="H36" s="417">
        <v>0.20243</v>
      </c>
      <c r="I36" s="417">
        <f t="shared" si="8"/>
        <v>0.20243</v>
      </c>
      <c r="J36" s="423">
        <v>0</v>
      </c>
      <c r="K36" s="429" t="s">
        <v>6289</v>
      </c>
      <c r="N36" s="411"/>
      <c r="O36" s="447"/>
      <c r="P36" s="447">
        <f>I36</f>
        <v>0.20243</v>
      </c>
      <c r="S36" s="447">
        <f>0.521-F36</f>
        <v>0.31857000000000002</v>
      </c>
    </row>
    <row r="37" spans="1:19" ht="24.75" x14ac:dyDescent="0.25">
      <c r="A37" s="545" t="s">
        <v>6215</v>
      </c>
      <c r="B37" s="451" t="s">
        <v>6209</v>
      </c>
      <c r="C37" s="461"/>
      <c r="D37" s="435">
        <f t="shared" ref="D37:E37" si="10">D38</f>
        <v>7.7493499999999997</v>
      </c>
      <c r="E37" s="435">
        <f t="shared" si="10"/>
        <v>0.92284999999999995</v>
      </c>
      <c r="F37" s="435">
        <f>F38</f>
        <v>6.8265000000000002</v>
      </c>
      <c r="G37" s="431">
        <v>0</v>
      </c>
      <c r="H37" s="437">
        <f>F37</f>
        <v>6.8265000000000002</v>
      </c>
      <c r="I37" s="437">
        <f t="shared" si="8"/>
        <v>6.8265000000000002</v>
      </c>
      <c r="J37" s="431">
        <v>0</v>
      </c>
      <c r="K37" s="429"/>
      <c r="N37" s="411"/>
      <c r="O37" s="447"/>
      <c r="S37" s="447">
        <f>2.524062-F35</f>
        <v>1.7615719999999997</v>
      </c>
    </row>
    <row r="38" spans="1:19" ht="36.75" x14ac:dyDescent="0.25">
      <c r="A38" s="546">
        <v>1</v>
      </c>
      <c r="B38" s="446" t="s">
        <v>6208</v>
      </c>
      <c r="C38" s="419" t="s">
        <v>6210</v>
      </c>
      <c r="D38" s="548">
        <f>E38+F38</f>
        <v>7.7493499999999997</v>
      </c>
      <c r="E38" s="548">
        <v>0.92284999999999995</v>
      </c>
      <c r="F38" s="436">
        <f>H38</f>
        <v>6.8265000000000002</v>
      </c>
      <c r="G38" s="423">
        <v>0</v>
      </c>
      <c r="H38" s="416">
        <v>6.8265000000000002</v>
      </c>
      <c r="I38" s="417">
        <f t="shared" si="8"/>
        <v>6.8265000000000002</v>
      </c>
      <c r="J38" s="423">
        <v>0</v>
      </c>
      <c r="K38" s="419" t="s">
        <v>6218</v>
      </c>
      <c r="N38" s="411"/>
      <c r="O38" s="447">
        <f>I38</f>
        <v>6.8265000000000002</v>
      </c>
      <c r="S38" s="447">
        <f>7.74935-F38</f>
        <v>0.9228499999999995</v>
      </c>
    </row>
    <row r="39" spans="1:19" ht="24" x14ac:dyDescent="0.25">
      <c r="A39" s="545" t="s">
        <v>6216</v>
      </c>
      <c r="B39" s="440" t="s">
        <v>6212</v>
      </c>
      <c r="C39" s="461"/>
      <c r="D39" s="435">
        <f t="shared" ref="D39" si="11">D40</f>
        <v>9.5308899999999994</v>
      </c>
      <c r="E39" s="431">
        <v>0</v>
      </c>
      <c r="F39" s="435">
        <f>F40</f>
        <v>9.5308899999999994</v>
      </c>
      <c r="G39" s="437">
        <f>G40</f>
        <v>0.60311000000000003</v>
      </c>
      <c r="H39" s="437">
        <f>H40</f>
        <v>8.9277799999999985</v>
      </c>
      <c r="I39" s="437">
        <f>I40</f>
        <v>9.5308899999999994</v>
      </c>
      <c r="J39" s="431">
        <v>0</v>
      </c>
      <c r="K39" s="429"/>
      <c r="M39" s="447"/>
      <c r="N39" s="411"/>
      <c r="O39" s="411"/>
    </row>
    <row r="40" spans="1:19" ht="24" x14ac:dyDescent="0.25">
      <c r="A40" s="546">
        <v>1</v>
      </c>
      <c r="B40" s="415" t="s">
        <v>6213</v>
      </c>
      <c r="C40" s="419" t="s">
        <v>4884</v>
      </c>
      <c r="D40" s="548">
        <f>E40+F40</f>
        <v>9.5308899999999994</v>
      </c>
      <c r="E40" s="423">
        <v>0</v>
      </c>
      <c r="F40" s="436">
        <f>G40+H40</f>
        <v>9.5308899999999994</v>
      </c>
      <c r="G40" s="448">
        <v>0.60311000000000003</v>
      </c>
      <c r="H40" s="416">
        <f>9.53089-0.60311</f>
        <v>8.9277799999999985</v>
      </c>
      <c r="I40" s="417">
        <f>H40+G40</f>
        <v>9.5308899999999994</v>
      </c>
      <c r="J40" s="423">
        <v>0</v>
      </c>
      <c r="K40" s="419" t="s">
        <v>6219</v>
      </c>
      <c r="N40" s="411"/>
      <c r="O40" s="447">
        <f>I40</f>
        <v>9.5308899999999994</v>
      </c>
    </row>
    <row r="41" spans="1:19" ht="24" x14ac:dyDescent="0.25">
      <c r="A41" s="545" t="s">
        <v>6229</v>
      </c>
      <c r="B41" s="440" t="s">
        <v>6230</v>
      </c>
      <c r="C41" s="461"/>
      <c r="D41" s="435">
        <f t="shared" ref="D41" si="12">D42</f>
        <v>1.7851399999999999</v>
      </c>
      <c r="E41" s="431">
        <v>0</v>
      </c>
      <c r="F41" s="435">
        <f>F42</f>
        <v>1.7851399999999999</v>
      </c>
      <c r="G41" s="431">
        <v>0</v>
      </c>
      <c r="H41" s="437">
        <f>H42</f>
        <v>1.7851399999999999</v>
      </c>
      <c r="I41" s="437">
        <f>I42</f>
        <v>1.7851399999999999</v>
      </c>
      <c r="J41" s="431">
        <v>0</v>
      </c>
      <c r="K41" s="429"/>
      <c r="N41" s="411"/>
      <c r="O41" s="411"/>
    </row>
    <row r="42" spans="1:19" ht="24" x14ac:dyDescent="0.25">
      <c r="A42" s="546">
        <v>1</v>
      </c>
      <c r="B42" s="415" t="s">
        <v>6231</v>
      </c>
      <c r="C42" s="419" t="s">
        <v>6210</v>
      </c>
      <c r="D42" s="548">
        <f>E42+F42</f>
        <v>1.7851399999999999</v>
      </c>
      <c r="E42" s="423">
        <v>0</v>
      </c>
      <c r="F42" s="436">
        <f>G42+H42</f>
        <v>1.7851399999999999</v>
      </c>
      <c r="G42" s="423">
        <v>0</v>
      </c>
      <c r="H42" s="416">
        <v>1.7851399999999999</v>
      </c>
      <c r="I42" s="417">
        <f>H42+G42</f>
        <v>1.7851399999999999</v>
      </c>
      <c r="J42" s="423">
        <v>0</v>
      </c>
      <c r="K42" s="419" t="s">
        <v>6218</v>
      </c>
      <c r="M42" s="447">
        <f>I42</f>
        <v>1.7851399999999999</v>
      </c>
      <c r="N42" s="411"/>
      <c r="O42" s="411"/>
    </row>
    <row r="43" spans="1:19" x14ac:dyDescent="0.25">
      <c r="A43" s="545" t="s">
        <v>6233</v>
      </c>
      <c r="B43" s="497" t="s">
        <v>6246</v>
      </c>
      <c r="C43" s="461"/>
      <c r="D43" s="437">
        <f t="shared" ref="D43:E43" si="13">SUM(D44:D46)</f>
        <v>40.04</v>
      </c>
      <c r="E43" s="474">
        <f t="shared" si="13"/>
        <v>7.1999999999999993</v>
      </c>
      <c r="F43" s="474">
        <f>SUM(F44:F46)</f>
        <v>32.839999999999996</v>
      </c>
      <c r="G43" s="474">
        <f>SUM(G44:G46)</f>
        <v>2.7</v>
      </c>
      <c r="H43" s="474">
        <f t="shared" ref="H43:I43" si="14">SUM(H44:H46)</f>
        <v>30.14</v>
      </c>
      <c r="I43" s="474">
        <f t="shared" si="14"/>
        <v>32.839999999999996</v>
      </c>
      <c r="J43" s="431">
        <v>0</v>
      </c>
      <c r="K43" s="429"/>
      <c r="N43" s="411"/>
      <c r="O43" s="411"/>
    </row>
    <row r="44" spans="1:19" ht="24.75" x14ac:dyDescent="0.25">
      <c r="A44" s="546">
        <v>1</v>
      </c>
      <c r="B44" s="499" t="s">
        <v>6247</v>
      </c>
      <c r="C44" s="500" t="s">
        <v>5003</v>
      </c>
      <c r="D44" s="547">
        <f>E44+F44</f>
        <v>16.11</v>
      </c>
      <c r="E44" s="423">
        <v>0</v>
      </c>
      <c r="F44" s="501">
        <f>I44</f>
        <v>16.11</v>
      </c>
      <c r="G44" s="482">
        <v>2.1800000000000002</v>
      </c>
      <c r="H44" s="477">
        <v>13.93</v>
      </c>
      <c r="I44" s="477">
        <f>G44+H44</f>
        <v>16.11</v>
      </c>
      <c r="J44" s="550"/>
      <c r="K44" s="446" t="s">
        <v>6293</v>
      </c>
      <c r="N44" s="411"/>
      <c r="O44" s="483">
        <f>I44</f>
        <v>16.11</v>
      </c>
    </row>
    <row r="45" spans="1:19" ht="36.75" x14ac:dyDescent="0.25">
      <c r="A45" s="546">
        <v>2</v>
      </c>
      <c r="B45" s="499" t="s">
        <v>6318</v>
      </c>
      <c r="C45" s="500" t="s">
        <v>5003</v>
      </c>
      <c r="D45" s="547">
        <f>E45+F45</f>
        <v>20.399999999999999</v>
      </c>
      <c r="E45" s="547">
        <f>20.4-F45</f>
        <v>6.347999999999999</v>
      </c>
      <c r="F45" s="501">
        <f>I45</f>
        <v>14.052</v>
      </c>
      <c r="G45" s="482">
        <v>0.52</v>
      </c>
      <c r="H45" s="477">
        <v>13.532</v>
      </c>
      <c r="I45" s="477">
        <f t="shared" ref="I45:I46" si="15">G45+H45</f>
        <v>14.052</v>
      </c>
      <c r="J45" s="550"/>
      <c r="K45" s="446" t="s">
        <v>6294</v>
      </c>
      <c r="L45" s="483"/>
      <c r="M45" s="483"/>
      <c r="N45" s="411"/>
      <c r="O45" s="483">
        <f t="shared" ref="O45:O46" si="16">I45</f>
        <v>14.052</v>
      </c>
    </row>
    <row r="46" spans="1:19" ht="36.75" x14ac:dyDescent="0.25">
      <c r="A46" s="546">
        <v>3</v>
      </c>
      <c r="B46" s="499" t="s">
        <v>6249</v>
      </c>
      <c r="C46" s="500" t="s">
        <v>5003</v>
      </c>
      <c r="D46" s="547">
        <f>E46+F46</f>
        <v>3.53</v>
      </c>
      <c r="E46" s="547">
        <f>3.53-F46</f>
        <v>0.85199999999999987</v>
      </c>
      <c r="F46" s="501">
        <f t="shared" ref="F46" si="17">I46</f>
        <v>2.6779999999999999</v>
      </c>
      <c r="G46" s="423">
        <v>0</v>
      </c>
      <c r="H46" s="477">
        <v>2.6779999999999999</v>
      </c>
      <c r="I46" s="477">
        <f t="shared" si="15"/>
        <v>2.6779999999999999</v>
      </c>
      <c r="J46" s="550"/>
      <c r="K46" s="446" t="s">
        <v>6295</v>
      </c>
      <c r="L46" s="483"/>
      <c r="M46" s="483"/>
      <c r="N46" s="411"/>
      <c r="O46" s="483">
        <f t="shared" si="16"/>
        <v>2.6779999999999999</v>
      </c>
    </row>
    <row r="47" spans="1:19" ht="24" x14ac:dyDescent="0.25">
      <c r="A47" s="545" t="s">
        <v>6245</v>
      </c>
      <c r="B47" s="497" t="s">
        <v>6250</v>
      </c>
      <c r="C47" s="461"/>
      <c r="D47" s="432">
        <f t="shared" ref="D47:E47" si="18">D48</f>
        <v>74.900000000000006</v>
      </c>
      <c r="E47" s="474">
        <f t="shared" si="18"/>
        <v>30.873000000000012</v>
      </c>
      <c r="F47" s="474">
        <f>F48</f>
        <v>44.026999999999994</v>
      </c>
      <c r="G47" s="474">
        <f>G48</f>
        <v>0.55000000000000004</v>
      </c>
      <c r="H47" s="474">
        <f>H48</f>
        <v>43.476999999999997</v>
      </c>
      <c r="I47" s="474">
        <f>I48</f>
        <v>44.026999999999994</v>
      </c>
      <c r="J47" s="431">
        <v>0</v>
      </c>
      <c r="K47" s="429"/>
      <c r="M47" s="483"/>
      <c r="N47" s="411"/>
      <c r="O47" s="411"/>
    </row>
    <row r="48" spans="1:19" ht="36.75" x14ac:dyDescent="0.25">
      <c r="A48" s="546">
        <v>1</v>
      </c>
      <c r="B48" s="499" t="s">
        <v>6251</v>
      </c>
      <c r="C48" s="500" t="s">
        <v>5003</v>
      </c>
      <c r="D48" s="547">
        <f>E48+F48</f>
        <v>74.900000000000006</v>
      </c>
      <c r="E48" s="547">
        <f>74.9-F48</f>
        <v>30.873000000000012</v>
      </c>
      <c r="F48" s="501">
        <f>I48</f>
        <v>44.026999999999994</v>
      </c>
      <c r="G48" s="482">
        <v>0.55000000000000004</v>
      </c>
      <c r="H48" s="477">
        <v>43.476999999999997</v>
      </c>
      <c r="I48" s="477">
        <f>G48+H48</f>
        <v>44.026999999999994</v>
      </c>
      <c r="J48" s="550"/>
      <c r="K48" s="446" t="s">
        <v>6294</v>
      </c>
      <c r="L48" s="483"/>
      <c r="M48" s="483"/>
      <c r="N48" s="411"/>
      <c r="O48" s="411">
        <f>I48</f>
        <v>44.026999999999994</v>
      </c>
    </row>
    <row r="49" spans="1:16" ht="21" customHeight="1" x14ac:dyDescent="0.25">
      <c r="A49" s="545" t="s">
        <v>6252</v>
      </c>
      <c r="B49" s="440" t="s">
        <v>6254</v>
      </c>
      <c r="C49" s="461"/>
      <c r="D49" s="437">
        <f t="shared" ref="D49:E49" si="19">D50</f>
        <v>30.725999999999999</v>
      </c>
      <c r="E49" s="474">
        <f t="shared" si="19"/>
        <v>11.600999999999999</v>
      </c>
      <c r="F49" s="474">
        <f>F50</f>
        <v>19.125</v>
      </c>
      <c r="G49" s="474">
        <f>G50</f>
        <v>7.524</v>
      </c>
      <c r="H49" s="474">
        <f>H50</f>
        <v>11.600999999999999</v>
      </c>
      <c r="I49" s="469">
        <f>I50</f>
        <v>19.125</v>
      </c>
      <c r="J49" s="431">
        <v>0</v>
      </c>
      <c r="K49" s="429"/>
      <c r="M49" s="483"/>
      <c r="N49" s="411"/>
      <c r="O49" s="411"/>
    </row>
    <row r="50" spans="1:16" ht="24" customHeight="1" x14ac:dyDescent="0.25">
      <c r="A50" s="546">
        <v>1</v>
      </c>
      <c r="B50" s="446" t="s">
        <v>6322</v>
      </c>
      <c r="C50" s="419" t="s">
        <v>6210</v>
      </c>
      <c r="D50" s="475">
        <f>E50+F50</f>
        <v>30.725999999999999</v>
      </c>
      <c r="E50" s="475">
        <f t="shared" ref="E50" si="20">H50</f>
        <v>11.600999999999999</v>
      </c>
      <c r="F50" s="475">
        <f>I50</f>
        <v>19.125</v>
      </c>
      <c r="G50" s="482">
        <f>[1]Sheet1!$E$14</f>
        <v>7.524</v>
      </c>
      <c r="H50" s="477">
        <f>[1]Sheet1!$F$14</f>
        <v>11.600999999999999</v>
      </c>
      <c r="I50" s="477">
        <f>G50+H50</f>
        <v>19.125</v>
      </c>
      <c r="J50" s="550"/>
      <c r="K50" s="478" t="s">
        <v>6299</v>
      </c>
      <c r="L50" s="483"/>
      <c r="M50" s="483">
        <f>I50</f>
        <v>19.125</v>
      </c>
      <c r="N50" s="411"/>
      <c r="O50" s="411"/>
    </row>
    <row r="51" spans="1:16" ht="24" customHeight="1" x14ac:dyDescent="0.25">
      <c r="A51" s="545" t="s">
        <v>6253</v>
      </c>
      <c r="B51" s="440" t="s">
        <v>6262</v>
      </c>
      <c r="C51" s="461"/>
      <c r="D51" s="474">
        <f t="shared" ref="D51:E51" si="21">D52</f>
        <v>16.364000000000001</v>
      </c>
      <c r="E51" s="474">
        <f t="shared" si="21"/>
        <v>0.81099999999999994</v>
      </c>
      <c r="F51" s="474">
        <f>F52</f>
        <v>15.553000000000001</v>
      </c>
      <c r="G51" s="474">
        <f>G52</f>
        <v>6.96</v>
      </c>
      <c r="H51" s="474">
        <f>H52</f>
        <v>8.593</v>
      </c>
      <c r="I51" s="474">
        <f>I52</f>
        <v>15.553000000000001</v>
      </c>
      <c r="J51" s="431">
        <v>0</v>
      </c>
      <c r="K51" s="429"/>
      <c r="M51" s="483"/>
      <c r="N51" s="411"/>
      <c r="O51" s="411"/>
    </row>
    <row r="52" spans="1:16" ht="24.75" x14ac:dyDescent="0.25">
      <c r="A52" s="546">
        <v>1</v>
      </c>
      <c r="B52" s="446" t="s">
        <v>6323</v>
      </c>
      <c r="C52" s="419" t="s">
        <v>6210</v>
      </c>
      <c r="D52" s="548">
        <f>E52+F52</f>
        <v>16.364000000000001</v>
      </c>
      <c r="E52" s="548">
        <f>16.364-F52</f>
        <v>0.81099999999999994</v>
      </c>
      <c r="F52" s="475">
        <f>I52</f>
        <v>15.553000000000001</v>
      </c>
      <c r="G52" s="482">
        <f>Viet!E15</f>
        <v>6.96</v>
      </c>
      <c r="H52" s="477">
        <f>Viet!F15</f>
        <v>8.593</v>
      </c>
      <c r="I52" s="477">
        <f>G52+H52</f>
        <v>15.553000000000001</v>
      </c>
      <c r="J52" s="550"/>
      <c r="K52" s="478" t="s">
        <v>6300</v>
      </c>
      <c r="M52" s="483">
        <f>I52</f>
        <v>15.553000000000001</v>
      </c>
      <c r="N52" s="411"/>
      <c r="O52" s="411"/>
    </row>
    <row r="53" spans="1:16" ht="24" x14ac:dyDescent="0.25">
      <c r="A53" s="545" t="s">
        <v>6261</v>
      </c>
      <c r="B53" s="440" t="s">
        <v>6265</v>
      </c>
      <c r="C53" s="461"/>
      <c r="D53" s="474">
        <f t="shared" ref="D53:E53" si="22">D54</f>
        <v>0.90599999999999992</v>
      </c>
      <c r="E53" s="474">
        <f t="shared" si="22"/>
        <v>0</v>
      </c>
      <c r="F53" s="474">
        <f>F54</f>
        <v>0.90599999999999992</v>
      </c>
      <c r="G53" s="474">
        <f t="shared" ref="G53:H53" si="23">G54</f>
        <v>6.5000000000000002E-2</v>
      </c>
      <c r="H53" s="474">
        <f t="shared" si="23"/>
        <v>0.84099999999999997</v>
      </c>
      <c r="I53" s="474">
        <f>I54</f>
        <v>0.90599999999999992</v>
      </c>
      <c r="J53" s="431">
        <v>0</v>
      </c>
      <c r="K53" s="429"/>
      <c r="M53" s="483"/>
      <c r="N53" s="411"/>
      <c r="O53" s="411"/>
    </row>
    <row r="54" spans="1:16" ht="24.75" x14ac:dyDescent="0.25">
      <c r="A54" s="546">
        <v>1</v>
      </c>
      <c r="B54" s="446" t="s">
        <v>6324</v>
      </c>
      <c r="C54" s="419" t="s">
        <v>6210</v>
      </c>
      <c r="D54" s="548">
        <f>E54+F54</f>
        <v>0.90599999999999992</v>
      </c>
      <c r="E54" s="423">
        <v>0</v>
      </c>
      <c r="F54" s="475">
        <f>I54</f>
        <v>0.90599999999999992</v>
      </c>
      <c r="G54" s="482">
        <f>Viet!E16</f>
        <v>6.5000000000000002E-2</v>
      </c>
      <c r="H54" s="494">
        <f>Viet!F16</f>
        <v>0.84099999999999997</v>
      </c>
      <c r="I54" s="477">
        <f>G54+H54</f>
        <v>0.90599999999999992</v>
      </c>
      <c r="J54" s="550"/>
      <c r="K54" s="478" t="s">
        <v>6218</v>
      </c>
      <c r="M54" s="483">
        <f>I54</f>
        <v>0.90599999999999992</v>
      </c>
      <c r="N54" s="411"/>
      <c r="O54" s="411"/>
    </row>
    <row r="55" spans="1:16" ht="23.1" customHeight="1" x14ac:dyDescent="0.25">
      <c r="A55" s="894" t="s">
        <v>6317</v>
      </c>
      <c r="B55" s="894"/>
      <c r="C55" s="433"/>
      <c r="D55" s="438">
        <f>D8+D28+D32+D34+D37+D39+D41+D43+D47+D49+D51+D53</f>
        <v>251.58014</v>
      </c>
      <c r="E55" s="438">
        <f t="shared" ref="E55:I55" si="24">E8+E28+E32+E34+E37+E39+E41+E43+E47+E49+E51+E53</f>
        <v>79.761170000000021</v>
      </c>
      <c r="F55" s="438">
        <f t="shared" si="24"/>
        <v>171.81896999999998</v>
      </c>
      <c r="G55" s="438">
        <f t="shared" si="24"/>
        <v>18.460750000000001</v>
      </c>
      <c r="H55" s="438">
        <f t="shared" si="24"/>
        <v>153.35821999999999</v>
      </c>
      <c r="I55" s="438">
        <f t="shared" si="24"/>
        <v>171.81896999999998</v>
      </c>
      <c r="J55" s="431">
        <v>0</v>
      </c>
      <c r="K55" s="434"/>
      <c r="L55" s="502">
        <f>SUM(L8:L54)</f>
        <v>2.4536700000000002</v>
      </c>
      <c r="M55" s="502">
        <f>SUM(M8:M54)</f>
        <v>43.375660000000003</v>
      </c>
      <c r="N55" s="502">
        <f>SUM(N8:N54)</f>
        <v>21.355149999999998</v>
      </c>
      <c r="O55" s="502">
        <f>SUM(O8:O54)</f>
        <v>104.43205999999999</v>
      </c>
      <c r="P55" s="502">
        <f>SUM(P8:P54)</f>
        <v>0.20243</v>
      </c>
    </row>
    <row r="56" spans="1:16" x14ac:dyDescent="0.25">
      <c r="F56" s="402"/>
      <c r="G56" s="402"/>
      <c r="H56" s="402"/>
      <c r="I56" s="402"/>
      <c r="J56" s="402"/>
      <c r="M56" s="411"/>
    </row>
    <row r="57" spans="1:16" hidden="1" x14ac:dyDescent="0.25">
      <c r="A57" s="401" t="s">
        <v>6310</v>
      </c>
      <c r="B57" s="513" t="s">
        <v>6316</v>
      </c>
      <c r="C57" s="513"/>
      <c r="D57" s="514"/>
      <c r="E57" s="514"/>
      <c r="F57" s="515"/>
      <c r="G57" s="515"/>
      <c r="H57" s="515"/>
      <c r="I57" s="515"/>
      <c r="J57" s="515"/>
      <c r="K57" s="513"/>
      <c r="M57" s="411"/>
    </row>
    <row r="58" spans="1:16" ht="30.75" hidden="1" customHeight="1" x14ac:dyDescent="0.25">
      <c r="A58" s="543" t="s">
        <v>6310</v>
      </c>
      <c r="B58" s="895" t="s">
        <v>6315</v>
      </c>
      <c r="C58" s="895"/>
      <c r="D58" s="895"/>
      <c r="E58" s="895"/>
      <c r="F58" s="895"/>
      <c r="G58" s="895"/>
      <c r="H58" s="895"/>
      <c r="I58" s="895"/>
      <c r="J58" s="895"/>
      <c r="K58" s="895"/>
      <c r="M58" s="411"/>
    </row>
    <row r="59" spans="1:16" ht="15.75" hidden="1" customHeight="1" x14ac:dyDescent="0.25">
      <c r="A59" s="520">
        <v>1</v>
      </c>
      <c r="B59" s="896" t="s">
        <v>828</v>
      </c>
      <c r="C59" s="899" t="s">
        <v>6312</v>
      </c>
      <c r="D59" s="899"/>
      <c r="E59" s="899"/>
      <c r="F59" s="899"/>
      <c r="G59" s="899"/>
      <c r="H59" s="521"/>
      <c r="I59" s="521"/>
      <c r="J59" s="521"/>
      <c r="K59" s="522"/>
    </row>
    <row r="60" spans="1:16" hidden="1" x14ac:dyDescent="0.25">
      <c r="A60" s="523">
        <v>2</v>
      </c>
      <c r="B60" s="897"/>
      <c r="C60" s="900"/>
      <c r="D60" s="900"/>
      <c r="E60" s="900"/>
      <c r="F60" s="900"/>
      <c r="G60" s="900"/>
      <c r="H60" s="524"/>
      <c r="I60" s="524"/>
      <c r="J60" s="524"/>
      <c r="K60" s="525"/>
    </row>
    <row r="61" spans="1:16" hidden="1" x14ac:dyDescent="0.25">
      <c r="A61" s="523">
        <v>3</v>
      </c>
      <c r="B61" s="897"/>
      <c r="C61" s="900"/>
      <c r="D61" s="900"/>
      <c r="E61" s="900"/>
      <c r="F61" s="900"/>
      <c r="G61" s="900"/>
      <c r="H61" s="524"/>
      <c r="I61" s="524"/>
      <c r="J61" s="524"/>
      <c r="K61" s="525"/>
    </row>
    <row r="62" spans="1:16" hidden="1" x14ac:dyDescent="0.25">
      <c r="A62" s="526">
        <v>4</v>
      </c>
      <c r="B62" s="898"/>
      <c r="C62" s="901"/>
      <c r="D62" s="901"/>
      <c r="E62" s="901"/>
      <c r="F62" s="901"/>
      <c r="G62" s="901"/>
      <c r="H62" s="527"/>
      <c r="I62" s="527"/>
      <c r="J62" s="527"/>
      <c r="K62" s="528"/>
    </row>
    <row r="63" spans="1:16" hidden="1" x14ac:dyDescent="0.25">
      <c r="F63" s="402"/>
      <c r="G63" s="402"/>
      <c r="H63" s="402"/>
      <c r="I63" s="402"/>
      <c r="J63" s="402"/>
    </row>
    <row r="64" spans="1:16" hidden="1" x14ac:dyDescent="0.25">
      <c r="A64" s="520">
        <v>5</v>
      </c>
      <c r="B64" s="902" t="s">
        <v>6246</v>
      </c>
      <c r="C64" s="902" t="s">
        <v>6313</v>
      </c>
      <c r="D64" s="902"/>
      <c r="E64" s="529"/>
      <c r="F64" s="521"/>
      <c r="G64" s="521"/>
      <c r="H64" s="521"/>
      <c r="I64" s="521"/>
      <c r="J64" s="521"/>
      <c r="K64" s="522"/>
    </row>
    <row r="65" spans="1:11" hidden="1" x14ac:dyDescent="0.25">
      <c r="A65" s="523">
        <v>6</v>
      </c>
      <c r="B65" s="903"/>
      <c r="C65" s="903"/>
      <c r="D65" s="903"/>
      <c r="E65" s="519"/>
      <c r="F65" s="524"/>
      <c r="G65" s="524"/>
      <c r="H65" s="530"/>
      <c r="I65" s="524"/>
      <c r="J65" s="524"/>
      <c r="K65" s="531"/>
    </row>
    <row r="66" spans="1:11" hidden="1" x14ac:dyDescent="0.25">
      <c r="A66" s="526">
        <v>7</v>
      </c>
      <c r="B66" s="904"/>
      <c r="C66" s="904"/>
      <c r="D66" s="904"/>
      <c r="E66" s="532"/>
      <c r="F66" s="527"/>
      <c r="G66" s="527"/>
      <c r="H66" s="533"/>
      <c r="I66" s="527"/>
      <c r="J66" s="527"/>
      <c r="K66" s="528"/>
    </row>
    <row r="67" spans="1:11" hidden="1" x14ac:dyDescent="0.25">
      <c r="F67" s="402"/>
      <c r="G67" s="402"/>
      <c r="H67" s="456"/>
      <c r="I67" s="402"/>
      <c r="J67" s="402"/>
    </row>
    <row r="68" spans="1:11" ht="23.25" hidden="1" x14ac:dyDescent="0.25">
      <c r="A68" s="534">
        <v>8</v>
      </c>
      <c r="B68" s="535" t="s">
        <v>6250</v>
      </c>
      <c r="C68" s="890" t="s">
        <v>6314</v>
      </c>
      <c r="D68" s="890"/>
      <c r="E68" s="536"/>
      <c r="F68" s="537"/>
      <c r="G68" s="537"/>
      <c r="H68" s="538"/>
      <c r="I68" s="537"/>
      <c r="J68" s="537"/>
      <c r="K68" s="539"/>
    </row>
    <row r="69" spans="1:11" hidden="1" x14ac:dyDescent="0.25">
      <c r="A69" s="512"/>
      <c r="B69" s="517"/>
      <c r="C69" s="516"/>
      <c r="D69" s="516"/>
      <c r="F69" s="402"/>
      <c r="G69" s="402"/>
      <c r="H69" s="456"/>
      <c r="I69" s="402"/>
      <c r="J69" s="402"/>
    </row>
    <row r="70" spans="1:11" hidden="1" x14ac:dyDescent="0.25">
      <c r="A70" s="520">
        <v>9</v>
      </c>
      <c r="B70" s="540" t="s">
        <v>6254</v>
      </c>
      <c r="C70" s="891" t="s">
        <v>6311</v>
      </c>
      <c r="D70" s="891"/>
      <c r="E70" s="891"/>
      <c r="F70" s="891"/>
      <c r="G70" s="891"/>
      <c r="H70" s="541"/>
      <c r="I70" s="521"/>
      <c r="J70" s="521"/>
      <c r="K70" s="522"/>
    </row>
    <row r="71" spans="1:11" ht="22.5" hidden="1" x14ac:dyDescent="0.25">
      <c r="A71" s="523">
        <v>10</v>
      </c>
      <c r="B71" s="518" t="s">
        <v>6262</v>
      </c>
      <c r="C71" s="892"/>
      <c r="D71" s="892"/>
      <c r="E71" s="892"/>
      <c r="F71" s="892"/>
      <c r="G71" s="892"/>
      <c r="H71" s="530"/>
      <c r="I71" s="524"/>
      <c r="J71" s="524"/>
      <c r="K71" s="531"/>
    </row>
    <row r="72" spans="1:11" ht="22.5" hidden="1" x14ac:dyDescent="0.25">
      <c r="A72" s="526">
        <v>11</v>
      </c>
      <c r="B72" s="542" t="s">
        <v>6265</v>
      </c>
      <c r="C72" s="893"/>
      <c r="D72" s="893"/>
      <c r="E72" s="893"/>
      <c r="F72" s="893"/>
      <c r="G72" s="893"/>
      <c r="H72" s="533"/>
      <c r="I72" s="527"/>
      <c r="J72" s="527"/>
      <c r="K72" s="528"/>
    </row>
    <row r="73" spans="1:11" hidden="1" x14ac:dyDescent="0.25">
      <c r="F73" s="402"/>
      <c r="G73" s="402"/>
      <c r="H73" s="456"/>
      <c r="I73" s="402"/>
      <c r="J73" s="402"/>
    </row>
    <row r="74" spans="1:11" x14ac:dyDescent="0.25">
      <c r="F74" s="402"/>
      <c r="G74" s="402"/>
      <c r="H74" s="456"/>
      <c r="I74" s="402"/>
      <c r="J74" s="402"/>
    </row>
    <row r="75" spans="1:11" x14ac:dyDescent="0.25">
      <c r="F75" s="402"/>
      <c r="G75" s="455"/>
      <c r="H75" s="456"/>
      <c r="I75" s="455"/>
      <c r="J75" s="402"/>
    </row>
    <row r="76" spans="1:11" x14ac:dyDescent="0.25">
      <c r="H76" s="457"/>
    </row>
    <row r="77" spans="1:11" x14ac:dyDescent="0.25">
      <c r="H77" s="457"/>
      <c r="I77" s="411"/>
    </row>
    <row r="78" spans="1:11" x14ac:dyDescent="0.25">
      <c r="H78" s="457"/>
      <c r="I78" s="411"/>
    </row>
    <row r="79" spans="1:11" x14ac:dyDescent="0.25">
      <c r="H79" s="457"/>
    </row>
    <row r="80" spans="1:11" x14ac:dyDescent="0.25">
      <c r="H80" s="457"/>
    </row>
  </sheetData>
  <mergeCells count="37">
    <mergeCell ref="K25:K27"/>
    <mergeCell ref="A18:A20"/>
    <mergeCell ref="B18:B20"/>
    <mergeCell ref="K18:K20"/>
    <mergeCell ref="C68:D68"/>
    <mergeCell ref="A21:A23"/>
    <mergeCell ref="B21:B23"/>
    <mergeCell ref="K21:K23"/>
    <mergeCell ref="A25:A27"/>
    <mergeCell ref="B25:B27"/>
    <mergeCell ref="C70:G72"/>
    <mergeCell ref="A55:B55"/>
    <mergeCell ref="B58:K58"/>
    <mergeCell ref="B59:B62"/>
    <mergeCell ref="C59:G62"/>
    <mergeCell ref="B64:B66"/>
    <mergeCell ref="C64:D66"/>
    <mergeCell ref="A12:A14"/>
    <mergeCell ref="B12:B14"/>
    <mergeCell ref="K12:K14"/>
    <mergeCell ref="A15:A17"/>
    <mergeCell ref="B15:B17"/>
    <mergeCell ref="K15:K17"/>
    <mergeCell ref="E4:J4"/>
    <mergeCell ref="K4:K7"/>
    <mergeCell ref="E5:E7"/>
    <mergeCell ref="A1:B1"/>
    <mergeCell ref="A4:A7"/>
    <mergeCell ref="B4:B7"/>
    <mergeCell ref="C4:C7"/>
    <mergeCell ref="D4:D7"/>
    <mergeCell ref="F5:F7"/>
    <mergeCell ref="G5:J5"/>
    <mergeCell ref="G6:H6"/>
    <mergeCell ref="I6:J6"/>
    <mergeCell ref="A2:L2"/>
    <mergeCell ref="A3:L3"/>
  </mergeCells>
  <pageMargins left="0.52" right="0.16" top="0.51" bottom="0.32" header="0.23" footer="0.2"/>
  <pageSetup paperSize="9" orientation="landscape" verticalDpi="0"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0"/>
  <sheetViews>
    <sheetView workbookViewId="0">
      <selection activeCell="A2" sqref="A2:L3"/>
    </sheetView>
  </sheetViews>
  <sheetFormatPr defaultRowHeight="15.75" x14ac:dyDescent="0.25"/>
  <cols>
    <col min="1" max="1" width="5.140625" style="401" customWidth="1"/>
    <col min="2" max="2" width="26.7109375" style="400" customWidth="1"/>
    <col min="3" max="3" width="17.7109375" style="400" customWidth="1"/>
    <col min="4" max="4" width="10" style="509" customWidth="1"/>
    <col min="5" max="5" width="10.140625" style="509" customWidth="1"/>
    <col min="6" max="6" width="11.7109375" style="400" customWidth="1"/>
    <col min="7" max="7" width="9.7109375" style="400" bestFit="1" customWidth="1"/>
    <col min="8" max="8" width="10" style="400" customWidth="1"/>
    <col min="9" max="9" width="10.7109375" style="400" bestFit="1" customWidth="1"/>
    <col min="10" max="10" width="9.85546875" style="400" customWidth="1"/>
    <col min="11" max="11" width="15.85546875" style="400" customWidth="1"/>
    <col min="12" max="12" width="0" style="400" hidden="1" customWidth="1"/>
    <col min="13" max="13" width="11.28515625" style="400" hidden="1" customWidth="1"/>
    <col min="14" max="14" width="10.140625" style="400" hidden="1" customWidth="1"/>
    <col min="15" max="15" width="11.42578125" style="400" hidden="1" customWidth="1"/>
    <col min="16" max="16" width="9.7109375" style="400" hidden="1" customWidth="1"/>
    <col min="17" max="17" width="11.42578125" style="400" hidden="1" customWidth="1"/>
    <col min="18" max="18" width="9.140625" style="400"/>
    <col min="19" max="19" width="12" style="400" customWidth="1"/>
    <col min="20" max="16384" width="9.140625" style="400"/>
  </cols>
  <sheetData>
    <row r="1" spans="1:20" x14ac:dyDescent="0.25">
      <c r="A1" s="860" t="s">
        <v>6175</v>
      </c>
      <c r="B1" s="860"/>
    </row>
    <row r="2" spans="1:20" ht="18.75" customHeight="1" x14ac:dyDescent="0.25">
      <c r="A2" s="861" t="s">
        <v>6176</v>
      </c>
      <c r="B2" s="861"/>
      <c r="C2" s="861"/>
      <c r="D2" s="861"/>
      <c r="E2" s="861"/>
      <c r="F2" s="861"/>
      <c r="G2" s="861"/>
      <c r="H2" s="861"/>
      <c r="I2" s="861"/>
      <c r="J2" s="861"/>
      <c r="K2" s="861"/>
      <c r="L2" s="861"/>
    </row>
    <row r="3" spans="1:20" ht="18.75" customHeight="1" x14ac:dyDescent="0.25">
      <c r="A3" s="887" t="s">
        <v>6173</v>
      </c>
      <c r="B3" s="887"/>
      <c r="C3" s="887"/>
      <c r="D3" s="887"/>
      <c r="E3" s="887"/>
      <c r="F3" s="887"/>
      <c r="G3" s="887"/>
      <c r="H3" s="887"/>
      <c r="I3" s="887"/>
      <c r="J3" s="887"/>
      <c r="K3" s="887"/>
      <c r="L3" s="862"/>
    </row>
    <row r="4" spans="1:20" ht="15" customHeight="1" x14ac:dyDescent="0.25">
      <c r="A4" s="855" t="s">
        <v>0</v>
      </c>
      <c r="B4" s="855" t="s">
        <v>6319</v>
      </c>
      <c r="C4" s="855" t="s">
        <v>6167</v>
      </c>
      <c r="D4" s="855" t="s">
        <v>6306</v>
      </c>
      <c r="E4" s="888" t="s">
        <v>6307</v>
      </c>
      <c r="F4" s="888"/>
      <c r="G4" s="888"/>
      <c r="H4" s="888"/>
      <c r="I4" s="888"/>
      <c r="J4" s="888"/>
      <c r="K4" s="888" t="s">
        <v>6169</v>
      </c>
      <c r="T4" s="400">
        <v>46.4</v>
      </c>
    </row>
    <row r="5" spans="1:20" ht="18" customHeight="1" x14ac:dyDescent="0.25">
      <c r="A5" s="879"/>
      <c r="B5" s="879"/>
      <c r="C5" s="879"/>
      <c r="D5" s="879"/>
      <c r="E5" s="888" t="s">
        <v>6308</v>
      </c>
      <c r="F5" s="888" t="s">
        <v>6309</v>
      </c>
      <c r="G5" s="889" t="s">
        <v>6307</v>
      </c>
      <c r="H5" s="889"/>
      <c r="I5" s="889"/>
      <c r="J5" s="889"/>
      <c r="K5" s="888"/>
      <c r="T5" s="400">
        <v>33.5</v>
      </c>
    </row>
    <row r="6" spans="1:20" ht="24" customHeight="1" x14ac:dyDescent="0.25">
      <c r="A6" s="879"/>
      <c r="B6" s="879"/>
      <c r="C6" s="879"/>
      <c r="D6" s="879"/>
      <c r="E6" s="888"/>
      <c r="F6" s="888"/>
      <c r="G6" s="905" t="s">
        <v>6320</v>
      </c>
      <c r="H6" s="905"/>
      <c r="I6" s="888" t="s">
        <v>6168</v>
      </c>
      <c r="J6" s="888"/>
      <c r="K6" s="888"/>
    </row>
    <row r="7" spans="1:20" ht="33.75" customHeight="1" x14ac:dyDescent="0.25">
      <c r="A7" s="856"/>
      <c r="B7" s="856"/>
      <c r="C7" s="856"/>
      <c r="D7" s="856"/>
      <c r="E7" s="888"/>
      <c r="F7" s="888"/>
      <c r="G7" s="545" t="s">
        <v>6159</v>
      </c>
      <c r="H7" s="545" t="s">
        <v>6171</v>
      </c>
      <c r="I7" s="545" t="s">
        <v>6157</v>
      </c>
      <c r="J7" s="545" t="s">
        <v>6170</v>
      </c>
      <c r="K7" s="888"/>
      <c r="L7" s="400" t="s">
        <v>6227</v>
      </c>
      <c r="M7" s="400" t="s">
        <v>6224</v>
      </c>
      <c r="N7" s="400" t="s">
        <v>6225</v>
      </c>
      <c r="O7" s="400" t="s">
        <v>6226</v>
      </c>
      <c r="P7" s="400" t="s">
        <v>6291</v>
      </c>
    </row>
    <row r="8" spans="1:20" ht="30" customHeight="1" x14ac:dyDescent="0.25">
      <c r="A8" s="545" t="s">
        <v>26</v>
      </c>
      <c r="B8" s="545" t="s">
        <v>6327</v>
      </c>
      <c r="C8" s="545"/>
      <c r="D8" s="437">
        <f>D9+D10+D11+D12+D15+D18+D21+D24+D25</f>
        <v>13.782579999999999</v>
      </c>
      <c r="E8" s="437">
        <f t="shared" ref="E8" si="0">E9+E10+E11+E12+E15+E18+E21+E24+E25</f>
        <v>1.1597299999999999</v>
      </c>
      <c r="F8" s="437">
        <f>F9+F10+F11+F12+F15+F18+F21+F24+F25</f>
        <v>12.62285</v>
      </c>
      <c r="G8" s="423">
        <v>0</v>
      </c>
      <c r="H8" s="437">
        <f t="shared" ref="H8:I8" si="1">H9+H10+H11+H12+H15+H18+H21+H24+H25</f>
        <v>12.62285</v>
      </c>
      <c r="I8" s="437">
        <f t="shared" si="1"/>
        <v>12.62285</v>
      </c>
      <c r="J8" s="423">
        <v>0</v>
      </c>
      <c r="K8" s="545"/>
    </row>
    <row r="9" spans="1:20" ht="26.1" customHeight="1" x14ac:dyDescent="0.25">
      <c r="A9" s="546">
        <v>1</v>
      </c>
      <c r="B9" s="415" t="s">
        <v>6178</v>
      </c>
      <c r="C9" s="419" t="s">
        <v>5609</v>
      </c>
      <c r="D9" s="416">
        <f>E9+F9</f>
        <v>1.9990399999999999</v>
      </c>
      <c r="E9" s="416">
        <v>9.3200000000000002E-3</v>
      </c>
      <c r="F9" s="420">
        <f>SUM(G9:H9)</f>
        <v>1.9897199999999999</v>
      </c>
      <c r="G9" s="423">
        <v>0</v>
      </c>
      <c r="H9" s="416">
        <v>1.9897199999999999</v>
      </c>
      <c r="I9" s="417">
        <f>H9</f>
        <v>1.9897199999999999</v>
      </c>
      <c r="J9" s="423">
        <v>0</v>
      </c>
      <c r="K9" s="418" t="s">
        <v>6186</v>
      </c>
      <c r="N9" s="447">
        <f>I9</f>
        <v>1.9897199999999999</v>
      </c>
    </row>
    <row r="10" spans="1:20" ht="26.1" customHeight="1" x14ac:dyDescent="0.25">
      <c r="A10" s="546">
        <v>2</v>
      </c>
      <c r="B10" s="415" t="s">
        <v>6179</v>
      </c>
      <c r="C10" s="419" t="s">
        <v>904</v>
      </c>
      <c r="D10" s="416">
        <f>E10+F10</f>
        <v>3</v>
      </c>
      <c r="E10" s="416">
        <v>0.82706000000000002</v>
      </c>
      <c r="F10" s="420">
        <f>SUM(G10:H10)</f>
        <v>2.1729400000000001</v>
      </c>
      <c r="G10" s="423">
        <v>0</v>
      </c>
      <c r="H10" s="416">
        <v>2.1729400000000001</v>
      </c>
      <c r="I10" s="417">
        <f t="shared" ref="I10:I11" si="2">H10</f>
        <v>2.1729400000000001</v>
      </c>
      <c r="J10" s="423">
        <v>0</v>
      </c>
      <c r="K10" s="418" t="s">
        <v>6187</v>
      </c>
      <c r="N10" s="447">
        <f>I10</f>
        <v>2.1729400000000001</v>
      </c>
      <c r="S10" s="510"/>
    </row>
    <row r="11" spans="1:20" ht="26.1" customHeight="1" x14ac:dyDescent="0.25">
      <c r="A11" s="546">
        <v>3</v>
      </c>
      <c r="B11" s="415" t="s">
        <v>6180</v>
      </c>
      <c r="C11" s="419" t="s">
        <v>6321</v>
      </c>
      <c r="D11" s="416">
        <f>E11+F11</f>
        <v>0.69281999999999999</v>
      </c>
      <c r="E11" s="416">
        <v>1.56E-3</v>
      </c>
      <c r="F11" s="420">
        <f>SUM(G11:H11)</f>
        <v>0.69125999999999999</v>
      </c>
      <c r="G11" s="423">
        <v>0</v>
      </c>
      <c r="H11" s="416">
        <v>0.69125999999999999</v>
      </c>
      <c r="I11" s="417">
        <f t="shared" si="2"/>
        <v>0.69125999999999999</v>
      </c>
      <c r="J11" s="423">
        <v>0</v>
      </c>
      <c r="K11" s="418" t="s">
        <v>6188</v>
      </c>
      <c r="M11" s="447">
        <f>I11</f>
        <v>0.69125999999999999</v>
      </c>
      <c r="S11" s="411"/>
    </row>
    <row r="12" spans="1:20" ht="36" x14ac:dyDescent="0.25">
      <c r="A12" s="906">
        <v>4</v>
      </c>
      <c r="B12" s="907" t="s">
        <v>6181</v>
      </c>
      <c r="C12" s="500" t="s">
        <v>6223</v>
      </c>
      <c r="D12" s="416">
        <f>E12+F12</f>
        <v>0.77795000000000003</v>
      </c>
      <c r="E12" s="423">
        <v>0</v>
      </c>
      <c r="F12" s="459">
        <f>SUM(G12:H12)</f>
        <v>0.77795000000000003</v>
      </c>
      <c r="G12" s="423">
        <v>0</v>
      </c>
      <c r="H12" s="460">
        <f>SUM(H13:H14)</f>
        <v>0.77795000000000003</v>
      </c>
      <c r="I12" s="417">
        <f>H12</f>
        <v>0.77795000000000003</v>
      </c>
      <c r="J12" s="423">
        <v>0</v>
      </c>
      <c r="K12" s="908" t="s">
        <v>6220</v>
      </c>
    </row>
    <row r="13" spans="1:20" ht="18" customHeight="1" x14ac:dyDescent="0.25">
      <c r="A13" s="906"/>
      <c r="B13" s="907"/>
      <c r="C13" s="500" t="s">
        <v>6221</v>
      </c>
      <c r="D13" s="547"/>
      <c r="E13" s="547"/>
      <c r="F13" s="459">
        <f>H13</f>
        <v>0.53729000000000005</v>
      </c>
      <c r="G13" s="423">
        <v>0</v>
      </c>
      <c r="H13" s="460">
        <v>0.53729000000000005</v>
      </c>
      <c r="I13" s="417">
        <f>H13</f>
        <v>0.53729000000000005</v>
      </c>
      <c r="J13" s="423"/>
      <c r="K13" s="908"/>
      <c r="M13" s="447">
        <f>I13</f>
        <v>0.53729000000000005</v>
      </c>
      <c r="S13" s="400">
        <f>9954+477.5+6216.3+4550.5</f>
        <v>21198.3</v>
      </c>
    </row>
    <row r="14" spans="1:20" ht="18" customHeight="1" x14ac:dyDescent="0.25">
      <c r="A14" s="906"/>
      <c r="B14" s="907"/>
      <c r="C14" s="500" t="s">
        <v>6222</v>
      </c>
      <c r="D14" s="547"/>
      <c r="E14" s="547"/>
      <c r="F14" s="459">
        <f>H14</f>
        <v>0.24066000000000001</v>
      </c>
      <c r="G14" s="423">
        <v>0</v>
      </c>
      <c r="H14" s="460">
        <v>0.24066000000000001</v>
      </c>
      <c r="I14" s="417">
        <f>H14</f>
        <v>0.24066000000000001</v>
      </c>
      <c r="J14" s="423"/>
      <c r="K14" s="908"/>
      <c r="L14" s="462">
        <f>H14</f>
        <v>0.24066000000000001</v>
      </c>
    </row>
    <row r="15" spans="1:20" ht="36" customHeight="1" x14ac:dyDescent="0.25">
      <c r="A15" s="906">
        <v>5</v>
      </c>
      <c r="B15" s="907" t="s">
        <v>6182</v>
      </c>
      <c r="C15" s="500" t="s">
        <v>6223</v>
      </c>
      <c r="D15" s="547">
        <f>E15+F15</f>
        <v>2.2418699999999996</v>
      </c>
      <c r="E15" s="547">
        <v>0.12179</v>
      </c>
      <c r="F15" s="459">
        <f>SUM(G15:H15)</f>
        <v>2.1200799999999997</v>
      </c>
      <c r="G15" s="423">
        <v>0</v>
      </c>
      <c r="H15" s="460">
        <f>SUM(H16:H17)</f>
        <v>2.1200799999999997</v>
      </c>
      <c r="I15" s="460">
        <f>SUM(I16:I17)</f>
        <v>2.1200799999999997</v>
      </c>
      <c r="J15" s="423">
        <v>0</v>
      </c>
      <c r="K15" s="908" t="s">
        <v>6220</v>
      </c>
      <c r="N15" s="411"/>
      <c r="O15" s="411"/>
      <c r="S15" s="511">
        <f>1.09364+1.14823</f>
        <v>2.24187</v>
      </c>
    </row>
    <row r="16" spans="1:20" ht="18" customHeight="1" x14ac:dyDescent="0.25">
      <c r="A16" s="906"/>
      <c r="B16" s="907"/>
      <c r="C16" s="500" t="s">
        <v>6221</v>
      </c>
      <c r="D16" s="547"/>
      <c r="E16" s="547"/>
      <c r="F16" s="459">
        <f>H16</f>
        <v>1.0431999999999999</v>
      </c>
      <c r="G16" s="423">
        <v>0</v>
      </c>
      <c r="H16" s="460">
        <v>1.0431999999999999</v>
      </c>
      <c r="I16" s="417">
        <f>H16</f>
        <v>1.0431999999999999</v>
      </c>
      <c r="J16" s="423"/>
      <c r="K16" s="908"/>
      <c r="M16" s="447">
        <f>I16</f>
        <v>1.0431999999999999</v>
      </c>
      <c r="N16" s="411"/>
      <c r="O16" s="411"/>
      <c r="S16" s="447">
        <f>S15-F15</f>
        <v>0.12179000000000029</v>
      </c>
    </row>
    <row r="17" spans="1:19" ht="18" customHeight="1" x14ac:dyDescent="0.25">
      <c r="A17" s="906"/>
      <c r="B17" s="907"/>
      <c r="C17" s="500" t="s">
        <v>6222</v>
      </c>
      <c r="D17" s="547"/>
      <c r="E17" s="547"/>
      <c r="F17" s="459">
        <f>H17</f>
        <v>1.0768800000000001</v>
      </c>
      <c r="G17" s="423">
        <v>0</v>
      </c>
      <c r="H17" s="460">
        <v>1.0768800000000001</v>
      </c>
      <c r="I17" s="417">
        <f>H17</f>
        <v>1.0768800000000001</v>
      </c>
      <c r="J17" s="423"/>
      <c r="K17" s="908"/>
      <c r="L17" s="462">
        <f>H17</f>
        <v>1.0768800000000001</v>
      </c>
      <c r="N17" s="411"/>
      <c r="O17" s="411"/>
    </row>
    <row r="18" spans="1:19" ht="36" x14ac:dyDescent="0.25">
      <c r="A18" s="906">
        <v>6</v>
      </c>
      <c r="B18" s="907" t="s">
        <v>6183</v>
      </c>
      <c r="C18" s="500" t="s">
        <v>6223</v>
      </c>
      <c r="D18" s="547">
        <f>E18+F18</f>
        <v>1</v>
      </c>
      <c r="E18" s="423">
        <v>0</v>
      </c>
      <c r="F18" s="459">
        <f>SUM(F19:F20)</f>
        <v>1</v>
      </c>
      <c r="G18" s="423">
        <v>0</v>
      </c>
      <c r="H18" s="460">
        <f>SUM(H19:H20)</f>
        <v>1</v>
      </c>
      <c r="I18" s="460">
        <f>SUM(I19:I20)</f>
        <v>1</v>
      </c>
      <c r="J18" s="423">
        <v>0</v>
      </c>
      <c r="K18" s="908" t="s">
        <v>6190</v>
      </c>
      <c r="N18" s="411"/>
      <c r="O18" s="411"/>
    </row>
    <row r="19" spans="1:19" ht="18" customHeight="1" x14ac:dyDescent="0.25">
      <c r="A19" s="906"/>
      <c r="B19" s="907"/>
      <c r="C19" s="500" t="s">
        <v>6221</v>
      </c>
      <c r="D19" s="547"/>
      <c r="E19" s="547"/>
      <c r="F19" s="459">
        <f>H19</f>
        <v>0.7</v>
      </c>
      <c r="G19" s="423">
        <v>0</v>
      </c>
      <c r="H19" s="460">
        <v>0.7</v>
      </c>
      <c r="I19" s="417">
        <f>H19</f>
        <v>0.7</v>
      </c>
      <c r="J19" s="423"/>
      <c r="K19" s="908"/>
      <c r="M19" s="447">
        <f>I19</f>
        <v>0.7</v>
      </c>
      <c r="N19" s="411"/>
      <c r="O19" s="411"/>
    </row>
    <row r="20" spans="1:19" ht="18" customHeight="1" x14ac:dyDescent="0.25">
      <c r="A20" s="906"/>
      <c r="B20" s="907"/>
      <c r="C20" s="500" t="s">
        <v>6222</v>
      </c>
      <c r="D20" s="547"/>
      <c r="E20" s="547"/>
      <c r="F20" s="459">
        <f>H20</f>
        <v>0.3</v>
      </c>
      <c r="G20" s="423">
        <v>0</v>
      </c>
      <c r="H20" s="460">
        <v>0.3</v>
      </c>
      <c r="I20" s="417">
        <f>H20</f>
        <v>0.3</v>
      </c>
      <c r="J20" s="423"/>
      <c r="K20" s="908"/>
      <c r="L20" s="462">
        <f>H20</f>
        <v>0.3</v>
      </c>
      <c r="N20" s="411"/>
      <c r="O20" s="411"/>
    </row>
    <row r="21" spans="1:19" ht="36" x14ac:dyDescent="0.25">
      <c r="A21" s="906">
        <v>7</v>
      </c>
      <c r="B21" s="907" t="s">
        <v>6184</v>
      </c>
      <c r="C21" s="500" t="s">
        <v>6223</v>
      </c>
      <c r="D21" s="547">
        <f>E21+F21</f>
        <v>1.2</v>
      </c>
      <c r="E21" s="547">
        <v>0.2</v>
      </c>
      <c r="F21" s="459">
        <f>SUM(F22:F23)</f>
        <v>1</v>
      </c>
      <c r="G21" s="423">
        <v>0</v>
      </c>
      <c r="H21" s="459">
        <f t="shared" ref="H21:I21" si="3">SUM(H22:H23)</f>
        <v>1</v>
      </c>
      <c r="I21" s="459">
        <f t="shared" si="3"/>
        <v>1</v>
      </c>
      <c r="J21" s="423">
        <v>0</v>
      </c>
      <c r="K21" s="908" t="s">
        <v>6190</v>
      </c>
      <c r="N21" s="411"/>
      <c r="O21" s="411"/>
    </row>
    <row r="22" spans="1:19" ht="18" customHeight="1" x14ac:dyDescent="0.25">
      <c r="A22" s="906"/>
      <c r="B22" s="907"/>
      <c r="C22" s="500" t="s">
        <v>6221</v>
      </c>
      <c r="D22" s="547"/>
      <c r="E22" s="547"/>
      <c r="F22" s="459">
        <f>H22</f>
        <v>0.79</v>
      </c>
      <c r="G22" s="423">
        <v>0</v>
      </c>
      <c r="H22" s="460">
        <v>0.79</v>
      </c>
      <c r="I22" s="417">
        <f>H22</f>
        <v>0.79</v>
      </c>
      <c r="J22" s="423"/>
      <c r="K22" s="908"/>
      <c r="M22" s="447">
        <f>I22</f>
        <v>0.79</v>
      </c>
      <c r="N22" s="411"/>
      <c r="O22" s="411"/>
      <c r="S22" s="400">
        <f>21650+14750</f>
        <v>36400</v>
      </c>
    </row>
    <row r="23" spans="1:19" ht="18" customHeight="1" x14ac:dyDescent="0.25">
      <c r="A23" s="906"/>
      <c r="B23" s="907"/>
      <c r="C23" s="500" t="s">
        <v>6222</v>
      </c>
      <c r="D23" s="547"/>
      <c r="E23" s="547"/>
      <c r="F23" s="459">
        <f>H23</f>
        <v>0.21</v>
      </c>
      <c r="G23" s="423">
        <v>0</v>
      </c>
      <c r="H23" s="460">
        <v>0.21</v>
      </c>
      <c r="I23" s="417">
        <f>H23</f>
        <v>0.21</v>
      </c>
      <c r="J23" s="423"/>
      <c r="K23" s="908"/>
      <c r="L23" s="447">
        <f>I23</f>
        <v>0.21</v>
      </c>
      <c r="N23" s="411"/>
      <c r="O23" s="411"/>
    </row>
    <row r="24" spans="1:19" ht="26.25" customHeight="1" x14ac:dyDescent="0.25">
      <c r="A24" s="546">
        <v>8</v>
      </c>
      <c r="B24" s="506" t="s">
        <v>6296</v>
      </c>
      <c r="C24" s="500" t="s">
        <v>6221</v>
      </c>
      <c r="D24" s="547">
        <f>E24+F24</f>
        <v>0.47489999999999999</v>
      </c>
      <c r="E24" s="423">
        <v>0</v>
      </c>
      <c r="F24" s="459">
        <f>H24</f>
        <v>0.47489999999999999</v>
      </c>
      <c r="G24" s="423">
        <v>0</v>
      </c>
      <c r="H24" s="460">
        <v>0.47489999999999999</v>
      </c>
      <c r="I24" s="460">
        <f>H24</f>
        <v>0.47489999999999999</v>
      </c>
      <c r="J24" s="423">
        <v>0</v>
      </c>
      <c r="K24" s="544" t="s">
        <v>6298</v>
      </c>
      <c r="M24" s="462">
        <f>I24</f>
        <v>0.47489999999999999</v>
      </c>
      <c r="N24" s="411"/>
      <c r="O24" s="411"/>
    </row>
    <row r="25" spans="1:19" ht="36" x14ac:dyDescent="0.25">
      <c r="A25" s="906">
        <v>9</v>
      </c>
      <c r="B25" s="907" t="s">
        <v>6297</v>
      </c>
      <c r="C25" s="500" t="s">
        <v>6223</v>
      </c>
      <c r="D25" s="547">
        <f>E25+F25</f>
        <v>2.3959999999999999</v>
      </c>
      <c r="E25" s="423">
        <v>0</v>
      </c>
      <c r="F25" s="459">
        <f>SUM(F26:F27)</f>
        <v>2.3959999999999999</v>
      </c>
      <c r="G25" s="423">
        <v>0</v>
      </c>
      <c r="H25" s="459">
        <f t="shared" ref="H25:I25" si="4">SUM(H26:H27)</f>
        <v>2.3959999999999999</v>
      </c>
      <c r="I25" s="459">
        <f t="shared" si="4"/>
        <v>2.3959999999999999</v>
      </c>
      <c r="J25" s="423">
        <v>0</v>
      </c>
      <c r="K25" s="908" t="s">
        <v>6190</v>
      </c>
      <c r="N25" s="411"/>
      <c r="O25" s="411"/>
      <c r="S25" s="447">
        <f>3.64-F25</f>
        <v>1.2440000000000002</v>
      </c>
    </row>
    <row r="26" spans="1:19" ht="18" customHeight="1" x14ac:dyDescent="0.25">
      <c r="A26" s="906"/>
      <c r="B26" s="907"/>
      <c r="C26" s="500" t="s">
        <v>6221</v>
      </c>
      <c r="D26" s="547"/>
      <c r="E26" s="547"/>
      <c r="F26" s="459">
        <f>H26</f>
        <v>1.7698700000000001</v>
      </c>
      <c r="G26" s="423">
        <v>0</v>
      </c>
      <c r="H26" s="460">
        <v>1.7698700000000001</v>
      </c>
      <c r="I26" s="417">
        <f>H26</f>
        <v>1.7698700000000001</v>
      </c>
      <c r="J26" s="423"/>
      <c r="K26" s="908"/>
      <c r="M26" s="447">
        <f>I26</f>
        <v>1.7698700000000001</v>
      </c>
      <c r="N26" s="411"/>
      <c r="O26" s="411"/>
    </row>
    <row r="27" spans="1:19" ht="18" customHeight="1" x14ac:dyDescent="0.25">
      <c r="A27" s="906"/>
      <c r="B27" s="907"/>
      <c r="C27" s="500" t="s">
        <v>6222</v>
      </c>
      <c r="D27" s="547"/>
      <c r="E27" s="547"/>
      <c r="F27" s="459">
        <f>H27</f>
        <v>0.62612999999999996</v>
      </c>
      <c r="G27" s="423">
        <v>0</v>
      </c>
      <c r="H27" s="460">
        <v>0.62612999999999996</v>
      </c>
      <c r="I27" s="417">
        <f>H27</f>
        <v>0.62612999999999996</v>
      </c>
      <c r="J27" s="423"/>
      <c r="K27" s="908"/>
      <c r="L27" s="447">
        <f>I27</f>
        <v>0.62612999999999996</v>
      </c>
      <c r="N27" s="411"/>
      <c r="O27" s="411"/>
    </row>
    <row r="28" spans="1:19" ht="36" x14ac:dyDescent="0.25">
      <c r="A28" s="545" t="s">
        <v>6191</v>
      </c>
      <c r="B28" s="440" t="s">
        <v>6199</v>
      </c>
      <c r="C28" s="419"/>
      <c r="D28" s="442">
        <f>SUM(D29:D31)</f>
        <v>13.58104</v>
      </c>
      <c r="E28" s="442">
        <f t="shared" ref="E28" si="5">SUM(E29:E31)</f>
        <v>2.3733700000000004</v>
      </c>
      <c r="F28" s="442">
        <f>SUM(F29:F31)</f>
        <v>11.20767</v>
      </c>
      <c r="G28" s="442">
        <f t="shared" ref="G28:I28" si="6">SUM(G29:G31)</f>
        <v>5.8639999999999998E-2</v>
      </c>
      <c r="H28" s="442">
        <f t="shared" si="6"/>
        <v>11.14903</v>
      </c>
      <c r="I28" s="442">
        <f t="shared" si="6"/>
        <v>11.20767</v>
      </c>
      <c r="J28" s="431">
        <v>0</v>
      </c>
      <c r="K28" s="419"/>
      <c r="N28" s="411"/>
      <c r="O28" s="411"/>
    </row>
    <row r="29" spans="1:19" ht="48.75" x14ac:dyDescent="0.25">
      <c r="A29" s="546">
        <v>1</v>
      </c>
      <c r="B29" s="446" t="s">
        <v>6200</v>
      </c>
      <c r="C29" s="419" t="s">
        <v>4884</v>
      </c>
      <c r="D29" s="548">
        <f>E29+F29</f>
        <v>3.5833900000000001</v>
      </c>
      <c r="E29" s="548">
        <v>2.05098</v>
      </c>
      <c r="F29" s="420">
        <f>SUM(G29:H29)</f>
        <v>1.53241</v>
      </c>
      <c r="G29" s="423">
        <v>0</v>
      </c>
      <c r="H29" s="416">
        <v>1.53241</v>
      </c>
      <c r="I29" s="416">
        <v>1.53241</v>
      </c>
      <c r="J29" s="423">
        <v>0</v>
      </c>
      <c r="K29" s="419" t="s">
        <v>6201</v>
      </c>
      <c r="N29" s="411"/>
      <c r="O29" s="447">
        <f>H29</f>
        <v>1.53241</v>
      </c>
    </row>
    <row r="30" spans="1:19" ht="36.75" x14ac:dyDescent="0.25">
      <c r="A30" s="546">
        <v>2</v>
      </c>
      <c r="B30" s="446" t="s">
        <v>6255</v>
      </c>
      <c r="C30" s="419" t="s">
        <v>4884</v>
      </c>
      <c r="D30" s="548">
        <f>E30+F30</f>
        <v>5.33765</v>
      </c>
      <c r="E30" s="548">
        <v>0.10990999999999999</v>
      </c>
      <c r="F30" s="420">
        <f>SUM(G30:H30)</f>
        <v>5.2277399999999998</v>
      </c>
      <c r="G30" s="448">
        <v>5.8639999999999998E-2</v>
      </c>
      <c r="H30" s="416">
        <f>5.22774-G30</f>
        <v>5.1691000000000003</v>
      </c>
      <c r="I30" s="416">
        <f>G30+H30</f>
        <v>5.2277399999999998</v>
      </c>
      <c r="J30" s="423">
        <v>0</v>
      </c>
      <c r="K30" s="419" t="s">
        <v>6201</v>
      </c>
      <c r="N30" s="411"/>
      <c r="O30" s="447">
        <f>I30</f>
        <v>5.2277399999999998</v>
      </c>
    </row>
    <row r="31" spans="1:19" ht="48.75" x14ac:dyDescent="0.25">
      <c r="A31" s="546">
        <v>3</v>
      </c>
      <c r="B31" s="446" t="s">
        <v>6292</v>
      </c>
      <c r="C31" s="419" t="s">
        <v>5003</v>
      </c>
      <c r="D31" s="548">
        <f>E31+F31</f>
        <v>4.66</v>
      </c>
      <c r="E31" s="548">
        <v>0.21248</v>
      </c>
      <c r="F31" s="420">
        <f>H31</f>
        <v>4.4475199999999999</v>
      </c>
      <c r="G31" s="423">
        <v>0</v>
      </c>
      <c r="H31" s="416">
        <v>4.4475199999999999</v>
      </c>
      <c r="I31" s="416">
        <f>H31</f>
        <v>4.4475199999999999</v>
      </c>
      <c r="J31" s="423"/>
      <c r="K31" s="419" t="s">
        <v>6288</v>
      </c>
      <c r="N31" s="463"/>
      <c r="O31" s="447">
        <f>I31</f>
        <v>4.4475199999999999</v>
      </c>
      <c r="S31" s="447">
        <f>4.66-F31</f>
        <v>0.21248000000000022</v>
      </c>
    </row>
    <row r="32" spans="1:19" ht="24" x14ac:dyDescent="0.25">
      <c r="A32" s="545" t="s">
        <v>6195</v>
      </c>
      <c r="B32" s="422" t="s">
        <v>6192</v>
      </c>
      <c r="C32" s="461"/>
      <c r="D32" s="430">
        <f t="shared" ref="D32:E32" si="7">D33</f>
        <v>39.169899999999998</v>
      </c>
      <c r="E32" s="430">
        <f t="shared" si="7"/>
        <v>22.739899999999999</v>
      </c>
      <c r="F32" s="430">
        <f>F33</f>
        <v>16.43</v>
      </c>
      <c r="G32" s="431">
        <v>0</v>
      </c>
      <c r="H32" s="432">
        <f>F32</f>
        <v>16.43</v>
      </c>
      <c r="I32" s="432">
        <f t="shared" ref="I32:I38" si="8">H32</f>
        <v>16.43</v>
      </c>
      <c r="J32" s="431">
        <v>0</v>
      </c>
      <c r="K32" s="429"/>
      <c r="N32" s="411"/>
      <c r="O32" s="411"/>
    </row>
    <row r="33" spans="1:19" ht="24" x14ac:dyDescent="0.25">
      <c r="A33" s="546">
        <v>1</v>
      </c>
      <c r="B33" s="415" t="s">
        <v>6326</v>
      </c>
      <c r="C33" s="426" t="s">
        <v>3486</v>
      </c>
      <c r="D33" s="549">
        <f>E33+F33</f>
        <v>39.169899999999998</v>
      </c>
      <c r="E33" s="549">
        <v>22.739899999999999</v>
      </c>
      <c r="F33" s="425">
        <f>SUM(G33:H33)</f>
        <v>16.43</v>
      </c>
      <c r="G33" s="423">
        <v>0</v>
      </c>
      <c r="H33" s="424">
        <v>16.43</v>
      </c>
      <c r="I33" s="424">
        <f t="shared" si="8"/>
        <v>16.43</v>
      </c>
      <c r="J33" s="423">
        <v>0</v>
      </c>
      <c r="K33" s="426" t="s">
        <v>6194</v>
      </c>
      <c r="N33" s="481">
        <f>H33</f>
        <v>16.43</v>
      </c>
      <c r="O33" s="411"/>
      <c r="S33" s="463">
        <f>39.1699-F33</f>
        <v>22.739899999999999</v>
      </c>
    </row>
    <row r="34" spans="1:19" x14ac:dyDescent="0.25">
      <c r="A34" s="545" t="s">
        <v>6203</v>
      </c>
      <c r="B34" s="427" t="s">
        <v>1971</v>
      </c>
      <c r="C34" s="461"/>
      <c r="D34" s="437">
        <f t="shared" ref="D34:E34" si="9">SUM(D35:D36)</f>
        <v>3.0452399999999997</v>
      </c>
      <c r="E34" s="437">
        <f t="shared" si="9"/>
        <v>2.0803199999999999</v>
      </c>
      <c r="F34" s="437">
        <f>SUM(F35:F36)</f>
        <v>0.96492</v>
      </c>
      <c r="G34" s="431">
        <v>0</v>
      </c>
      <c r="H34" s="437">
        <f>SUM(H35:H36)</f>
        <v>0.96492</v>
      </c>
      <c r="I34" s="437">
        <f>SUM(I35:I36)</f>
        <v>0.96492</v>
      </c>
      <c r="J34" s="431">
        <v>0</v>
      </c>
      <c r="K34" s="429"/>
      <c r="N34" s="411"/>
      <c r="O34" s="411"/>
    </row>
    <row r="35" spans="1:19" ht="24" x14ac:dyDescent="0.25">
      <c r="A35" s="546">
        <v>1</v>
      </c>
      <c r="B35" s="428" t="s">
        <v>6196</v>
      </c>
      <c r="C35" s="551" t="s">
        <v>5085</v>
      </c>
      <c r="D35" s="417">
        <f>E35+F35</f>
        <v>2.52406</v>
      </c>
      <c r="E35" s="417">
        <v>1.7615700000000001</v>
      </c>
      <c r="F35" s="436">
        <v>0.76249</v>
      </c>
      <c r="G35" s="423">
        <v>0</v>
      </c>
      <c r="H35" s="417">
        <f>F35</f>
        <v>0.76249</v>
      </c>
      <c r="I35" s="417">
        <f t="shared" si="8"/>
        <v>0.76249</v>
      </c>
      <c r="J35" s="423">
        <v>0</v>
      </c>
      <c r="K35" s="429" t="s">
        <v>6202</v>
      </c>
      <c r="M35" s="449"/>
      <c r="N35" s="447">
        <f>H35</f>
        <v>0.76249</v>
      </c>
      <c r="O35" s="411"/>
    </row>
    <row r="36" spans="1:19" ht="24" x14ac:dyDescent="0.25">
      <c r="A36" s="546">
        <v>2</v>
      </c>
      <c r="B36" s="428" t="s">
        <v>6256</v>
      </c>
      <c r="C36" s="551" t="s">
        <v>5539</v>
      </c>
      <c r="D36" s="417">
        <f>E36+F36</f>
        <v>0.52117999999999998</v>
      </c>
      <c r="E36" s="417">
        <v>0.31874999999999998</v>
      </c>
      <c r="F36" s="436">
        <f>H36</f>
        <v>0.20243</v>
      </c>
      <c r="G36" s="423">
        <v>0</v>
      </c>
      <c r="H36" s="417">
        <v>0.20243</v>
      </c>
      <c r="I36" s="417">
        <f t="shared" si="8"/>
        <v>0.20243</v>
      </c>
      <c r="J36" s="423">
        <v>0</v>
      </c>
      <c r="K36" s="429" t="s">
        <v>6289</v>
      </c>
      <c r="N36" s="411"/>
      <c r="O36" s="447"/>
      <c r="P36" s="447">
        <f>I36</f>
        <v>0.20243</v>
      </c>
      <c r="S36" s="447">
        <f>0.521-F36</f>
        <v>0.31857000000000002</v>
      </c>
    </row>
    <row r="37" spans="1:19" ht="24.75" x14ac:dyDescent="0.25">
      <c r="A37" s="545" t="s">
        <v>6215</v>
      </c>
      <c r="B37" s="451" t="s">
        <v>6209</v>
      </c>
      <c r="C37" s="461"/>
      <c r="D37" s="435">
        <f t="shared" ref="D37:E37" si="10">D38</f>
        <v>7.7493499999999997</v>
      </c>
      <c r="E37" s="435">
        <f t="shared" si="10"/>
        <v>0.92284999999999995</v>
      </c>
      <c r="F37" s="435">
        <f>F38</f>
        <v>6.8265000000000002</v>
      </c>
      <c r="G37" s="431">
        <v>0</v>
      </c>
      <c r="H37" s="437">
        <f>F37</f>
        <v>6.8265000000000002</v>
      </c>
      <c r="I37" s="437">
        <f t="shared" si="8"/>
        <v>6.8265000000000002</v>
      </c>
      <c r="J37" s="431">
        <v>0</v>
      </c>
      <c r="K37" s="429"/>
      <c r="N37" s="411"/>
      <c r="O37" s="447"/>
      <c r="S37" s="447">
        <f>2.524062-F35</f>
        <v>1.7615719999999997</v>
      </c>
    </row>
    <row r="38" spans="1:19" ht="36.75" x14ac:dyDescent="0.25">
      <c r="A38" s="546">
        <v>1</v>
      </c>
      <c r="B38" s="446" t="s">
        <v>6208</v>
      </c>
      <c r="C38" s="419" t="s">
        <v>6210</v>
      </c>
      <c r="D38" s="548">
        <f>E38+F38</f>
        <v>7.7493499999999997</v>
      </c>
      <c r="E38" s="548">
        <v>0.92284999999999995</v>
      </c>
      <c r="F38" s="436">
        <f>H38</f>
        <v>6.8265000000000002</v>
      </c>
      <c r="G38" s="423">
        <v>0</v>
      </c>
      <c r="H38" s="416">
        <v>6.8265000000000002</v>
      </c>
      <c r="I38" s="417">
        <f t="shared" si="8"/>
        <v>6.8265000000000002</v>
      </c>
      <c r="J38" s="423">
        <v>0</v>
      </c>
      <c r="K38" s="419" t="s">
        <v>6218</v>
      </c>
      <c r="N38" s="411"/>
      <c r="O38" s="447">
        <f>I38</f>
        <v>6.8265000000000002</v>
      </c>
      <c r="S38" s="447">
        <f>7.74935-F38</f>
        <v>0.9228499999999995</v>
      </c>
    </row>
    <row r="39" spans="1:19" ht="24" x14ac:dyDescent="0.25">
      <c r="A39" s="545" t="s">
        <v>6216</v>
      </c>
      <c r="B39" s="440" t="s">
        <v>6212</v>
      </c>
      <c r="C39" s="461"/>
      <c r="D39" s="435">
        <f t="shared" ref="D39" si="11">D40</f>
        <v>9.5308899999999994</v>
      </c>
      <c r="E39" s="431">
        <v>0</v>
      </c>
      <c r="F39" s="435">
        <f>F40</f>
        <v>9.5308899999999994</v>
      </c>
      <c r="G39" s="437">
        <f>G40</f>
        <v>0.60311000000000003</v>
      </c>
      <c r="H39" s="437">
        <f>H40</f>
        <v>8.9277799999999985</v>
      </c>
      <c r="I39" s="437">
        <f>I40</f>
        <v>9.5308899999999994</v>
      </c>
      <c r="J39" s="431">
        <v>0</v>
      </c>
      <c r="K39" s="429"/>
      <c r="M39" s="447"/>
      <c r="N39" s="411"/>
      <c r="O39" s="411"/>
    </row>
    <row r="40" spans="1:19" ht="24" x14ac:dyDescent="0.25">
      <c r="A40" s="546">
        <v>1</v>
      </c>
      <c r="B40" s="415" t="s">
        <v>6213</v>
      </c>
      <c r="C40" s="419" t="s">
        <v>4884</v>
      </c>
      <c r="D40" s="548">
        <f>E40+F40</f>
        <v>9.5308899999999994</v>
      </c>
      <c r="E40" s="423">
        <v>0</v>
      </c>
      <c r="F40" s="436">
        <f>G40+H40</f>
        <v>9.5308899999999994</v>
      </c>
      <c r="G40" s="448">
        <v>0.60311000000000003</v>
      </c>
      <c r="H40" s="416">
        <f>9.53089-0.60311</f>
        <v>8.9277799999999985</v>
      </c>
      <c r="I40" s="417">
        <f>H40+G40</f>
        <v>9.5308899999999994</v>
      </c>
      <c r="J40" s="423">
        <v>0</v>
      </c>
      <c r="K40" s="419" t="s">
        <v>6219</v>
      </c>
      <c r="N40" s="411"/>
      <c r="O40" s="447">
        <f>I40</f>
        <v>9.5308899999999994</v>
      </c>
    </row>
    <row r="41" spans="1:19" ht="24" x14ac:dyDescent="0.25">
      <c r="A41" s="545" t="s">
        <v>6229</v>
      </c>
      <c r="B41" s="440" t="s">
        <v>6230</v>
      </c>
      <c r="C41" s="461"/>
      <c r="D41" s="435">
        <f t="shared" ref="D41" si="12">D42</f>
        <v>1.7851399999999999</v>
      </c>
      <c r="E41" s="431">
        <v>0</v>
      </c>
      <c r="F41" s="435">
        <f>F42</f>
        <v>1.7851399999999999</v>
      </c>
      <c r="G41" s="431">
        <v>0</v>
      </c>
      <c r="H41" s="437">
        <f>H42</f>
        <v>1.7851399999999999</v>
      </c>
      <c r="I41" s="437">
        <f>I42</f>
        <v>1.7851399999999999</v>
      </c>
      <c r="J41" s="431">
        <v>0</v>
      </c>
      <c r="K41" s="429"/>
      <c r="N41" s="411"/>
      <c r="O41" s="411"/>
    </row>
    <row r="42" spans="1:19" ht="24" x14ac:dyDescent="0.25">
      <c r="A42" s="546">
        <v>1</v>
      </c>
      <c r="B42" s="415" t="s">
        <v>6231</v>
      </c>
      <c r="C42" s="419" t="s">
        <v>6210</v>
      </c>
      <c r="D42" s="548">
        <f>E42+F42</f>
        <v>1.7851399999999999</v>
      </c>
      <c r="E42" s="423">
        <v>0</v>
      </c>
      <c r="F42" s="436">
        <f>G42+H42</f>
        <v>1.7851399999999999</v>
      </c>
      <c r="G42" s="423">
        <v>0</v>
      </c>
      <c r="H42" s="416">
        <v>1.7851399999999999</v>
      </c>
      <c r="I42" s="417">
        <f>H42+G42</f>
        <v>1.7851399999999999</v>
      </c>
      <c r="J42" s="423">
        <v>0</v>
      </c>
      <c r="K42" s="419" t="s">
        <v>6218</v>
      </c>
      <c r="M42" s="447">
        <f>I42</f>
        <v>1.7851399999999999</v>
      </c>
      <c r="N42" s="411"/>
      <c r="O42" s="411"/>
    </row>
    <row r="43" spans="1:19" x14ac:dyDescent="0.25">
      <c r="A43" s="545" t="s">
        <v>6233</v>
      </c>
      <c r="B43" s="497" t="s">
        <v>6246</v>
      </c>
      <c r="C43" s="461"/>
      <c r="D43" s="437">
        <f t="shared" ref="D43:E43" si="13">SUM(D44:D46)</f>
        <v>40.04</v>
      </c>
      <c r="E43" s="474">
        <f t="shared" si="13"/>
        <v>7.1999999999999993</v>
      </c>
      <c r="F43" s="474">
        <f>SUM(F44:F46)</f>
        <v>32.839999999999996</v>
      </c>
      <c r="G43" s="474">
        <f>SUM(G44:G46)</f>
        <v>2.7</v>
      </c>
      <c r="H43" s="474">
        <f t="shared" ref="H43:I43" si="14">SUM(H44:H46)</f>
        <v>30.14</v>
      </c>
      <c r="I43" s="474">
        <f t="shared" si="14"/>
        <v>32.839999999999996</v>
      </c>
      <c r="J43" s="431">
        <v>0</v>
      </c>
      <c r="K43" s="429"/>
      <c r="N43" s="411"/>
      <c r="O43" s="411"/>
    </row>
    <row r="44" spans="1:19" ht="24.75" x14ac:dyDescent="0.25">
      <c r="A44" s="546">
        <v>1</v>
      </c>
      <c r="B44" s="499" t="s">
        <v>6247</v>
      </c>
      <c r="C44" s="500" t="s">
        <v>5003</v>
      </c>
      <c r="D44" s="547">
        <f>E44+F44</f>
        <v>16.11</v>
      </c>
      <c r="E44" s="423">
        <v>0</v>
      </c>
      <c r="F44" s="501">
        <f>I44</f>
        <v>16.11</v>
      </c>
      <c r="G44" s="482">
        <v>2.1800000000000002</v>
      </c>
      <c r="H44" s="477">
        <v>13.93</v>
      </c>
      <c r="I44" s="477">
        <f>G44+H44</f>
        <v>16.11</v>
      </c>
      <c r="J44" s="550"/>
      <c r="K44" s="446" t="s">
        <v>6293</v>
      </c>
      <c r="N44" s="411"/>
      <c r="O44" s="483">
        <f>I44</f>
        <v>16.11</v>
      </c>
    </row>
    <row r="45" spans="1:19" ht="36.75" x14ac:dyDescent="0.25">
      <c r="A45" s="546">
        <v>2</v>
      </c>
      <c r="B45" s="499" t="s">
        <v>6318</v>
      </c>
      <c r="C45" s="500" t="s">
        <v>5003</v>
      </c>
      <c r="D45" s="547">
        <f>E45+F45</f>
        <v>20.399999999999999</v>
      </c>
      <c r="E45" s="547">
        <f>20.4-F45</f>
        <v>6.347999999999999</v>
      </c>
      <c r="F45" s="501">
        <f>I45</f>
        <v>14.052</v>
      </c>
      <c r="G45" s="482">
        <v>0.52</v>
      </c>
      <c r="H45" s="477">
        <v>13.532</v>
      </c>
      <c r="I45" s="477">
        <f t="shared" ref="I45:I46" si="15">G45+H45</f>
        <v>14.052</v>
      </c>
      <c r="J45" s="550"/>
      <c r="K45" s="446" t="s">
        <v>6294</v>
      </c>
      <c r="L45" s="483"/>
      <c r="M45" s="483"/>
      <c r="N45" s="411"/>
      <c r="O45" s="483">
        <f t="shared" ref="O45:O46" si="16">I45</f>
        <v>14.052</v>
      </c>
    </row>
    <row r="46" spans="1:19" ht="36.75" x14ac:dyDescent="0.25">
      <c r="A46" s="546">
        <v>3</v>
      </c>
      <c r="B46" s="499" t="s">
        <v>6249</v>
      </c>
      <c r="C46" s="500" t="s">
        <v>5003</v>
      </c>
      <c r="D46" s="547">
        <f>E46+F46</f>
        <v>3.53</v>
      </c>
      <c r="E46" s="547">
        <f>3.53-F46</f>
        <v>0.85199999999999987</v>
      </c>
      <c r="F46" s="501">
        <f t="shared" ref="F46" si="17">I46</f>
        <v>2.6779999999999999</v>
      </c>
      <c r="G46" s="423">
        <v>0</v>
      </c>
      <c r="H46" s="477">
        <v>2.6779999999999999</v>
      </c>
      <c r="I46" s="477">
        <f t="shared" si="15"/>
        <v>2.6779999999999999</v>
      </c>
      <c r="J46" s="550"/>
      <c r="K46" s="446" t="s">
        <v>6295</v>
      </c>
      <c r="L46" s="483"/>
      <c r="M46" s="483"/>
      <c r="N46" s="411"/>
      <c r="O46" s="483">
        <f t="shared" si="16"/>
        <v>2.6779999999999999</v>
      </c>
    </row>
    <row r="47" spans="1:19" ht="24" x14ac:dyDescent="0.25">
      <c r="A47" s="545" t="s">
        <v>6245</v>
      </c>
      <c r="B47" s="497" t="s">
        <v>6250</v>
      </c>
      <c r="C47" s="461"/>
      <c r="D47" s="432">
        <f t="shared" ref="D47:E47" si="18">D48</f>
        <v>74.900000000000006</v>
      </c>
      <c r="E47" s="474">
        <f t="shared" si="18"/>
        <v>30.873000000000012</v>
      </c>
      <c r="F47" s="474">
        <f>F48</f>
        <v>44.026999999999994</v>
      </c>
      <c r="G47" s="474">
        <f>G48</f>
        <v>0.55000000000000004</v>
      </c>
      <c r="H47" s="474">
        <f>H48</f>
        <v>43.476999999999997</v>
      </c>
      <c r="I47" s="474">
        <f>I48</f>
        <v>44.026999999999994</v>
      </c>
      <c r="J47" s="431">
        <v>0</v>
      </c>
      <c r="K47" s="429"/>
      <c r="M47" s="483"/>
      <c r="N47" s="411"/>
      <c r="O47" s="411"/>
    </row>
    <row r="48" spans="1:19" ht="36.75" x14ac:dyDescent="0.25">
      <c r="A48" s="546">
        <v>1</v>
      </c>
      <c r="B48" s="499" t="s">
        <v>6251</v>
      </c>
      <c r="C48" s="500" t="s">
        <v>5003</v>
      </c>
      <c r="D48" s="547">
        <f>E48+F48</f>
        <v>74.900000000000006</v>
      </c>
      <c r="E48" s="547">
        <f>74.9-F48</f>
        <v>30.873000000000012</v>
      </c>
      <c r="F48" s="501">
        <f>I48</f>
        <v>44.026999999999994</v>
      </c>
      <c r="G48" s="482">
        <v>0.55000000000000004</v>
      </c>
      <c r="H48" s="477">
        <v>43.476999999999997</v>
      </c>
      <c r="I48" s="477">
        <f>G48+H48</f>
        <v>44.026999999999994</v>
      </c>
      <c r="J48" s="550"/>
      <c r="K48" s="446" t="s">
        <v>6294</v>
      </c>
      <c r="L48" s="483"/>
      <c r="M48" s="483"/>
      <c r="N48" s="411"/>
      <c r="O48" s="411">
        <f>I48</f>
        <v>44.026999999999994</v>
      </c>
    </row>
    <row r="49" spans="1:16" ht="21" customHeight="1" x14ac:dyDescent="0.25">
      <c r="A49" s="545" t="s">
        <v>6252</v>
      </c>
      <c r="B49" s="440" t="s">
        <v>6254</v>
      </c>
      <c r="C49" s="461"/>
      <c r="D49" s="437">
        <f t="shared" ref="D49:E49" si="19">D50</f>
        <v>30.725999999999999</v>
      </c>
      <c r="E49" s="474">
        <f t="shared" si="19"/>
        <v>11.600999999999999</v>
      </c>
      <c r="F49" s="474">
        <f>F50</f>
        <v>19.125</v>
      </c>
      <c r="G49" s="474">
        <f>G50</f>
        <v>7.524</v>
      </c>
      <c r="H49" s="474">
        <f>H50</f>
        <v>11.600999999999999</v>
      </c>
      <c r="I49" s="469">
        <f>I50</f>
        <v>19.125</v>
      </c>
      <c r="J49" s="431">
        <v>0</v>
      </c>
      <c r="K49" s="429"/>
      <c r="M49" s="483"/>
      <c r="N49" s="411"/>
      <c r="O49" s="411"/>
    </row>
    <row r="50" spans="1:16" ht="26.25" customHeight="1" x14ac:dyDescent="0.25">
      <c r="A50" s="546">
        <v>1</v>
      </c>
      <c r="B50" s="446" t="s">
        <v>6322</v>
      </c>
      <c r="C50" s="419" t="s">
        <v>6210</v>
      </c>
      <c r="D50" s="475">
        <f>E50+F50</f>
        <v>30.725999999999999</v>
      </c>
      <c r="E50" s="475">
        <f t="shared" ref="E50" si="20">H50</f>
        <v>11.600999999999999</v>
      </c>
      <c r="F50" s="475">
        <f>I50</f>
        <v>19.125</v>
      </c>
      <c r="G50" s="482">
        <f>[1]Sheet1!$E$14</f>
        <v>7.524</v>
      </c>
      <c r="H50" s="477">
        <f>[1]Sheet1!$F$14</f>
        <v>11.600999999999999</v>
      </c>
      <c r="I50" s="477">
        <f>G50+H50</f>
        <v>19.125</v>
      </c>
      <c r="J50" s="550"/>
      <c r="K50" s="478" t="s">
        <v>6299</v>
      </c>
      <c r="L50" s="483"/>
      <c r="M50" s="483">
        <f>I50</f>
        <v>19.125</v>
      </c>
      <c r="N50" s="411"/>
      <c r="O50" s="411"/>
    </row>
    <row r="51" spans="1:16" ht="24" x14ac:dyDescent="0.25">
      <c r="A51" s="545" t="s">
        <v>6253</v>
      </c>
      <c r="B51" s="440" t="s">
        <v>6262</v>
      </c>
      <c r="C51" s="461"/>
      <c r="D51" s="474">
        <f t="shared" ref="D51:E51" si="21">D52</f>
        <v>16.364000000000001</v>
      </c>
      <c r="E51" s="474">
        <f t="shared" si="21"/>
        <v>0.81099999999999994</v>
      </c>
      <c r="F51" s="474">
        <f>F52</f>
        <v>15.553000000000001</v>
      </c>
      <c r="G51" s="474">
        <f>G52</f>
        <v>6.96</v>
      </c>
      <c r="H51" s="474">
        <f>H52</f>
        <v>8.593</v>
      </c>
      <c r="I51" s="474">
        <f>I52</f>
        <v>15.553000000000001</v>
      </c>
      <c r="J51" s="431">
        <v>0</v>
      </c>
      <c r="K51" s="429"/>
      <c r="M51" s="483"/>
      <c r="N51" s="411"/>
      <c r="O51" s="411"/>
    </row>
    <row r="52" spans="1:16" ht="24.75" x14ac:dyDescent="0.25">
      <c r="A52" s="546">
        <v>1</v>
      </c>
      <c r="B52" s="446" t="s">
        <v>6323</v>
      </c>
      <c r="C52" s="419" t="s">
        <v>6210</v>
      </c>
      <c r="D52" s="548">
        <f>E52+F52</f>
        <v>16.364000000000001</v>
      </c>
      <c r="E52" s="548">
        <f>16.364-F52</f>
        <v>0.81099999999999994</v>
      </c>
      <c r="F52" s="475">
        <f>I52</f>
        <v>15.553000000000001</v>
      </c>
      <c r="G52" s="482">
        <f>Viet!E15</f>
        <v>6.96</v>
      </c>
      <c r="H52" s="477">
        <f>Viet!F15</f>
        <v>8.593</v>
      </c>
      <c r="I52" s="477">
        <f>G52+H52</f>
        <v>15.553000000000001</v>
      </c>
      <c r="J52" s="550"/>
      <c r="K52" s="478" t="s">
        <v>6300</v>
      </c>
      <c r="M52" s="483">
        <f>I52</f>
        <v>15.553000000000001</v>
      </c>
      <c r="N52" s="411"/>
      <c r="O52" s="411"/>
    </row>
    <row r="53" spans="1:16" ht="24" x14ac:dyDescent="0.25">
      <c r="A53" s="545" t="s">
        <v>6261</v>
      </c>
      <c r="B53" s="440" t="s">
        <v>6265</v>
      </c>
      <c r="C53" s="461"/>
      <c r="D53" s="474">
        <f t="shared" ref="D53:E53" si="22">D54</f>
        <v>0.90599999999999992</v>
      </c>
      <c r="E53" s="474">
        <f t="shared" si="22"/>
        <v>0</v>
      </c>
      <c r="F53" s="474">
        <f>F54</f>
        <v>0.90599999999999992</v>
      </c>
      <c r="G53" s="474">
        <f t="shared" ref="G53:H53" si="23">G54</f>
        <v>6.5000000000000002E-2</v>
      </c>
      <c r="H53" s="474">
        <f t="shared" si="23"/>
        <v>0.84099999999999997</v>
      </c>
      <c r="I53" s="474">
        <f>I54</f>
        <v>0.90599999999999992</v>
      </c>
      <c r="J53" s="431">
        <v>0</v>
      </c>
      <c r="K53" s="429"/>
      <c r="M53" s="483"/>
      <c r="N53" s="411"/>
      <c r="O53" s="411"/>
    </row>
    <row r="54" spans="1:16" ht="24.75" x14ac:dyDescent="0.25">
      <c r="A54" s="546">
        <v>1</v>
      </c>
      <c r="B54" s="446" t="s">
        <v>6324</v>
      </c>
      <c r="C54" s="419" t="s">
        <v>6210</v>
      </c>
      <c r="D54" s="548">
        <f>E54+F54</f>
        <v>0.90599999999999992</v>
      </c>
      <c r="E54" s="423">
        <v>0</v>
      </c>
      <c r="F54" s="475">
        <f>I54</f>
        <v>0.90599999999999992</v>
      </c>
      <c r="G54" s="482">
        <f>Viet!E16</f>
        <v>6.5000000000000002E-2</v>
      </c>
      <c r="H54" s="494">
        <f>Viet!F16</f>
        <v>0.84099999999999997</v>
      </c>
      <c r="I54" s="477">
        <f>G54+H54</f>
        <v>0.90599999999999992</v>
      </c>
      <c r="J54" s="550"/>
      <c r="K54" s="478" t="s">
        <v>6218</v>
      </c>
      <c r="M54" s="483">
        <f>I54</f>
        <v>0.90599999999999992</v>
      </c>
      <c r="N54" s="411"/>
      <c r="O54" s="411"/>
    </row>
    <row r="55" spans="1:16" ht="18.75" customHeight="1" x14ac:dyDescent="0.25">
      <c r="A55" s="894" t="s">
        <v>6317</v>
      </c>
      <c r="B55" s="894"/>
      <c r="C55" s="433"/>
      <c r="D55" s="438">
        <f>D8+D28+D32+D34+D37+D39+D41+D43+D47+D49+D51+D53</f>
        <v>251.58014</v>
      </c>
      <c r="E55" s="438">
        <f t="shared" ref="E55:I55" si="24">E8+E28+E32+E34+E37+E39+E41+E43+E47+E49+E51+E53</f>
        <v>79.761170000000021</v>
      </c>
      <c r="F55" s="438">
        <f t="shared" si="24"/>
        <v>171.81896999999998</v>
      </c>
      <c r="G55" s="438">
        <f t="shared" si="24"/>
        <v>18.460750000000001</v>
      </c>
      <c r="H55" s="438">
        <f t="shared" si="24"/>
        <v>153.35821999999999</v>
      </c>
      <c r="I55" s="438">
        <f t="shared" si="24"/>
        <v>171.81896999999998</v>
      </c>
      <c r="J55" s="431">
        <v>0</v>
      </c>
      <c r="K55" s="434"/>
      <c r="L55" s="502">
        <f>SUM(L8:L54)</f>
        <v>2.4536700000000002</v>
      </c>
      <c r="M55" s="502">
        <f>SUM(M8:M54)</f>
        <v>43.375660000000003</v>
      </c>
      <c r="N55" s="502">
        <f>SUM(N8:N54)</f>
        <v>21.355149999999998</v>
      </c>
      <c r="O55" s="502">
        <f>SUM(O8:O54)</f>
        <v>104.43205999999999</v>
      </c>
      <c r="P55" s="502">
        <f>SUM(P8:P54)</f>
        <v>0.20243</v>
      </c>
    </row>
    <row r="56" spans="1:16" x14ac:dyDescent="0.25">
      <c r="F56" s="402"/>
      <c r="G56" s="402"/>
      <c r="H56" s="402"/>
      <c r="I56" s="402"/>
      <c r="J56" s="402"/>
      <c r="M56" s="411"/>
    </row>
    <row r="57" spans="1:16" hidden="1" x14ac:dyDescent="0.25">
      <c r="A57" s="401" t="s">
        <v>6310</v>
      </c>
      <c r="B57" s="513" t="s">
        <v>6316</v>
      </c>
      <c r="C57" s="513"/>
      <c r="D57" s="514"/>
      <c r="E57" s="514"/>
      <c r="F57" s="515"/>
      <c r="G57" s="515"/>
      <c r="H57" s="515"/>
      <c r="I57" s="515"/>
      <c r="J57" s="515"/>
      <c r="K57" s="513"/>
      <c r="M57" s="411"/>
    </row>
    <row r="58" spans="1:16" ht="30.75" hidden="1" customHeight="1" x14ac:dyDescent="0.25">
      <c r="A58" s="543" t="s">
        <v>6310</v>
      </c>
      <c r="B58" s="895" t="s">
        <v>6315</v>
      </c>
      <c r="C58" s="895"/>
      <c r="D58" s="895"/>
      <c r="E58" s="895"/>
      <c r="F58" s="895"/>
      <c r="G58" s="895"/>
      <c r="H58" s="895"/>
      <c r="I58" s="895"/>
      <c r="J58" s="895"/>
      <c r="K58" s="895"/>
      <c r="M58" s="411"/>
    </row>
    <row r="59" spans="1:16" ht="15.75" hidden="1" customHeight="1" x14ac:dyDescent="0.25">
      <c r="A59" s="520">
        <v>1</v>
      </c>
      <c r="B59" s="896" t="s">
        <v>828</v>
      </c>
      <c r="C59" s="899" t="s">
        <v>6312</v>
      </c>
      <c r="D59" s="899"/>
      <c r="E59" s="899"/>
      <c r="F59" s="899"/>
      <c r="G59" s="899"/>
      <c r="H59" s="521"/>
      <c r="I59" s="521"/>
      <c r="J59" s="521"/>
      <c r="K59" s="522"/>
    </row>
    <row r="60" spans="1:16" hidden="1" x14ac:dyDescent="0.25">
      <c r="A60" s="523">
        <v>2</v>
      </c>
      <c r="B60" s="897"/>
      <c r="C60" s="900"/>
      <c r="D60" s="900"/>
      <c r="E60" s="900"/>
      <c r="F60" s="900"/>
      <c r="G60" s="900"/>
      <c r="H60" s="524"/>
      <c r="I60" s="524"/>
      <c r="J60" s="524"/>
      <c r="K60" s="525"/>
    </row>
    <row r="61" spans="1:16" hidden="1" x14ac:dyDescent="0.25">
      <c r="A61" s="523">
        <v>3</v>
      </c>
      <c r="B61" s="897"/>
      <c r="C61" s="900"/>
      <c r="D61" s="900"/>
      <c r="E61" s="900"/>
      <c r="F61" s="900"/>
      <c r="G61" s="900"/>
      <c r="H61" s="524"/>
      <c r="I61" s="524"/>
      <c r="J61" s="524"/>
      <c r="K61" s="525"/>
    </row>
    <row r="62" spans="1:16" hidden="1" x14ac:dyDescent="0.25">
      <c r="A62" s="526">
        <v>4</v>
      </c>
      <c r="B62" s="898"/>
      <c r="C62" s="901"/>
      <c r="D62" s="901"/>
      <c r="E62" s="901"/>
      <c r="F62" s="901"/>
      <c r="G62" s="901"/>
      <c r="H62" s="527"/>
      <c r="I62" s="527"/>
      <c r="J62" s="527"/>
      <c r="K62" s="528"/>
    </row>
    <row r="63" spans="1:16" hidden="1" x14ac:dyDescent="0.25">
      <c r="F63" s="402"/>
      <c r="G63" s="402"/>
      <c r="H63" s="402"/>
      <c r="I63" s="402"/>
      <c r="J63" s="402"/>
    </row>
    <row r="64" spans="1:16" hidden="1" x14ac:dyDescent="0.25">
      <c r="A64" s="520">
        <v>5</v>
      </c>
      <c r="B64" s="902" t="s">
        <v>6246</v>
      </c>
      <c r="C64" s="902" t="s">
        <v>6313</v>
      </c>
      <c r="D64" s="902"/>
      <c r="E64" s="529"/>
      <c r="F64" s="521"/>
      <c r="G64" s="521"/>
      <c r="H64" s="521"/>
      <c r="I64" s="521"/>
      <c r="J64" s="521"/>
      <c r="K64" s="522"/>
    </row>
    <row r="65" spans="1:11" hidden="1" x14ac:dyDescent="0.25">
      <c r="A65" s="523">
        <v>6</v>
      </c>
      <c r="B65" s="903"/>
      <c r="C65" s="903"/>
      <c r="D65" s="903"/>
      <c r="E65" s="519"/>
      <c r="F65" s="524"/>
      <c r="G65" s="524"/>
      <c r="H65" s="530"/>
      <c r="I65" s="524"/>
      <c r="J65" s="524"/>
      <c r="K65" s="531"/>
    </row>
    <row r="66" spans="1:11" hidden="1" x14ac:dyDescent="0.25">
      <c r="A66" s="526">
        <v>7</v>
      </c>
      <c r="B66" s="904"/>
      <c r="C66" s="904"/>
      <c r="D66" s="904"/>
      <c r="E66" s="532"/>
      <c r="F66" s="527"/>
      <c r="G66" s="527"/>
      <c r="H66" s="533"/>
      <c r="I66" s="527"/>
      <c r="J66" s="527"/>
      <c r="K66" s="528"/>
    </row>
    <row r="67" spans="1:11" hidden="1" x14ac:dyDescent="0.25">
      <c r="F67" s="402"/>
      <c r="G67" s="402"/>
      <c r="H67" s="456"/>
      <c r="I67" s="402"/>
      <c r="J67" s="402"/>
    </row>
    <row r="68" spans="1:11" ht="23.25" hidden="1" x14ac:dyDescent="0.25">
      <c r="A68" s="534">
        <v>8</v>
      </c>
      <c r="B68" s="535" t="s">
        <v>6250</v>
      </c>
      <c r="C68" s="890" t="s">
        <v>6314</v>
      </c>
      <c r="D68" s="890"/>
      <c r="E68" s="536"/>
      <c r="F68" s="537"/>
      <c r="G68" s="537"/>
      <c r="H68" s="538"/>
      <c r="I68" s="537"/>
      <c r="J68" s="537"/>
      <c r="K68" s="539"/>
    </row>
    <row r="69" spans="1:11" hidden="1" x14ac:dyDescent="0.25">
      <c r="A69" s="512"/>
      <c r="B69" s="517"/>
      <c r="C69" s="516"/>
      <c r="D69" s="516"/>
      <c r="F69" s="402"/>
      <c r="G69" s="402"/>
      <c r="H69" s="456"/>
      <c r="I69" s="402"/>
      <c r="J69" s="402"/>
    </row>
    <row r="70" spans="1:11" hidden="1" x14ac:dyDescent="0.25">
      <c r="A70" s="520">
        <v>9</v>
      </c>
      <c r="B70" s="540" t="s">
        <v>6254</v>
      </c>
      <c r="C70" s="891" t="s">
        <v>6311</v>
      </c>
      <c r="D70" s="891"/>
      <c r="E70" s="891"/>
      <c r="F70" s="891"/>
      <c r="G70" s="891"/>
      <c r="H70" s="541"/>
      <c r="I70" s="521"/>
      <c r="J70" s="521"/>
      <c r="K70" s="522"/>
    </row>
    <row r="71" spans="1:11" ht="22.5" hidden="1" x14ac:dyDescent="0.25">
      <c r="A71" s="523">
        <v>10</v>
      </c>
      <c r="B71" s="518" t="s">
        <v>6262</v>
      </c>
      <c r="C71" s="892"/>
      <c r="D71" s="892"/>
      <c r="E71" s="892"/>
      <c r="F71" s="892"/>
      <c r="G71" s="892"/>
      <c r="H71" s="530"/>
      <c r="I71" s="524"/>
      <c r="J71" s="524"/>
      <c r="K71" s="531"/>
    </row>
    <row r="72" spans="1:11" ht="22.5" hidden="1" x14ac:dyDescent="0.25">
      <c r="A72" s="526">
        <v>11</v>
      </c>
      <c r="B72" s="542" t="s">
        <v>6265</v>
      </c>
      <c r="C72" s="893"/>
      <c r="D72" s="893"/>
      <c r="E72" s="893"/>
      <c r="F72" s="893"/>
      <c r="G72" s="893"/>
      <c r="H72" s="533"/>
      <c r="I72" s="527"/>
      <c r="J72" s="527"/>
      <c r="K72" s="528"/>
    </row>
    <row r="73" spans="1:11" hidden="1" x14ac:dyDescent="0.25">
      <c r="F73" s="402"/>
      <c r="G73" s="402"/>
      <c r="H73" s="456"/>
      <c r="I73" s="402"/>
      <c r="J73" s="402"/>
    </row>
    <row r="74" spans="1:11" x14ac:dyDescent="0.25">
      <c r="F74" s="402"/>
      <c r="G74" s="402"/>
      <c r="H74" s="456"/>
      <c r="I74" s="402"/>
      <c r="J74" s="402"/>
    </row>
    <row r="75" spans="1:11" x14ac:dyDescent="0.25">
      <c r="F75" s="402"/>
      <c r="G75" s="455"/>
      <c r="H75" s="456"/>
      <c r="I75" s="455"/>
      <c r="J75" s="402"/>
    </row>
    <row r="76" spans="1:11" x14ac:dyDescent="0.25">
      <c r="H76" s="457"/>
    </row>
    <row r="77" spans="1:11" x14ac:dyDescent="0.25">
      <c r="H77" s="457"/>
      <c r="I77" s="411"/>
    </row>
    <row r="78" spans="1:11" x14ac:dyDescent="0.25">
      <c r="H78" s="457"/>
      <c r="I78" s="411"/>
    </row>
    <row r="79" spans="1:11" x14ac:dyDescent="0.25">
      <c r="H79" s="457"/>
    </row>
    <row r="80" spans="1:11" x14ac:dyDescent="0.25">
      <c r="H80" s="457"/>
    </row>
  </sheetData>
  <mergeCells count="37">
    <mergeCell ref="A25:A27"/>
    <mergeCell ref="B25:B27"/>
    <mergeCell ref="K25:K27"/>
    <mergeCell ref="C68:D68"/>
    <mergeCell ref="C70:G72"/>
    <mergeCell ref="A55:B55"/>
    <mergeCell ref="B58:K58"/>
    <mergeCell ref="B59:B62"/>
    <mergeCell ref="C59:G62"/>
    <mergeCell ref="B64:B66"/>
    <mergeCell ref="C64:D66"/>
    <mergeCell ref="A18:A20"/>
    <mergeCell ref="B18:B20"/>
    <mergeCell ref="K18:K20"/>
    <mergeCell ref="A21:A23"/>
    <mergeCell ref="B21:B23"/>
    <mergeCell ref="K21:K23"/>
    <mergeCell ref="A12:A14"/>
    <mergeCell ref="B12:B14"/>
    <mergeCell ref="K12:K14"/>
    <mergeCell ref="A15:A17"/>
    <mergeCell ref="B15:B17"/>
    <mergeCell ref="K15:K17"/>
    <mergeCell ref="A1:B1"/>
    <mergeCell ref="A2:L2"/>
    <mergeCell ref="A3:L3"/>
    <mergeCell ref="A4:A7"/>
    <mergeCell ref="B4:B7"/>
    <mergeCell ref="C4:C7"/>
    <mergeCell ref="D4:D7"/>
    <mergeCell ref="E4:J4"/>
    <mergeCell ref="K4:K7"/>
    <mergeCell ref="E5:E7"/>
    <mergeCell ref="F5:F7"/>
    <mergeCell ref="G5:J5"/>
    <mergeCell ref="G6:H6"/>
    <mergeCell ref="I6:J6"/>
  </mergeCells>
  <pageMargins left="0.52" right="0.16" top="0.51" bottom="0.32" header="0.23" footer="0.2"/>
  <pageSetup paperSize="9" orientation="landscape" verticalDpi="0"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workbookViewId="0">
      <selection activeCell="G6" sqref="G6:J6"/>
    </sheetView>
  </sheetViews>
  <sheetFormatPr defaultRowHeight="15.75" x14ac:dyDescent="0.25"/>
  <cols>
    <col min="1" max="1" width="5.140625" style="401" customWidth="1"/>
    <col min="2" max="2" width="19.85546875" style="400" customWidth="1"/>
    <col min="3" max="3" width="26.140625" style="400" customWidth="1"/>
    <col min="4" max="4" width="15.140625" style="400" customWidth="1"/>
    <col min="5" max="5" width="10" style="400" customWidth="1"/>
    <col min="6" max="6" width="5.140625" style="400" customWidth="1"/>
    <col min="7" max="7" width="5.85546875" style="400" customWidth="1"/>
    <col min="8" max="8" width="9.42578125" style="400" customWidth="1"/>
    <col min="9" max="9" width="10.42578125" style="400" customWidth="1"/>
    <col min="10" max="10" width="10.28515625" style="400" bestFit="1" customWidth="1"/>
    <col min="11" max="11" width="7.28515625" style="400" customWidth="1"/>
    <col min="12" max="12" width="15.28515625" style="400" customWidth="1"/>
    <col min="13" max="13" width="0" style="400" hidden="1" customWidth="1"/>
    <col min="14" max="14" width="11.28515625" style="400" hidden="1" customWidth="1"/>
    <col min="15" max="15" width="10.140625" style="400" hidden="1" customWidth="1"/>
    <col min="16" max="16" width="11.42578125" style="400" hidden="1" customWidth="1"/>
    <col min="17" max="17" width="9.7109375" style="400" hidden="1" customWidth="1"/>
    <col min="18" max="18" width="0" style="400" hidden="1" customWidth="1"/>
    <col min="19" max="16384" width="9.140625" style="400"/>
  </cols>
  <sheetData>
    <row r="1" spans="1:17" x14ac:dyDescent="0.25">
      <c r="A1" s="860" t="s">
        <v>6175</v>
      </c>
      <c r="B1" s="860"/>
    </row>
    <row r="2" spans="1:17" ht="22.5" customHeight="1" x14ac:dyDescent="0.25">
      <c r="A2" s="885" t="s">
        <v>6174</v>
      </c>
      <c r="B2" s="885"/>
      <c r="C2" s="885"/>
      <c r="D2" s="885"/>
      <c r="E2" s="885"/>
      <c r="F2" s="885"/>
      <c r="G2" s="885"/>
      <c r="H2" s="885"/>
      <c r="I2" s="885"/>
      <c r="J2" s="885"/>
      <c r="K2" s="885"/>
      <c r="L2" s="885"/>
    </row>
    <row r="3" spans="1:17" ht="17.25" customHeight="1" x14ac:dyDescent="0.25">
      <c r="A3" s="862" t="s">
        <v>6204</v>
      </c>
      <c r="B3" s="862"/>
      <c r="C3" s="862"/>
      <c r="D3" s="862"/>
      <c r="E3" s="862"/>
      <c r="F3" s="862"/>
      <c r="G3" s="862"/>
      <c r="H3" s="862"/>
      <c r="I3" s="862"/>
      <c r="J3" s="862"/>
      <c r="K3" s="862"/>
      <c r="L3" s="862"/>
    </row>
    <row r="4" spans="1:17" ht="26.25" customHeight="1" x14ac:dyDescent="0.25">
      <c r="A4" s="855" t="s">
        <v>0</v>
      </c>
      <c r="B4" s="855" t="s">
        <v>6165</v>
      </c>
      <c r="C4" s="855" t="s">
        <v>6166</v>
      </c>
      <c r="D4" s="855" t="s">
        <v>6167</v>
      </c>
      <c r="E4" s="855" t="s">
        <v>6198</v>
      </c>
      <c r="F4" s="863" t="s">
        <v>6172</v>
      </c>
      <c r="G4" s="864"/>
      <c r="H4" s="864"/>
      <c r="I4" s="865"/>
      <c r="J4" s="863" t="s">
        <v>6168</v>
      </c>
      <c r="K4" s="864"/>
      <c r="L4" s="855" t="s">
        <v>6169</v>
      </c>
    </row>
    <row r="5" spans="1:17" ht="30" customHeight="1" x14ac:dyDescent="0.25">
      <c r="A5" s="856"/>
      <c r="B5" s="856"/>
      <c r="C5" s="856"/>
      <c r="D5" s="856"/>
      <c r="E5" s="856"/>
      <c r="F5" s="403" t="s">
        <v>6164</v>
      </c>
      <c r="G5" s="403" t="s">
        <v>6158</v>
      </c>
      <c r="H5" s="403" t="s">
        <v>6159</v>
      </c>
      <c r="I5" s="403" t="s">
        <v>6171</v>
      </c>
      <c r="J5" s="403" t="s">
        <v>6157</v>
      </c>
      <c r="K5" s="403" t="s">
        <v>6170</v>
      </c>
      <c r="L5" s="856"/>
      <c r="M5" s="400" t="s">
        <v>6227</v>
      </c>
      <c r="N5" s="400" t="s">
        <v>6224</v>
      </c>
      <c r="O5" s="400" t="s">
        <v>6225</v>
      </c>
      <c r="P5" s="400" t="s">
        <v>6226</v>
      </c>
      <c r="Q5" s="400" t="s">
        <v>6291</v>
      </c>
    </row>
    <row r="6" spans="1:17" ht="30" customHeight="1" x14ac:dyDescent="0.25">
      <c r="A6" s="403" t="s">
        <v>26</v>
      </c>
      <c r="B6" s="403" t="s">
        <v>6177</v>
      </c>
      <c r="C6" s="403"/>
      <c r="D6" s="403"/>
      <c r="E6" s="437">
        <f>E7+E8+E9+E10+E13+E16+E19+E22+E23</f>
        <v>12.62285</v>
      </c>
      <c r="F6" s="413">
        <v>0</v>
      </c>
      <c r="G6" s="413">
        <v>0</v>
      </c>
      <c r="H6" s="413">
        <v>0</v>
      </c>
      <c r="I6" s="437">
        <f t="shared" ref="I6:J6" si="0">I7+I8+I9+I10+I13+I16+I19+I22+I23</f>
        <v>12.62285</v>
      </c>
      <c r="J6" s="437">
        <f t="shared" si="0"/>
        <v>12.62285</v>
      </c>
      <c r="K6" s="413">
        <v>0</v>
      </c>
      <c r="L6" s="403"/>
    </row>
    <row r="7" spans="1:17" ht="26.1" customHeight="1" x14ac:dyDescent="0.25">
      <c r="A7" s="408">
        <v>1</v>
      </c>
      <c r="B7" s="503"/>
      <c r="C7" s="415" t="s">
        <v>6178</v>
      </c>
      <c r="D7" s="418" t="s">
        <v>6185</v>
      </c>
      <c r="E7" s="420">
        <f>SUM(F7:I7)</f>
        <v>1.9897199999999999</v>
      </c>
      <c r="F7" s="413">
        <v>0</v>
      </c>
      <c r="G7" s="413">
        <v>0</v>
      </c>
      <c r="H7" s="413">
        <v>0</v>
      </c>
      <c r="I7" s="416">
        <v>1.9897199999999999</v>
      </c>
      <c r="J7" s="417">
        <f>I7</f>
        <v>1.9897199999999999</v>
      </c>
      <c r="K7" s="413">
        <v>0</v>
      </c>
      <c r="L7" s="418" t="s">
        <v>6186</v>
      </c>
      <c r="O7" s="447">
        <f>J7</f>
        <v>1.9897199999999999</v>
      </c>
    </row>
    <row r="8" spans="1:17" ht="26.1" customHeight="1" x14ac:dyDescent="0.25">
      <c r="A8" s="408">
        <v>2</v>
      </c>
      <c r="B8" s="504"/>
      <c r="C8" s="415" t="s">
        <v>6179</v>
      </c>
      <c r="D8" s="418" t="s">
        <v>2141</v>
      </c>
      <c r="E8" s="420">
        <f t="shared" ref="E8:E27" si="1">SUM(F8:I8)</f>
        <v>2.1729400000000001</v>
      </c>
      <c r="F8" s="413">
        <v>0</v>
      </c>
      <c r="G8" s="413">
        <v>0</v>
      </c>
      <c r="H8" s="413">
        <v>0</v>
      </c>
      <c r="I8" s="416">
        <v>2.1729400000000001</v>
      </c>
      <c r="J8" s="417">
        <f t="shared" ref="J8:J9" si="2">I8</f>
        <v>2.1729400000000001</v>
      </c>
      <c r="K8" s="413">
        <v>0</v>
      </c>
      <c r="L8" s="418" t="s">
        <v>6187</v>
      </c>
      <c r="O8" s="447">
        <f>J8</f>
        <v>2.1729400000000001</v>
      </c>
    </row>
    <row r="9" spans="1:17" ht="26.1" customHeight="1" x14ac:dyDescent="0.25">
      <c r="A9" s="408">
        <v>3</v>
      </c>
      <c r="B9" s="504"/>
      <c r="C9" s="415" t="s">
        <v>6180</v>
      </c>
      <c r="D9" s="418" t="s">
        <v>2790</v>
      </c>
      <c r="E9" s="420">
        <f t="shared" si="1"/>
        <v>0.69125999999999999</v>
      </c>
      <c r="F9" s="413">
        <v>0</v>
      </c>
      <c r="G9" s="413">
        <v>0</v>
      </c>
      <c r="H9" s="413">
        <v>0</v>
      </c>
      <c r="I9" s="416">
        <v>0.69125999999999999</v>
      </c>
      <c r="J9" s="417">
        <f t="shared" si="2"/>
        <v>0.69125999999999999</v>
      </c>
      <c r="K9" s="413">
        <v>0</v>
      </c>
      <c r="L9" s="418" t="s">
        <v>6188</v>
      </c>
      <c r="N9" s="447">
        <f>J9</f>
        <v>0.69125999999999999</v>
      </c>
    </row>
    <row r="10" spans="1:17" ht="33.75" x14ac:dyDescent="0.25">
      <c r="A10" s="909">
        <v>4</v>
      </c>
      <c r="B10" s="504"/>
      <c r="C10" s="907" t="s">
        <v>6181</v>
      </c>
      <c r="D10" s="458" t="s">
        <v>6223</v>
      </c>
      <c r="E10" s="459">
        <f>SUM(F10:I10)</f>
        <v>0.77795000000000003</v>
      </c>
      <c r="F10" s="413">
        <v>0</v>
      </c>
      <c r="G10" s="413">
        <v>0</v>
      </c>
      <c r="H10" s="413">
        <v>0</v>
      </c>
      <c r="I10" s="460">
        <f>SUM(I11:I12)</f>
        <v>0.77795000000000003</v>
      </c>
      <c r="J10" s="417">
        <f>I10</f>
        <v>0.77795000000000003</v>
      </c>
      <c r="K10" s="413">
        <v>0</v>
      </c>
      <c r="L10" s="908" t="s">
        <v>6220</v>
      </c>
    </row>
    <row r="11" spans="1:17" ht="18" customHeight="1" x14ac:dyDescent="0.25">
      <c r="A11" s="909"/>
      <c r="B11" s="504"/>
      <c r="C11" s="907"/>
      <c r="D11" s="458" t="s">
        <v>6221</v>
      </c>
      <c r="E11" s="459">
        <f>I11</f>
        <v>0.53729000000000005</v>
      </c>
      <c r="F11" s="413">
        <v>0</v>
      </c>
      <c r="G11" s="413">
        <v>0</v>
      </c>
      <c r="H11" s="413">
        <v>0</v>
      </c>
      <c r="I11" s="460">
        <v>0.53729000000000005</v>
      </c>
      <c r="J11" s="417">
        <f>I11</f>
        <v>0.53729000000000005</v>
      </c>
      <c r="K11" s="413"/>
      <c r="L11" s="908"/>
      <c r="N11" s="447">
        <f>J11</f>
        <v>0.53729000000000005</v>
      </c>
    </row>
    <row r="12" spans="1:17" ht="18" customHeight="1" x14ac:dyDescent="0.25">
      <c r="A12" s="909"/>
      <c r="B12" s="504"/>
      <c r="C12" s="907"/>
      <c r="D12" s="458" t="s">
        <v>6222</v>
      </c>
      <c r="E12" s="459">
        <f>I12</f>
        <v>0.24066000000000001</v>
      </c>
      <c r="F12" s="413">
        <v>0</v>
      </c>
      <c r="G12" s="413">
        <v>0</v>
      </c>
      <c r="H12" s="413">
        <v>0</v>
      </c>
      <c r="I12" s="460">
        <v>0.24066000000000001</v>
      </c>
      <c r="J12" s="417">
        <f>I12</f>
        <v>0.24066000000000001</v>
      </c>
      <c r="K12" s="413"/>
      <c r="L12" s="908"/>
      <c r="M12" s="462">
        <f>I12</f>
        <v>0.24066000000000001</v>
      </c>
    </row>
    <row r="13" spans="1:17" ht="36" customHeight="1" x14ac:dyDescent="0.25">
      <c r="A13" s="909">
        <v>5</v>
      </c>
      <c r="B13" s="504"/>
      <c r="C13" s="907" t="s">
        <v>6182</v>
      </c>
      <c r="D13" s="458" t="s">
        <v>6223</v>
      </c>
      <c r="E13" s="459">
        <f t="shared" si="1"/>
        <v>2.1200799999999997</v>
      </c>
      <c r="F13" s="413">
        <v>0</v>
      </c>
      <c r="G13" s="413">
        <v>0</v>
      </c>
      <c r="H13" s="413">
        <v>0</v>
      </c>
      <c r="I13" s="460">
        <f>SUM(I14:I15)</f>
        <v>2.1200799999999997</v>
      </c>
      <c r="J13" s="460">
        <f>SUM(J14:J15)</f>
        <v>2.1200799999999997</v>
      </c>
      <c r="K13" s="413">
        <v>0</v>
      </c>
      <c r="L13" s="908" t="s">
        <v>6220</v>
      </c>
      <c r="O13" s="411"/>
      <c r="P13" s="411"/>
    </row>
    <row r="14" spans="1:17" ht="18" customHeight="1" x14ac:dyDescent="0.25">
      <c r="A14" s="909"/>
      <c r="B14" s="504"/>
      <c r="C14" s="907"/>
      <c r="D14" s="458" t="s">
        <v>6221</v>
      </c>
      <c r="E14" s="459">
        <f>I14</f>
        <v>1.0431999999999999</v>
      </c>
      <c r="F14" s="413">
        <v>0</v>
      </c>
      <c r="G14" s="413">
        <v>0</v>
      </c>
      <c r="H14" s="413">
        <v>0</v>
      </c>
      <c r="I14" s="460">
        <v>1.0431999999999999</v>
      </c>
      <c r="J14" s="417">
        <f>I14</f>
        <v>1.0431999999999999</v>
      </c>
      <c r="K14" s="413"/>
      <c r="L14" s="908"/>
      <c r="N14" s="447">
        <f>J14</f>
        <v>1.0431999999999999</v>
      </c>
      <c r="O14" s="411"/>
      <c r="P14" s="411"/>
    </row>
    <row r="15" spans="1:17" ht="18" customHeight="1" x14ac:dyDescent="0.25">
      <c r="A15" s="909"/>
      <c r="B15" s="504"/>
      <c r="C15" s="907"/>
      <c r="D15" s="458" t="s">
        <v>6222</v>
      </c>
      <c r="E15" s="459">
        <f>I15</f>
        <v>1.0768800000000001</v>
      </c>
      <c r="F15" s="413">
        <v>0</v>
      </c>
      <c r="G15" s="413">
        <v>0</v>
      </c>
      <c r="H15" s="413">
        <v>0</v>
      </c>
      <c r="I15" s="460">
        <v>1.0768800000000001</v>
      </c>
      <c r="J15" s="417">
        <f>I15</f>
        <v>1.0768800000000001</v>
      </c>
      <c r="K15" s="413"/>
      <c r="L15" s="908"/>
      <c r="M15" s="462">
        <f>I15</f>
        <v>1.0768800000000001</v>
      </c>
      <c r="O15" s="411"/>
      <c r="P15" s="411"/>
    </row>
    <row r="16" spans="1:17" ht="33.75" x14ac:dyDescent="0.25">
      <c r="A16" s="909">
        <v>6</v>
      </c>
      <c r="B16" s="504"/>
      <c r="C16" s="907" t="s">
        <v>6183</v>
      </c>
      <c r="D16" s="458" t="s">
        <v>6223</v>
      </c>
      <c r="E16" s="459">
        <f>SUM(E17:E18)</f>
        <v>1</v>
      </c>
      <c r="F16" s="413">
        <v>0</v>
      </c>
      <c r="G16" s="413">
        <v>0</v>
      </c>
      <c r="H16" s="413">
        <v>0</v>
      </c>
      <c r="I16" s="460">
        <f>SUM(I17:I18)</f>
        <v>1</v>
      </c>
      <c r="J16" s="460">
        <f>SUM(J17:J18)</f>
        <v>1</v>
      </c>
      <c r="K16" s="413">
        <v>0</v>
      </c>
      <c r="L16" s="908" t="s">
        <v>6190</v>
      </c>
      <c r="O16" s="411"/>
      <c r="P16" s="411"/>
    </row>
    <row r="17" spans="1:16" ht="18" customHeight="1" x14ac:dyDescent="0.25">
      <c r="A17" s="909"/>
      <c r="B17" s="504"/>
      <c r="C17" s="907"/>
      <c r="D17" s="458" t="s">
        <v>6221</v>
      </c>
      <c r="E17" s="459">
        <f>I17</f>
        <v>0.7</v>
      </c>
      <c r="F17" s="413">
        <v>0</v>
      </c>
      <c r="G17" s="413">
        <v>0</v>
      </c>
      <c r="H17" s="413">
        <v>0</v>
      </c>
      <c r="I17" s="460">
        <v>0.7</v>
      </c>
      <c r="J17" s="417">
        <f>I17</f>
        <v>0.7</v>
      </c>
      <c r="K17" s="413"/>
      <c r="L17" s="908"/>
      <c r="N17" s="447">
        <f>J17</f>
        <v>0.7</v>
      </c>
      <c r="O17" s="411"/>
      <c r="P17" s="411"/>
    </row>
    <row r="18" spans="1:16" ht="18" customHeight="1" x14ac:dyDescent="0.25">
      <c r="A18" s="909"/>
      <c r="B18" s="504"/>
      <c r="C18" s="907"/>
      <c r="D18" s="458" t="s">
        <v>6222</v>
      </c>
      <c r="E18" s="459">
        <f>I18</f>
        <v>0.3</v>
      </c>
      <c r="F18" s="413">
        <v>0</v>
      </c>
      <c r="G18" s="413">
        <v>0</v>
      </c>
      <c r="H18" s="413">
        <v>0</v>
      </c>
      <c r="I18" s="460">
        <v>0.3</v>
      </c>
      <c r="J18" s="417">
        <f>I18</f>
        <v>0.3</v>
      </c>
      <c r="K18" s="413"/>
      <c r="L18" s="908"/>
      <c r="M18" s="462">
        <f>I18</f>
        <v>0.3</v>
      </c>
      <c r="O18" s="411"/>
      <c r="P18" s="411"/>
    </row>
    <row r="19" spans="1:16" ht="33.75" x14ac:dyDescent="0.25">
      <c r="A19" s="909">
        <v>7</v>
      </c>
      <c r="B19" s="504"/>
      <c r="C19" s="907" t="s">
        <v>6184</v>
      </c>
      <c r="D19" s="458" t="s">
        <v>6223</v>
      </c>
      <c r="E19" s="459">
        <f>SUM(E20:E21)</f>
        <v>1</v>
      </c>
      <c r="F19" s="413">
        <v>0</v>
      </c>
      <c r="G19" s="413">
        <v>0</v>
      </c>
      <c r="H19" s="413">
        <v>0</v>
      </c>
      <c r="I19" s="459">
        <f t="shared" ref="I19:J19" si="3">SUM(I20:I21)</f>
        <v>1</v>
      </c>
      <c r="J19" s="459">
        <f t="shared" si="3"/>
        <v>1</v>
      </c>
      <c r="K19" s="413">
        <v>0</v>
      </c>
      <c r="L19" s="908" t="s">
        <v>6190</v>
      </c>
      <c r="O19" s="411"/>
      <c r="P19" s="411"/>
    </row>
    <row r="20" spans="1:16" ht="18" customHeight="1" x14ac:dyDescent="0.25">
      <c r="A20" s="909"/>
      <c r="B20" s="504"/>
      <c r="C20" s="907"/>
      <c r="D20" s="458" t="s">
        <v>6221</v>
      </c>
      <c r="E20" s="459">
        <f>I20</f>
        <v>0.79</v>
      </c>
      <c r="F20" s="413">
        <v>0</v>
      </c>
      <c r="G20" s="413">
        <v>0</v>
      </c>
      <c r="H20" s="413">
        <v>0</v>
      </c>
      <c r="I20" s="460">
        <v>0.79</v>
      </c>
      <c r="J20" s="417">
        <f>I20</f>
        <v>0.79</v>
      </c>
      <c r="K20" s="413"/>
      <c r="L20" s="908"/>
      <c r="N20" s="447">
        <f>J20</f>
        <v>0.79</v>
      </c>
      <c r="O20" s="411"/>
      <c r="P20" s="411"/>
    </row>
    <row r="21" spans="1:16" ht="18" customHeight="1" x14ac:dyDescent="0.25">
      <c r="A21" s="909"/>
      <c r="B21" s="505"/>
      <c r="C21" s="907"/>
      <c r="D21" s="458" t="s">
        <v>6222</v>
      </c>
      <c r="E21" s="459">
        <f>I21</f>
        <v>0.21</v>
      </c>
      <c r="F21" s="413">
        <v>0</v>
      </c>
      <c r="G21" s="413">
        <v>0</v>
      </c>
      <c r="H21" s="413">
        <v>0</v>
      </c>
      <c r="I21" s="460">
        <v>0.21</v>
      </c>
      <c r="J21" s="417">
        <f>I21</f>
        <v>0.21</v>
      </c>
      <c r="K21" s="413"/>
      <c r="L21" s="908"/>
      <c r="M21" s="447">
        <f>J21</f>
        <v>0.21</v>
      </c>
      <c r="O21" s="411"/>
      <c r="P21" s="411"/>
    </row>
    <row r="22" spans="1:16" ht="26.25" customHeight="1" x14ac:dyDescent="0.25">
      <c r="A22" s="479">
        <v>8</v>
      </c>
      <c r="B22" s="504"/>
      <c r="C22" s="506" t="s">
        <v>6296</v>
      </c>
      <c r="D22" s="458" t="s">
        <v>6221</v>
      </c>
      <c r="E22" s="459">
        <f>I22</f>
        <v>0.47489999999999999</v>
      </c>
      <c r="F22" s="413">
        <v>0</v>
      </c>
      <c r="G22" s="413">
        <v>0</v>
      </c>
      <c r="H22" s="413">
        <v>0</v>
      </c>
      <c r="I22" s="460">
        <v>0.47489999999999999</v>
      </c>
      <c r="J22" s="460">
        <f>I22</f>
        <v>0.47489999999999999</v>
      </c>
      <c r="K22" s="413">
        <v>0</v>
      </c>
      <c r="L22" s="480" t="s">
        <v>6298</v>
      </c>
      <c r="N22" s="462">
        <f>J22</f>
        <v>0.47489999999999999</v>
      </c>
      <c r="O22" s="411"/>
      <c r="P22" s="411"/>
    </row>
    <row r="23" spans="1:16" ht="33.75" x14ac:dyDescent="0.25">
      <c r="A23" s="909">
        <v>9</v>
      </c>
      <c r="B23" s="504"/>
      <c r="C23" s="907" t="s">
        <v>6297</v>
      </c>
      <c r="D23" s="458" t="s">
        <v>6223</v>
      </c>
      <c r="E23" s="459">
        <f>SUM(E24:E25)</f>
        <v>2.3959999999999999</v>
      </c>
      <c r="F23" s="413">
        <v>0</v>
      </c>
      <c r="G23" s="413">
        <v>0</v>
      </c>
      <c r="H23" s="413">
        <v>0</v>
      </c>
      <c r="I23" s="459">
        <f t="shared" ref="I23:J23" si="4">SUM(I24:I25)</f>
        <v>2.3959999999999999</v>
      </c>
      <c r="J23" s="459">
        <f t="shared" si="4"/>
        <v>2.3959999999999999</v>
      </c>
      <c r="K23" s="413">
        <v>0</v>
      </c>
      <c r="L23" s="908" t="s">
        <v>6190</v>
      </c>
      <c r="O23" s="411"/>
      <c r="P23" s="411"/>
    </row>
    <row r="24" spans="1:16" ht="18" customHeight="1" x14ac:dyDescent="0.25">
      <c r="A24" s="909"/>
      <c r="B24" s="504"/>
      <c r="C24" s="907"/>
      <c r="D24" s="458" t="s">
        <v>6221</v>
      </c>
      <c r="E24" s="459">
        <f>I24</f>
        <v>1.7698700000000001</v>
      </c>
      <c r="F24" s="413">
        <v>0</v>
      </c>
      <c r="G24" s="413">
        <v>0</v>
      </c>
      <c r="H24" s="413">
        <v>0</v>
      </c>
      <c r="I24" s="460">
        <v>1.7698700000000001</v>
      </c>
      <c r="J24" s="417">
        <f>I24</f>
        <v>1.7698700000000001</v>
      </c>
      <c r="K24" s="413"/>
      <c r="L24" s="908"/>
      <c r="N24" s="447">
        <f>J24</f>
        <v>1.7698700000000001</v>
      </c>
      <c r="O24" s="411"/>
      <c r="P24" s="411"/>
    </row>
    <row r="25" spans="1:16" ht="18" customHeight="1" x14ac:dyDescent="0.25">
      <c r="A25" s="909"/>
      <c r="B25" s="505"/>
      <c r="C25" s="907"/>
      <c r="D25" s="458" t="s">
        <v>6222</v>
      </c>
      <c r="E25" s="459">
        <f>I25</f>
        <v>0.62612999999999996</v>
      </c>
      <c r="F25" s="413">
        <v>0</v>
      </c>
      <c r="G25" s="413">
        <v>0</v>
      </c>
      <c r="H25" s="413">
        <v>0</v>
      </c>
      <c r="I25" s="460">
        <v>0.62612999999999996</v>
      </c>
      <c r="J25" s="417">
        <f>I25</f>
        <v>0.62612999999999996</v>
      </c>
      <c r="K25" s="413"/>
      <c r="L25" s="908"/>
      <c r="M25" s="447">
        <f>J25</f>
        <v>0.62612999999999996</v>
      </c>
      <c r="O25" s="411"/>
      <c r="P25" s="411"/>
    </row>
    <row r="26" spans="1:16" ht="36" x14ac:dyDescent="0.25">
      <c r="A26" s="403" t="s">
        <v>6191</v>
      </c>
      <c r="B26" s="440" t="s">
        <v>6199</v>
      </c>
      <c r="C26" s="415"/>
      <c r="D26" s="444"/>
      <c r="E26" s="442">
        <f>SUM(E27:E29)</f>
        <v>11.20767</v>
      </c>
      <c r="F26" s="412">
        <v>0</v>
      </c>
      <c r="G26" s="412">
        <v>0</v>
      </c>
      <c r="H26" s="442">
        <f t="shared" ref="H26:J26" si="5">SUM(H27:H29)</f>
        <v>5.8639999999999998E-2</v>
      </c>
      <c r="I26" s="442">
        <f t="shared" si="5"/>
        <v>11.14903</v>
      </c>
      <c r="J26" s="442">
        <f t="shared" si="5"/>
        <v>11.20767</v>
      </c>
      <c r="K26" s="412">
        <v>0</v>
      </c>
      <c r="L26" s="419"/>
      <c r="O26" s="411"/>
      <c r="P26" s="411"/>
    </row>
    <row r="27" spans="1:16" ht="48.75" x14ac:dyDescent="0.25">
      <c r="A27" s="408">
        <v>1</v>
      </c>
      <c r="B27" s="910"/>
      <c r="C27" s="446" t="s">
        <v>6200</v>
      </c>
      <c r="D27" s="419" t="s">
        <v>4884</v>
      </c>
      <c r="E27" s="420">
        <f t="shared" si="1"/>
        <v>1.53241</v>
      </c>
      <c r="F27" s="413">
        <v>0</v>
      </c>
      <c r="G27" s="413">
        <v>0</v>
      </c>
      <c r="H27" s="413">
        <v>0</v>
      </c>
      <c r="I27" s="416">
        <v>1.53241</v>
      </c>
      <c r="J27" s="416">
        <v>1.53241</v>
      </c>
      <c r="K27" s="413">
        <v>0</v>
      </c>
      <c r="L27" s="419" t="s">
        <v>6201</v>
      </c>
      <c r="O27" s="411"/>
      <c r="P27" s="447">
        <f>I27</f>
        <v>1.53241</v>
      </c>
    </row>
    <row r="28" spans="1:16" ht="36.75" x14ac:dyDescent="0.25">
      <c r="A28" s="408">
        <v>2</v>
      </c>
      <c r="B28" s="911"/>
      <c r="C28" s="446" t="s">
        <v>6255</v>
      </c>
      <c r="D28" s="419" t="s">
        <v>4884</v>
      </c>
      <c r="E28" s="420">
        <f>SUM(F28:I28)</f>
        <v>5.2277399999999998</v>
      </c>
      <c r="F28" s="413">
        <v>0</v>
      </c>
      <c r="G28" s="413">
        <v>0</v>
      </c>
      <c r="H28" s="448">
        <v>5.8639999999999998E-2</v>
      </c>
      <c r="I28" s="416">
        <f>5.22774-H28</f>
        <v>5.1691000000000003</v>
      </c>
      <c r="J28" s="416">
        <f>H28+I28</f>
        <v>5.2277399999999998</v>
      </c>
      <c r="K28" s="413">
        <v>0</v>
      </c>
      <c r="L28" s="419" t="s">
        <v>6201</v>
      </c>
      <c r="O28" s="411"/>
      <c r="P28" s="447">
        <f>J28</f>
        <v>5.2277399999999998</v>
      </c>
    </row>
    <row r="29" spans="1:16" ht="48.75" x14ac:dyDescent="0.25">
      <c r="A29" s="408">
        <v>3</v>
      </c>
      <c r="B29" s="912"/>
      <c r="C29" s="446" t="s">
        <v>6292</v>
      </c>
      <c r="D29" s="419" t="s">
        <v>5003</v>
      </c>
      <c r="E29" s="420">
        <f>I29</f>
        <v>4.4475199999999999</v>
      </c>
      <c r="F29" s="413">
        <v>0</v>
      </c>
      <c r="G29" s="413">
        <v>0</v>
      </c>
      <c r="H29" s="413">
        <v>0</v>
      </c>
      <c r="I29" s="416">
        <v>4.4475199999999999</v>
      </c>
      <c r="J29" s="416">
        <f>I29</f>
        <v>4.4475199999999999</v>
      </c>
      <c r="K29" s="413"/>
      <c r="L29" s="419" t="s">
        <v>6288</v>
      </c>
      <c r="O29" s="463"/>
      <c r="P29" s="447">
        <f>J29</f>
        <v>4.4475199999999999</v>
      </c>
    </row>
    <row r="30" spans="1:16" ht="24" x14ac:dyDescent="0.25">
      <c r="A30" s="403" t="s">
        <v>6195</v>
      </c>
      <c r="B30" s="422" t="s">
        <v>6192</v>
      </c>
      <c r="C30" s="406"/>
      <c r="D30" s="461"/>
      <c r="E30" s="430">
        <f>E31</f>
        <v>16.43</v>
      </c>
      <c r="F30" s="431">
        <v>0</v>
      </c>
      <c r="G30" s="431">
        <v>0</v>
      </c>
      <c r="H30" s="431">
        <v>0</v>
      </c>
      <c r="I30" s="432">
        <f t="shared" ref="I30:I33" si="6">E30</f>
        <v>16.43</v>
      </c>
      <c r="J30" s="432">
        <f t="shared" ref="J30:J34" si="7">I30</f>
        <v>16.43</v>
      </c>
      <c r="K30" s="412">
        <v>0</v>
      </c>
      <c r="L30" s="407"/>
      <c r="O30" s="411"/>
      <c r="P30" s="411"/>
    </row>
    <row r="31" spans="1:16" ht="24" x14ac:dyDescent="0.25">
      <c r="A31" s="439">
        <v>1</v>
      </c>
      <c r="B31" s="409"/>
      <c r="C31" s="415" t="s">
        <v>6193</v>
      </c>
      <c r="D31" s="426" t="s">
        <v>2137</v>
      </c>
      <c r="E31" s="425">
        <f>SUM(F31:I31)</f>
        <v>16.43</v>
      </c>
      <c r="F31" s="413">
        <v>0</v>
      </c>
      <c r="G31" s="413">
        <v>0</v>
      </c>
      <c r="H31" s="413">
        <v>0</v>
      </c>
      <c r="I31" s="424">
        <v>16.43</v>
      </c>
      <c r="J31" s="424">
        <f t="shared" si="7"/>
        <v>16.43</v>
      </c>
      <c r="K31" s="413">
        <v>0</v>
      </c>
      <c r="L31" s="426" t="s">
        <v>6194</v>
      </c>
      <c r="O31" s="481">
        <f>I31</f>
        <v>16.43</v>
      </c>
      <c r="P31" s="411"/>
    </row>
    <row r="32" spans="1:16" ht="24" x14ac:dyDescent="0.25">
      <c r="A32" s="403" t="s">
        <v>6203</v>
      </c>
      <c r="B32" s="427" t="s">
        <v>1971</v>
      </c>
      <c r="C32" s="428"/>
      <c r="D32" s="461"/>
      <c r="E32" s="437">
        <f>SUM(E33:E34)</f>
        <v>0.96492</v>
      </c>
      <c r="F32" s="431">
        <v>0</v>
      </c>
      <c r="G32" s="431">
        <v>0</v>
      </c>
      <c r="H32" s="431">
        <v>0</v>
      </c>
      <c r="I32" s="437">
        <f>SUM(I33:I34)</f>
        <v>0.96492</v>
      </c>
      <c r="J32" s="437">
        <f>SUM(J33:J34)</f>
        <v>0.96492</v>
      </c>
      <c r="K32" s="412">
        <v>0</v>
      </c>
      <c r="L32" s="407"/>
      <c r="O32" s="411"/>
      <c r="P32" s="411"/>
    </row>
    <row r="33" spans="1:17" ht="24" x14ac:dyDescent="0.25">
      <c r="A33" s="408">
        <v>1</v>
      </c>
      <c r="B33" s="913"/>
      <c r="C33" s="428" t="s">
        <v>6196</v>
      </c>
      <c r="D33" s="461" t="s">
        <v>6197</v>
      </c>
      <c r="E33" s="436">
        <v>0.76249</v>
      </c>
      <c r="F33" s="423">
        <v>0</v>
      </c>
      <c r="G33" s="423">
        <v>0</v>
      </c>
      <c r="H33" s="423">
        <v>0</v>
      </c>
      <c r="I33" s="417">
        <f t="shared" si="6"/>
        <v>0.76249</v>
      </c>
      <c r="J33" s="417">
        <f t="shared" si="7"/>
        <v>0.76249</v>
      </c>
      <c r="K33" s="413">
        <v>0</v>
      </c>
      <c r="L33" s="429" t="s">
        <v>6202</v>
      </c>
      <c r="N33" s="449"/>
      <c r="O33" s="447">
        <f>I33</f>
        <v>0.76249</v>
      </c>
      <c r="P33" s="411"/>
    </row>
    <row r="34" spans="1:17" ht="24" x14ac:dyDescent="0.25">
      <c r="A34" s="408">
        <v>2</v>
      </c>
      <c r="B34" s="914"/>
      <c r="C34" s="428" t="s">
        <v>6256</v>
      </c>
      <c r="D34" s="461" t="s">
        <v>5539</v>
      </c>
      <c r="E34" s="436">
        <f>I34</f>
        <v>0.20243</v>
      </c>
      <c r="F34" s="423">
        <v>0</v>
      </c>
      <c r="G34" s="423">
        <v>0</v>
      </c>
      <c r="H34" s="423">
        <v>0</v>
      </c>
      <c r="I34" s="417">
        <v>0.20243</v>
      </c>
      <c r="J34" s="417">
        <f t="shared" si="7"/>
        <v>0.20243</v>
      </c>
      <c r="K34" s="413">
        <v>0</v>
      </c>
      <c r="L34" s="429" t="s">
        <v>6289</v>
      </c>
      <c r="O34" s="411"/>
      <c r="P34" s="447"/>
      <c r="Q34" s="447">
        <f>J34</f>
        <v>0.20243</v>
      </c>
    </row>
    <row r="35" spans="1:17" ht="36.75" x14ac:dyDescent="0.25">
      <c r="A35" s="403" t="s">
        <v>6215</v>
      </c>
      <c r="B35" s="451" t="s">
        <v>6209</v>
      </c>
      <c r="C35" s="428"/>
      <c r="D35" s="410"/>
      <c r="E35" s="435">
        <f>E36</f>
        <v>6.8265000000000002</v>
      </c>
      <c r="F35" s="431">
        <v>0</v>
      </c>
      <c r="G35" s="431">
        <v>0</v>
      </c>
      <c r="H35" s="431">
        <v>0</v>
      </c>
      <c r="I35" s="437">
        <f t="shared" ref="I35" si="8">E35</f>
        <v>6.8265000000000002</v>
      </c>
      <c r="J35" s="437">
        <f t="shared" ref="J35:J36" si="9">I35</f>
        <v>6.8265000000000002</v>
      </c>
      <c r="K35" s="412">
        <v>0</v>
      </c>
      <c r="L35" s="407"/>
      <c r="O35" s="411"/>
      <c r="P35" s="447"/>
    </row>
    <row r="36" spans="1:17" ht="36.75" x14ac:dyDescent="0.25">
      <c r="A36" s="408">
        <v>1</v>
      </c>
      <c r="B36" s="409"/>
      <c r="C36" s="446" t="s">
        <v>6208</v>
      </c>
      <c r="D36" s="419" t="s">
        <v>6210</v>
      </c>
      <c r="E36" s="436">
        <f>I36</f>
        <v>6.8265000000000002</v>
      </c>
      <c r="F36" s="423">
        <v>0</v>
      </c>
      <c r="G36" s="423">
        <v>0</v>
      </c>
      <c r="H36" s="423">
        <v>0</v>
      </c>
      <c r="I36" s="416">
        <v>6.8265000000000002</v>
      </c>
      <c r="J36" s="417">
        <f t="shared" si="9"/>
        <v>6.8265000000000002</v>
      </c>
      <c r="K36" s="413">
        <v>0</v>
      </c>
      <c r="L36" s="419" t="s">
        <v>6218</v>
      </c>
      <c r="O36" s="411"/>
      <c r="P36" s="447">
        <f>J36</f>
        <v>6.8265000000000002</v>
      </c>
    </row>
    <row r="37" spans="1:17" ht="36" x14ac:dyDescent="0.25">
      <c r="A37" s="403" t="s">
        <v>6216</v>
      </c>
      <c r="B37" s="440" t="s">
        <v>6212</v>
      </c>
      <c r="C37" s="428"/>
      <c r="D37" s="410"/>
      <c r="E37" s="435">
        <f>E38</f>
        <v>9.5308899999999994</v>
      </c>
      <c r="F37" s="431">
        <v>0</v>
      </c>
      <c r="G37" s="431">
        <v>0</v>
      </c>
      <c r="H37" s="437">
        <f>H38</f>
        <v>0.60311000000000003</v>
      </c>
      <c r="I37" s="437">
        <f>I38</f>
        <v>8.9277799999999985</v>
      </c>
      <c r="J37" s="437">
        <f>J38</f>
        <v>9.5308899999999994</v>
      </c>
      <c r="K37" s="412">
        <v>0</v>
      </c>
      <c r="L37" s="407"/>
      <c r="N37" s="447"/>
      <c r="O37" s="411"/>
      <c r="P37" s="411"/>
    </row>
    <row r="38" spans="1:17" ht="24" x14ac:dyDescent="0.25">
      <c r="A38" s="408">
        <v>1</v>
      </c>
      <c r="B38" s="409"/>
      <c r="C38" s="415" t="s">
        <v>6213</v>
      </c>
      <c r="D38" s="419" t="s">
        <v>4884</v>
      </c>
      <c r="E38" s="436">
        <f>H38+I38</f>
        <v>9.5308899999999994</v>
      </c>
      <c r="F38" s="423">
        <v>0</v>
      </c>
      <c r="G38" s="423">
        <v>0</v>
      </c>
      <c r="H38" s="448">
        <v>0.60311000000000003</v>
      </c>
      <c r="I38" s="416">
        <f>9.53089-0.60311</f>
        <v>8.9277799999999985</v>
      </c>
      <c r="J38" s="417">
        <f>I38+H38</f>
        <v>9.5308899999999994</v>
      </c>
      <c r="K38" s="413">
        <v>0</v>
      </c>
      <c r="L38" s="419" t="s">
        <v>6219</v>
      </c>
      <c r="O38" s="411"/>
      <c r="P38" s="447">
        <f>J38</f>
        <v>9.5308899999999994</v>
      </c>
    </row>
    <row r="39" spans="1:17" ht="36" x14ac:dyDescent="0.25">
      <c r="A39" s="403" t="s">
        <v>6229</v>
      </c>
      <c r="B39" s="440" t="s">
        <v>6230</v>
      </c>
      <c r="C39" s="428"/>
      <c r="D39" s="410"/>
      <c r="E39" s="435">
        <f>E40</f>
        <v>1.7851399999999999</v>
      </c>
      <c r="F39" s="431">
        <v>0</v>
      </c>
      <c r="G39" s="431">
        <v>0</v>
      </c>
      <c r="H39" s="431">
        <v>0</v>
      </c>
      <c r="I39" s="437">
        <f>I40</f>
        <v>1.7851399999999999</v>
      </c>
      <c r="J39" s="437">
        <f>J40</f>
        <v>1.7851399999999999</v>
      </c>
      <c r="K39" s="412">
        <v>0</v>
      </c>
      <c r="L39" s="407"/>
      <c r="O39" s="411"/>
      <c r="P39" s="411"/>
    </row>
    <row r="40" spans="1:17" ht="24" x14ac:dyDescent="0.25">
      <c r="A40" s="408">
        <v>1</v>
      </c>
      <c r="B40" s="409"/>
      <c r="C40" s="415" t="s">
        <v>6231</v>
      </c>
      <c r="D40" s="419" t="s">
        <v>6210</v>
      </c>
      <c r="E40" s="436">
        <f>H40+I40</f>
        <v>1.7851399999999999</v>
      </c>
      <c r="F40" s="423">
        <v>0</v>
      </c>
      <c r="G40" s="423">
        <v>0</v>
      </c>
      <c r="H40" s="423">
        <v>0</v>
      </c>
      <c r="I40" s="416">
        <v>1.7851399999999999</v>
      </c>
      <c r="J40" s="417">
        <f>I40+H40</f>
        <v>1.7851399999999999</v>
      </c>
      <c r="K40" s="413">
        <v>0</v>
      </c>
      <c r="L40" s="419" t="s">
        <v>6218</v>
      </c>
      <c r="N40" s="447">
        <f>J40</f>
        <v>1.7851399999999999</v>
      </c>
      <c r="O40" s="411"/>
      <c r="P40" s="411"/>
    </row>
    <row r="41" spans="1:17" ht="24" x14ac:dyDescent="0.25">
      <c r="A41" s="403" t="s">
        <v>6233</v>
      </c>
      <c r="B41" s="440" t="s">
        <v>6240</v>
      </c>
      <c r="C41" s="428"/>
      <c r="D41" s="410"/>
      <c r="E41" s="474">
        <f>SUM(E42:E45)</f>
        <v>154.4</v>
      </c>
      <c r="F41" s="431">
        <v>0</v>
      </c>
      <c r="G41" s="431">
        <v>0</v>
      </c>
      <c r="H41" s="469">
        <f>SUM(H42:H45)</f>
        <v>30.6</v>
      </c>
      <c r="I41" s="469">
        <f>SUM(I42:I45)</f>
        <v>123.80000000000001</v>
      </c>
      <c r="J41" s="469">
        <f>SUM(J42:J45)</f>
        <v>154.4</v>
      </c>
      <c r="K41" s="412">
        <v>0</v>
      </c>
      <c r="L41" s="407"/>
      <c r="O41" s="411"/>
      <c r="P41" s="411"/>
    </row>
    <row r="42" spans="1:17" ht="24" x14ac:dyDescent="0.25">
      <c r="A42" s="439">
        <v>1</v>
      </c>
      <c r="B42" s="915"/>
      <c r="C42" s="446" t="s">
        <v>6241</v>
      </c>
      <c r="D42" s="419" t="s">
        <v>6210</v>
      </c>
      <c r="E42" s="473">
        <f>J42</f>
        <v>39.07</v>
      </c>
      <c r="F42" s="423">
        <v>0</v>
      </c>
      <c r="G42" s="423">
        <v>0</v>
      </c>
      <c r="H42" s="471">
        <f>39.07-26.18</f>
        <v>12.89</v>
      </c>
      <c r="I42" s="472">
        <f>39.07-12.89</f>
        <v>26.18</v>
      </c>
      <c r="J42" s="472">
        <f>H42+I42</f>
        <v>39.07</v>
      </c>
      <c r="K42" s="470"/>
      <c r="L42" s="419" t="s">
        <v>6218</v>
      </c>
      <c r="N42" s="481">
        <f>J42</f>
        <v>39.07</v>
      </c>
      <c r="O42" s="411"/>
      <c r="P42" s="411"/>
    </row>
    <row r="43" spans="1:17" ht="24" x14ac:dyDescent="0.25">
      <c r="A43" s="439">
        <v>2</v>
      </c>
      <c r="B43" s="916"/>
      <c r="C43" s="446" t="s">
        <v>6242</v>
      </c>
      <c r="D43" s="419" t="s">
        <v>6210</v>
      </c>
      <c r="E43" s="473">
        <f t="shared" ref="E43:E45" si="10">J43</f>
        <v>27.3</v>
      </c>
      <c r="F43" s="423">
        <v>0</v>
      </c>
      <c r="G43" s="423">
        <v>0</v>
      </c>
      <c r="H43" s="423">
        <v>0</v>
      </c>
      <c r="I43" s="472">
        <v>27.3</v>
      </c>
      <c r="J43" s="472">
        <f t="shared" ref="J43:J45" si="11">H43+I43</f>
        <v>27.3</v>
      </c>
      <c r="K43" s="470"/>
      <c r="L43" s="478" t="s">
        <v>6257</v>
      </c>
      <c r="N43" s="481">
        <f t="shared" ref="N43:N45" si="12">J43</f>
        <v>27.3</v>
      </c>
      <c r="O43" s="411"/>
      <c r="P43" s="411"/>
    </row>
    <row r="44" spans="1:17" ht="36" x14ac:dyDescent="0.25">
      <c r="A44" s="439">
        <v>3</v>
      </c>
      <c r="B44" s="916"/>
      <c r="C44" s="446" t="s">
        <v>6243</v>
      </c>
      <c r="D44" s="419" t="s">
        <v>6210</v>
      </c>
      <c r="E44" s="473">
        <f t="shared" si="10"/>
        <v>41.509999999999991</v>
      </c>
      <c r="F44" s="423">
        <v>0</v>
      </c>
      <c r="G44" s="423">
        <v>0</v>
      </c>
      <c r="H44" s="471">
        <f>41.51-24.67</f>
        <v>16.839999999999996</v>
      </c>
      <c r="I44" s="472">
        <f>41.51-16.84</f>
        <v>24.669999999999998</v>
      </c>
      <c r="J44" s="472">
        <f t="shared" si="11"/>
        <v>41.509999999999991</v>
      </c>
      <c r="K44" s="470"/>
      <c r="L44" s="478" t="s">
        <v>6258</v>
      </c>
      <c r="N44" s="481">
        <f t="shared" si="12"/>
        <v>41.509999999999991</v>
      </c>
      <c r="O44" s="411"/>
      <c r="P44" s="411"/>
    </row>
    <row r="45" spans="1:17" ht="24" x14ac:dyDescent="0.25">
      <c r="A45" s="439">
        <v>4</v>
      </c>
      <c r="B45" s="917"/>
      <c r="C45" s="446" t="s">
        <v>6244</v>
      </c>
      <c r="D45" s="419" t="s">
        <v>6210</v>
      </c>
      <c r="E45" s="473">
        <f t="shared" si="10"/>
        <v>46.52000000000001</v>
      </c>
      <c r="F45" s="423">
        <v>0</v>
      </c>
      <c r="G45" s="423">
        <v>0</v>
      </c>
      <c r="H45" s="471">
        <f>46.52-45.65</f>
        <v>0.87000000000000455</v>
      </c>
      <c r="I45" s="472">
        <f>46.52-0.87</f>
        <v>45.650000000000006</v>
      </c>
      <c r="J45" s="472">
        <f t="shared" si="11"/>
        <v>46.52000000000001</v>
      </c>
      <c r="K45" s="470"/>
      <c r="L45" s="478" t="s">
        <v>6259</v>
      </c>
      <c r="N45" s="481">
        <f t="shared" si="12"/>
        <v>46.52000000000001</v>
      </c>
      <c r="O45" s="411"/>
      <c r="P45" s="411"/>
    </row>
    <row r="46" spans="1:17" ht="24" x14ac:dyDescent="0.25">
      <c r="A46" s="403" t="s">
        <v>6245</v>
      </c>
      <c r="B46" s="497" t="s">
        <v>6246</v>
      </c>
      <c r="C46" s="498"/>
      <c r="D46" s="410"/>
      <c r="E46" s="474">
        <f>SUM(E47:E49)</f>
        <v>32.839999999999996</v>
      </c>
      <c r="F46" s="431">
        <v>0</v>
      </c>
      <c r="G46" s="431">
        <v>0</v>
      </c>
      <c r="H46" s="474">
        <f>SUM(H47:H49)</f>
        <v>2.7</v>
      </c>
      <c r="I46" s="474">
        <f t="shared" ref="I46:J46" si="13">SUM(I47:I49)</f>
        <v>30.14</v>
      </c>
      <c r="J46" s="474">
        <f t="shared" si="13"/>
        <v>32.839999999999996</v>
      </c>
      <c r="K46" s="412">
        <v>0</v>
      </c>
      <c r="L46" s="407"/>
      <c r="O46" s="411"/>
      <c r="P46" s="411"/>
    </row>
    <row r="47" spans="1:17" ht="36" x14ac:dyDescent="0.25">
      <c r="A47" s="439">
        <v>1</v>
      </c>
      <c r="B47" s="476"/>
      <c r="C47" s="499" t="s">
        <v>6247</v>
      </c>
      <c r="D47" s="500" t="s">
        <v>5003</v>
      </c>
      <c r="E47" s="501">
        <f>J47</f>
        <v>16.11</v>
      </c>
      <c r="F47" s="423">
        <v>0</v>
      </c>
      <c r="G47" s="423">
        <v>0</v>
      </c>
      <c r="H47" s="482">
        <v>2.1800000000000002</v>
      </c>
      <c r="I47" s="477">
        <v>13.93</v>
      </c>
      <c r="J47" s="477">
        <f>H47+I47</f>
        <v>16.11</v>
      </c>
      <c r="K47" s="470"/>
      <c r="L47" s="446" t="s">
        <v>6293</v>
      </c>
      <c r="O47" s="411"/>
      <c r="P47" s="483">
        <f>J47</f>
        <v>16.11</v>
      </c>
    </row>
    <row r="48" spans="1:17" ht="36.75" x14ac:dyDescent="0.25">
      <c r="A48" s="439">
        <v>2</v>
      </c>
      <c r="B48" s="476"/>
      <c r="C48" s="499" t="s">
        <v>6248</v>
      </c>
      <c r="D48" s="500" t="s">
        <v>5003</v>
      </c>
      <c r="E48" s="501">
        <f>J48</f>
        <v>14.052</v>
      </c>
      <c r="F48" s="423">
        <v>0</v>
      </c>
      <c r="G48" s="423">
        <v>0</v>
      </c>
      <c r="H48" s="482">
        <v>0.52</v>
      </c>
      <c r="I48" s="477">
        <v>13.532</v>
      </c>
      <c r="J48" s="477">
        <f t="shared" ref="J48:J49" si="14">H48+I48</f>
        <v>14.052</v>
      </c>
      <c r="K48" s="470"/>
      <c r="L48" s="446" t="s">
        <v>6294</v>
      </c>
      <c r="M48" s="483"/>
      <c r="N48" s="483"/>
      <c r="O48" s="411"/>
      <c r="P48" s="483">
        <f t="shared" ref="P48:P49" si="15">J48</f>
        <v>14.052</v>
      </c>
    </row>
    <row r="49" spans="1:17" ht="36.75" x14ac:dyDescent="0.25">
      <c r="A49" s="439">
        <v>3</v>
      </c>
      <c r="B49" s="476"/>
      <c r="C49" s="499" t="s">
        <v>6249</v>
      </c>
      <c r="D49" s="500" t="s">
        <v>5003</v>
      </c>
      <c r="E49" s="501">
        <f t="shared" ref="E49" si="16">J49</f>
        <v>2.6779999999999999</v>
      </c>
      <c r="F49" s="423">
        <v>0</v>
      </c>
      <c r="G49" s="423">
        <v>0</v>
      </c>
      <c r="H49" s="423">
        <v>0</v>
      </c>
      <c r="I49" s="477">
        <v>2.6779999999999999</v>
      </c>
      <c r="J49" s="477">
        <f t="shared" si="14"/>
        <v>2.6779999999999999</v>
      </c>
      <c r="K49" s="470"/>
      <c r="L49" s="446" t="s">
        <v>6295</v>
      </c>
      <c r="M49" s="483"/>
      <c r="N49" s="483"/>
      <c r="O49" s="411"/>
      <c r="P49" s="483">
        <f t="shared" si="15"/>
        <v>2.6779999999999999</v>
      </c>
    </row>
    <row r="50" spans="1:17" ht="24" x14ac:dyDescent="0.25">
      <c r="A50" s="403" t="s">
        <v>6252</v>
      </c>
      <c r="B50" s="497" t="s">
        <v>6250</v>
      </c>
      <c r="C50" s="498"/>
      <c r="D50" s="410"/>
      <c r="E50" s="474">
        <f>E51</f>
        <v>44.026999999999994</v>
      </c>
      <c r="F50" s="431">
        <v>0</v>
      </c>
      <c r="G50" s="431">
        <v>0</v>
      </c>
      <c r="H50" s="474">
        <f>H51</f>
        <v>0.55000000000000004</v>
      </c>
      <c r="I50" s="474">
        <f>I51</f>
        <v>43.476999999999997</v>
      </c>
      <c r="J50" s="474">
        <f>J51</f>
        <v>44.026999999999994</v>
      </c>
      <c r="K50" s="412">
        <v>0</v>
      </c>
      <c r="L50" s="429"/>
      <c r="N50" s="483"/>
      <c r="O50" s="411"/>
      <c r="P50" s="411"/>
    </row>
    <row r="51" spans="1:17" ht="36.75" x14ac:dyDescent="0.25">
      <c r="A51" s="439">
        <v>1</v>
      </c>
      <c r="B51" s="476"/>
      <c r="C51" s="499" t="s">
        <v>6251</v>
      </c>
      <c r="D51" s="500" t="s">
        <v>5003</v>
      </c>
      <c r="E51" s="501">
        <f>J51</f>
        <v>44.026999999999994</v>
      </c>
      <c r="F51" s="423">
        <v>0</v>
      </c>
      <c r="G51" s="423">
        <v>0</v>
      </c>
      <c r="H51" s="482">
        <v>0.55000000000000004</v>
      </c>
      <c r="I51" s="477">
        <v>43.476999999999997</v>
      </c>
      <c r="J51" s="477">
        <f>H51+I51</f>
        <v>44.026999999999994</v>
      </c>
      <c r="K51" s="470"/>
      <c r="L51" s="446" t="s">
        <v>6294</v>
      </c>
      <c r="M51" s="483"/>
      <c r="N51" s="483"/>
      <c r="O51" s="411"/>
      <c r="P51" s="411">
        <f>J51</f>
        <v>44.026999999999994</v>
      </c>
    </row>
    <row r="52" spans="1:17" ht="24" x14ac:dyDescent="0.25">
      <c r="A52" s="403" t="s">
        <v>6253</v>
      </c>
      <c r="B52" s="440" t="s">
        <v>6254</v>
      </c>
      <c r="C52" s="428"/>
      <c r="D52" s="410"/>
      <c r="E52" s="474">
        <f>E53</f>
        <v>19.125</v>
      </c>
      <c r="F52" s="431">
        <v>0</v>
      </c>
      <c r="G52" s="431">
        <v>0</v>
      </c>
      <c r="H52" s="474">
        <f>H53</f>
        <v>7.524</v>
      </c>
      <c r="I52" s="474">
        <f>I53</f>
        <v>11.600999999999999</v>
      </c>
      <c r="J52" s="469">
        <f>J53</f>
        <v>19.125</v>
      </c>
      <c r="K52" s="412">
        <v>0</v>
      </c>
      <c r="L52" s="407"/>
      <c r="N52" s="483"/>
      <c r="O52" s="411"/>
      <c r="P52" s="411"/>
    </row>
    <row r="53" spans="1:17" ht="36" x14ac:dyDescent="0.25">
      <c r="A53" s="439">
        <v>1</v>
      </c>
      <c r="B53" s="476"/>
      <c r="C53" s="446" t="s">
        <v>6260</v>
      </c>
      <c r="D53" s="419" t="s">
        <v>6210</v>
      </c>
      <c r="E53" s="475">
        <f>J53</f>
        <v>19.125</v>
      </c>
      <c r="F53" s="423">
        <v>0</v>
      </c>
      <c r="G53" s="423">
        <v>0</v>
      </c>
      <c r="H53" s="482">
        <f>[1]Sheet1!$E$14</f>
        <v>7.524</v>
      </c>
      <c r="I53" s="477">
        <f>[1]Sheet1!$F$14</f>
        <v>11.600999999999999</v>
      </c>
      <c r="J53" s="477">
        <f>H53+I53</f>
        <v>19.125</v>
      </c>
      <c r="K53" s="470"/>
      <c r="L53" s="478" t="s">
        <v>6299</v>
      </c>
      <c r="M53" s="483"/>
      <c r="N53" s="483">
        <f>J53</f>
        <v>19.125</v>
      </c>
      <c r="O53" s="411"/>
      <c r="P53" s="411"/>
    </row>
    <row r="54" spans="1:17" ht="24" x14ac:dyDescent="0.25">
      <c r="A54" s="403" t="s">
        <v>6261</v>
      </c>
      <c r="B54" s="440" t="s">
        <v>6262</v>
      </c>
      <c r="C54" s="428"/>
      <c r="D54" s="410"/>
      <c r="E54" s="474">
        <f>E55</f>
        <v>15.553000000000001</v>
      </c>
      <c r="F54" s="431">
        <v>0</v>
      </c>
      <c r="G54" s="431">
        <v>0</v>
      </c>
      <c r="H54" s="474">
        <f>H55</f>
        <v>6.96</v>
      </c>
      <c r="I54" s="474">
        <f>I55</f>
        <v>8.593</v>
      </c>
      <c r="J54" s="474">
        <f>J55</f>
        <v>15.553000000000001</v>
      </c>
      <c r="K54" s="412">
        <v>0</v>
      </c>
      <c r="L54" s="407"/>
      <c r="N54" s="483"/>
      <c r="O54" s="411"/>
      <c r="P54" s="411"/>
    </row>
    <row r="55" spans="1:17" ht="24.75" x14ac:dyDescent="0.25">
      <c r="A55" s="439">
        <v>1</v>
      </c>
      <c r="B55" s="476"/>
      <c r="C55" s="446" t="s">
        <v>6263</v>
      </c>
      <c r="D55" s="419" t="s">
        <v>6210</v>
      </c>
      <c r="E55" s="475">
        <f>J55</f>
        <v>15.553000000000001</v>
      </c>
      <c r="F55" s="423">
        <v>0</v>
      </c>
      <c r="G55" s="423">
        <v>0</v>
      </c>
      <c r="H55" s="482">
        <f>Viet!E15</f>
        <v>6.96</v>
      </c>
      <c r="I55" s="477">
        <f>Viet!F15</f>
        <v>8.593</v>
      </c>
      <c r="J55" s="477">
        <f>H55+I55</f>
        <v>15.553000000000001</v>
      </c>
      <c r="K55" s="470"/>
      <c r="L55" s="478" t="s">
        <v>6300</v>
      </c>
      <c r="N55" s="483">
        <f>J55</f>
        <v>15.553000000000001</v>
      </c>
      <c r="O55" s="411"/>
      <c r="P55" s="411"/>
    </row>
    <row r="56" spans="1:17" ht="24" x14ac:dyDescent="0.25">
      <c r="A56" s="403" t="s">
        <v>6264</v>
      </c>
      <c r="B56" s="440" t="s">
        <v>6265</v>
      </c>
      <c r="C56" s="428"/>
      <c r="D56" s="410"/>
      <c r="E56" s="474">
        <f>E57</f>
        <v>0.90599999999999992</v>
      </c>
      <c r="F56" s="431">
        <v>0</v>
      </c>
      <c r="G56" s="431">
        <v>0</v>
      </c>
      <c r="H56" s="474">
        <f t="shared" ref="H56:I58" si="17">H57</f>
        <v>6.5000000000000002E-2</v>
      </c>
      <c r="I56" s="474">
        <f t="shared" si="17"/>
        <v>0.84099999999999997</v>
      </c>
      <c r="J56" s="474">
        <f>J57</f>
        <v>0.90599999999999992</v>
      </c>
      <c r="K56" s="412">
        <v>0</v>
      </c>
      <c r="L56" s="407"/>
      <c r="N56" s="483"/>
      <c r="O56" s="411"/>
      <c r="P56" s="411"/>
    </row>
    <row r="57" spans="1:17" ht="24.75" x14ac:dyDescent="0.25">
      <c r="A57" s="439">
        <v>1</v>
      </c>
      <c r="B57" s="476"/>
      <c r="C57" s="446" t="s">
        <v>6266</v>
      </c>
      <c r="D57" s="419" t="s">
        <v>6210</v>
      </c>
      <c r="E57" s="475">
        <f>J57</f>
        <v>0.90599999999999992</v>
      </c>
      <c r="F57" s="423">
        <v>0</v>
      </c>
      <c r="G57" s="423">
        <v>0</v>
      </c>
      <c r="H57" s="482">
        <f>Viet!E16</f>
        <v>6.5000000000000002E-2</v>
      </c>
      <c r="I57" s="494">
        <f>Viet!F16</f>
        <v>0.84099999999999997</v>
      </c>
      <c r="J57" s="477">
        <f>H57+I57</f>
        <v>0.90599999999999992</v>
      </c>
      <c r="K57" s="470"/>
      <c r="L57" s="478" t="s">
        <v>6218</v>
      </c>
      <c r="N57" s="483">
        <f>J57</f>
        <v>0.90599999999999992</v>
      </c>
      <c r="O57" s="411"/>
      <c r="P57" s="411"/>
    </row>
    <row r="58" spans="1:17" ht="24" x14ac:dyDescent="0.25">
      <c r="A58" s="403" t="s">
        <v>6301</v>
      </c>
      <c r="B58" s="440" t="s">
        <v>6302</v>
      </c>
      <c r="C58" s="428"/>
      <c r="D58" s="410"/>
      <c r="E58" s="474">
        <f>E59</f>
        <v>2.5</v>
      </c>
      <c r="F58" s="431">
        <v>0</v>
      </c>
      <c r="G58" s="431">
        <v>0</v>
      </c>
      <c r="H58" s="474">
        <f t="shared" si="17"/>
        <v>0</v>
      </c>
      <c r="I58" s="474">
        <f t="shared" si="17"/>
        <v>2.5</v>
      </c>
      <c r="J58" s="474">
        <f>J59</f>
        <v>2.5</v>
      </c>
      <c r="K58" s="412">
        <v>0</v>
      </c>
      <c r="L58" s="407"/>
      <c r="N58" s="483"/>
      <c r="O58" s="411"/>
      <c r="P58" s="411"/>
    </row>
    <row r="59" spans="1:17" ht="36" x14ac:dyDescent="0.25">
      <c r="A59" s="439">
        <v>1</v>
      </c>
      <c r="B59" s="476"/>
      <c r="C59" s="446" t="s">
        <v>6303</v>
      </c>
      <c r="D59" s="419" t="s">
        <v>3489</v>
      </c>
      <c r="E59" s="475">
        <f>J59</f>
        <v>2.5</v>
      </c>
      <c r="F59" s="423">
        <v>0</v>
      </c>
      <c r="G59" s="423">
        <v>0</v>
      </c>
      <c r="H59" s="423">
        <v>0</v>
      </c>
      <c r="I59" s="494">
        <v>2.5</v>
      </c>
      <c r="J59" s="477">
        <f>H59+I59</f>
        <v>2.5</v>
      </c>
      <c r="K59" s="470"/>
      <c r="L59" s="478" t="s">
        <v>6304</v>
      </c>
      <c r="N59" s="483"/>
      <c r="O59" s="411"/>
      <c r="P59" s="411">
        <f>I59</f>
        <v>2.5</v>
      </c>
    </row>
    <row r="60" spans="1:17" ht="23.1" customHeight="1" x14ac:dyDescent="0.25">
      <c r="A60" s="894" t="s">
        <v>6305</v>
      </c>
      <c r="B60" s="894"/>
      <c r="C60" s="894"/>
      <c r="D60" s="433"/>
      <c r="E60" s="438">
        <f>E6+E26+E30+E32+E35+E37+E39+E41+E46+E50+E52+E54+E56+E58</f>
        <v>328.71897000000001</v>
      </c>
      <c r="F60" s="431">
        <v>0</v>
      </c>
      <c r="G60" s="431">
        <v>0</v>
      </c>
      <c r="H60" s="438">
        <f t="shared" ref="H60:J60" si="18">H6+H26+H30+H32+H35+H37+H39+H41+H46+H50+H52+H54+H56+H58</f>
        <v>49.060749999999999</v>
      </c>
      <c r="I60" s="438">
        <f>I6+I26+I30+I32+I35+I37+I39+I41+I46+I50+I52+I54+I56+I58</f>
        <v>279.65822000000003</v>
      </c>
      <c r="J60" s="438">
        <f t="shared" si="18"/>
        <v>328.71897000000001</v>
      </c>
      <c r="K60" s="431">
        <v>0</v>
      </c>
      <c r="L60" s="434"/>
      <c r="M60" s="502">
        <f t="shared" ref="M60:O60" si="19">SUM(M6:M59)</f>
        <v>2.4536700000000002</v>
      </c>
      <c r="N60" s="502">
        <f t="shared" si="19"/>
        <v>197.77566000000002</v>
      </c>
      <c r="O60" s="502">
        <f t="shared" si="19"/>
        <v>21.355149999999998</v>
      </c>
      <c r="P60" s="502">
        <f>SUM(P6:P59)</f>
        <v>106.93205999999999</v>
      </c>
      <c r="Q60" s="502">
        <f>SUM(Q6:Q59)</f>
        <v>0.20243</v>
      </c>
    </row>
    <row r="61" spans="1:17" x14ac:dyDescent="0.25">
      <c r="E61" s="402"/>
      <c r="F61" s="402"/>
      <c r="G61" s="402"/>
      <c r="H61" s="402"/>
      <c r="I61" s="402"/>
      <c r="J61" s="402"/>
      <c r="K61" s="402"/>
      <c r="N61" s="411"/>
    </row>
    <row r="62" spans="1:17" x14ac:dyDescent="0.25">
      <c r="E62" s="402"/>
      <c r="F62" s="402"/>
      <c r="G62" s="402"/>
      <c r="H62" s="402"/>
      <c r="I62" s="402"/>
      <c r="J62" s="402"/>
      <c r="K62" s="402"/>
      <c r="N62" s="411"/>
    </row>
    <row r="63" spans="1:17" x14ac:dyDescent="0.25">
      <c r="E63" s="402"/>
      <c r="F63" s="402"/>
      <c r="G63" s="402"/>
      <c r="H63" s="402"/>
      <c r="I63" s="402"/>
      <c r="J63" s="402"/>
      <c r="K63" s="402"/>
      <c r="N63" s="411"/>
    </row>
    <row r="64" spans="1:17" x14ac:dyDescent="0.25">
      <c r="E64" s="402"/>
      <c r="F64" s="402"/>
      <c r="G64" s="402"/>
      <c r="H64" s="402"/>
      <c r="I64" s="402"/>
      <c r="J64" s="402"/>
      <c r="K64" s="402"/>
    </row>
    <row r="65" spans="5:11" x14ac:dyDescent="0.25">
      <c r="E65" s="402"/>
      <c r="F65" s="402"/>
      <c r="G65" s="402"/>
      <c r="H65" s="402"/>
      <c r="I65" s="402"/>
      <c r="J65" s="402"/>
      <c r="K65" s="402"/>
    </row>
    <row r="66" spans="5:11" x14ac:dyDescent="0.25">
      <c r="E66" s="402"/>
      <c r="F66" s="402"/>
      <c r="G66" s="402"/>
      <c r="H66" s="402"/>
      <c r="I66" s="402"/>
      <c r="J66" s="402"/>
      <c r="K66" s="402"/>
    </row>
    <row r="67" spans="5:11" x14ac:dyDescent="0.25">
      <c r="E67" s="402"/>
      <c r="F67" s="402"/>
      <c r="G67" s="402"/>
      <c r="H67" s="402"/>
      <c r="I67" s="402"/>
      <c r="J67" s="402"/>
      <c r="K67" s="402"/>
    </row>
    <row r="68" spans="5:11" x14ac:dyDescent="0.25">
      <c r="E68" s="402"/>
      <c r="F68" s="402"/>
      <c r="G68" s="402"/>
      <c r="H68" s="402"/>
      <c r="I68" s="402"/>
      <c r="J68" s="402"/>
      <c r="K68" s="402"/>
    </row>
    <row r="69" spans="5:11" x14ac:dyDescent="0.25">
      <c r="E69" s="402"/>
      <c r="F69" s="402"/>
      <c r="G69" s="402"/>
      <c r="H69" s="402"/>
      <c r="I69" s="402"/>
      <c r="J69" s="402"/>
      <c r="K69" s="402"/>
    </row>
    <row r="70" spans="5:11" x14ac:dyDescent="0.25">
      <c r="E70" s="402"/>
      <c r="F70" s="402"/>
      <c r="G70" s="402"/>
      <c r="H70" s="402"/>
      <c r="I70" s="456"/>
      <c r="J70" s="402"/>
      <c r="K70" s="402"/>
    </row>
    <row r="71" spans="5:11" x14ac:dyDescent="0.25">
      <c r="E71" s="402"/>
      <c r="F71" s="402"/>
      <c r="G71" s="402"/>
      <c r="H71" s="402"/>
      <c r="I71" s="456"/>
      <c r="J71" s="402"/>
      <c r="K71" s="402"/>
    </row>
    <row r="72" spans="5:11" x14ac:dyDescent="0.25">
      <c r="E72" s="402"/>
      <c r="F72" s="402"/>
      <c r="G72" s="402"/>
      <c r="H72" s="402"/>
      <c r="I72" s="456"/>
      <c r="J72" s="402"/>
      <c r="K72" s="402"/>
    </row>
    <row r="73" spans="5:11" x14ac:dyDescent="0.25">
      <c r="E73" s="402"/>
      <c r="F73" s="402"/>
      <c r="G73" s="402"/>
      <c r="H73" s="402"/>
      <c r="I73" s="456"/>
      <c r="J73" s="402"/>
      <c r="K73" s="402"/>
    </row>
    <row r="74" spans="5:11" x14ac:dyDescent="0.25">
      <c r="E74" s="402"/>
      <c r="F74" s="402"/>
      <c r="G74" s="402"/>
      <c r="H74" s="402"/>
      <c r="I74" s="456"/>
      <c r="J74" s="402"/>
      <c r="K74" s="402"/>
    </row>
    <row r="75" spans="5:11" x14ac:dyDescent="0.25">
      <c r="E75" s="402"/>
      <c r="F75" s="402"/>
      <c r="G75" s="402"/>
      <c r="H75" s="402"/>
      <c r="I75" s="456"/>
      <c r="J75" s="402"/>
      <c r="K75" s="402"/>
    </row>
    <row r="76" spans="5:11" x14ac:dyDescent="0.25">
      <c r="E76" s="402"/>
      <c r="F76" s="402"/>
      <c r="G76" s="402"/>
      <c r="H76" s="402"/>
      <c r="I76" s="456"/>
      <c r="J76" s="402"/>
      <c r="K76" s="402"/>
    </row>
    <row r="77" spans="5:11" x14ac:dyDescent="0.25">
      <c r="E77" s="402"/>
      <c r="F77" s="402"/>
      <c r="G77" s="402"/>
      <c r="H77" s="402"/>
      <c r="I77" s="456"/>
      <c r="J77" s="402"/>
      <c r="K77" s="402"/>
    </row>
    <row r="78" spans="5:11" x14ac:dyDescent="0.25">
      <c r="E78" s="402"/>
      <c r="F78" s="402"/>
      <c r="G78" s="402"/>
      <c r="H78" s="402"/>
      <c r="I78" s="456"/>
      <c r="J78" s="402"/>
      <c r="K78" s="402"/>
    </row>
    <row r="79" spans="5:11" x14ac:dyDescent="0.25">
      <c r="E79" s="402"/>
      <c r="F79" s="402"/>
      <c r="G79" s="402"/>
      <c r="H79" s="455"/>
      <c r="I79" s="456"/>
      <c r="J79" s="455"/>
      <c r="K79" s="402"/>
    </row>
    <row r="80" spans="5:11" x14ac:dyDescent="0.25">
      <c r="I80" s="457"/>
    </row>
    <row r="81" spans="9:10" x14ac:dyDescent="0.25">
      <c r="I81" s="457"/>
      <c r="J81" s="411"/>
    </row>
    <row r="82" spans="9:10" x14ac:dyDescent="0.25">
      <c r="I82" s="457"/>
      <c r="J82" s="411"/>
    </row>
    <row r="83" spans="9:10" x14ac:dyDescent="0.25">
      <c r="I83" s="457"/>
    </row>
    <row r="84" spans="9:10" x14ac:dyDescent="0.25">
      <c r="I84" s="457"/>
    </row>
  </sheetData>
  <mergeCells count="30">
    <mergeCell ref="A19:A21"/>
    <mergeCell ref="C19:C21"/>
    <mergeCell ref="L19:L21"/>
    <mergeCell ref="L13:L15"/>
    <mergeCell ref="A13:A15"/>
    <mergeCell ref="C13:C15"/>
    <mergeCell ref="A16:A18"/>
    <mergeCell ref="C16:C18"/>
    <mergeCell ref="L16:L18"/>
    <mergeCell ref="B42:B45"/>
    <mergeCell ref="A1:B1"/>
    <mergeCell ref="A60:C60"/>
    <mergeCell ref="L4:L5"/>
    <mergeCell ref="A2:L2"/>
    <mergeCell ref="A3:L3"/>
    <mergeCell ref="J4:K4"/>
    <mergeCell ref="A4:A5"/>
    <mergeCell ref="B4:B5"/>
    <mergeCell ref="C4:C5"/>
    <mergeCell ref="E4:E5"/>
    <mergeCell ref="F4:I4"/>
    <mergeCell ref="D4:D5"/>
    <mergeCell ref="C10:C12"/>
    <mergeCell ref="A10:A12"/>
    <mergeCell ref="L10:L12"/>
    <mergeCell ref="A23:A25"/>
    <mergeCell ref="C23:C25"/>
    <mergeCell ref="L23:L25"/>
    <mergeCell ref="B27:B29"/>
    <mergeCell ref="B33:B34"/>
  </mergeCells>
  <pageMargins left="0.4" right="0.16" top="0.54" bottom="0.32" header="0.24" footer="0.2"/>
  <pageSetup paperSize="9" orientation="landscape" verticalDpi="0" r:id="rId1"/>
  <headerFoot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workbookViewId="0">
      <selection activeCell="G6" sqref="G6:J6"/>
    </sheetView>
  </sheetViews>
  <sheetFormatPr defaultRowHeight="15.75" x14ac:dyDescent="0.25"/>
  <cols>
    <col min="1" max="1" width="5.140625" style="401" customWidth="1"/>
    <col min="2" max="2" width="19.85546875" style="400" customWidth="1"/>
    <col min="3" max="3" width="26.140625" style="400" customWidth="1"/>
    <col min="4" max="4" width="15.140625" style="400" customWidth="1"/>
    <col min="5" max="5" width="10" style="400" customWidth="1"/>
    <col min="6" max="6" width="5.140625" style="400" customWidth="1"/>
    <col min="7" max="7" width="5.85546875" style="400" customWidth="1"/>
    <col min="8" max="8" width="9.42578125" style="400" customWidth="1"/>
    <col min="9" max="9" width="10.42578125" style="400" customWidth="1"/>
    <col min="10" max="10" width="10.28515625" style="400" bestFit="1" customWidth="1"/>
    <col min="11" max="11" width="7.28515625" style="400" customWidth="1"/>
    <col min="12" max="12" width="15.28515625" style="400" customWidth="1"/>
    <col min="13" max="13" width="0" style="400" hidden="1" customWidth="1"/>
    <col min="14" max="14" width="11.28515625" style="400" hidden="1" customWidth="1"/>
    <col min="15" max="15" width="10.140625" style="400" hidden="1" customWidth="1"/>
    <col min="16" max="16" width="11.42578125" style="400" hidden="1" customWidth="1"/>
    <col min="17" max="17" width="9.7109375" style="400" hidden="1" customWidth="1"/>
    <col min="18" max="16384" width="9.140625" style="400"/>
  </cols>
  <sheetData>
    <row r="1" spans="1:17" x14ac:dyDescent="0.25">
      <c r="A1" s="860" t="s">
        <v>6175</v>
      </c>
      <c r="B1" s="860"/>
    </row>
    <row r="2" spans="1:17" ht="22.5" customHeight="1" x14ac:dyDescent="0.25">
      <c r="A2" s="861" t="s">
        <v>6176</v>
      </c>
      <c r="B2" s="861"/>
      <c r="C2" s="861"/>
      <c r="D2" s="861"/>
      <c r="E2" s="861"/>
      <c r="F2" s="861"/>
      <c r="G2" s="861"/>
      <c r="H2" s="861"/>
      <c r="I2" s="861"/>
      <c r="J2" s="861"/>
      <c r="K2" s="861"/>
      <c r="L2" s="861"/>
    </row>
    <row r="3" spans="1:17" ht="17.25" customHeight="1" x14ac:dyDescent="0.25">
      <c r="A3" s="862" t="s">
        <v>6173</v>
      </c>
      <c r="B3" s="862"/>
      <c r="C3" s="862"/>
      <c r="D3" s="862"/>
      <c r="E3" s="862"/>
      <c r="F3" s="862"/>
      <c r="G3" s="862"/>
      <c r="H3" s="862"/>
      <c r="I3" s="862"/>
      <c r="J3" s="862"/>
      <c r="K3" s="862"/>
      <c r="L3" s="862"/>
    </row>
    <row r="4" spans="1:17" ht="26.25" customHeight="1" x14ac:dyDescent="0.25">
      <c r="A4" s="855" t="s">
        <v>0</v>
      </c>
      <c r="B4" s="855" t="s">
        <v>6165</v>
      </c>
      <c r="C4" s="855" t="s">
        <v>6166</v>
      </c>
      <c r="D4" s="855" t="s">
        <v>6167</v>
      </c>
      <c r="E4" s="855" t="s">
        <v>6198</v>
      </c>
      <c r="F4" s="863" t="s">
        <v>6172</v>
      </c>
      <c r="G4" s="864"/>
      <c r="H4" s="864"/>
      <c r="I4" s="865"/>
      <c r="J4" s="863" t="s">
        <v>6168</v>
      </c>
      <c r="K4" s="864"/>
      <c r="L4" s="855" t="s">
        <v>6169</v>
      </c>
    </row>
    <row r="5" spans="1:17" ht="30" customHeight="1" x14ac:dyDescent="0.25">
      <c r="A5" s="856"/>
      <c r="B5" s="856"/>
      <c r="C5" s="856"/>
      <c r="D5" s="856"/>
      <c r="E5" s="856"/>
      <c r="F5" s="403" t="s">
        <v>6164</v>
      </c>
      <c r="G5" s="403" t="s">
        <v>6158</v>
      </c>
      <c r="H5" s="403" t="s">
        <v>6159</v>
      </c>
      <c r="I5" s="403" t="s">
        <v>6171</v>
      </c>
      <c r="J5" s="403" t="s">
        <v>6157</v>
      </c>
      <c r="K5" s="403" t="s">
        <v>6170</v>
      </c>
      <c r="L5" s="856"/>
      <c r="M5" s="400" t="s">
        <v>6227</v>
      </c>
      <c r="N5" s="400" t="s">
        <v>6224</v>
      </c>
      <c r="O5" s="400" t="s">
        <v>6225</v>
      </c>
      <c r="P5" s="400" t="s">
        <v>6226</v>
      </c>
      <c r="Q5" s="400" t="s">
        <v>6291</v>
      </c>
    </row>
    <row r="6" spans="1:17" ht="30" customHeight="1" x14ac:dyDescent="0.25">
      <c r="A6" s="403" t="s">
        <v>26</v>
      </c>
      <c r="B6" s="403" t="s">
        <v>6177</v>
      </c>
      <c r="C6" s="403"/>
      <c r="D6" s="403"/>
      <c r="E6" s="437">
        <f>E7+E8+E9+E10+E13+E16+E19+E22+E23</f>
        <v>12.62285</v>
      </c>
      <c r="F6" s="413">
        <v>0</v>
      </c>
      <c r="G6" s="413">
        <v>0</v>
      </c>
      <c r="H6" s="413">
        <v>0</v>
      </c>
      <c r="I6" s="437">
        <f t="shared" ref="I6:J6" si="0">I7+I8+I9+I10+I13+I16+I19+I22+I23</f>
        <v>12.62285</v>
      </c>
      <c r="J6" s="437">
        <f t="shared" si="0"/>
        <v>12.62285</v>
      </c>
      <c r="K6" s="413">
        <v>0</v>
      </c>
      <c r="L6" s="403"/>
    </row>
    <row r="7" spans="1:17" ht="26.1" customHeight="1" x14ac:dyDescent="0.25">
      <c r="A7" s="408">
        <v>1</v>
      </c>
      <c r="B7" s="918"/>
      <c r="C7" s="415" t="s">
        <v>6178</v>
      </c>
      <c r="D7" s="418" t="s">
        <v>6185</v>
      </c>
      <c r="E7" s="420">
        <f>SUM(F7:I7)</f>
        <v>1.9897199999999999</v>
      </c>
      <c r="F7" s="413">
        <v>0</v>
      </c>
      <c r="G7" s="413">
        <v>0</v>
      </c>
      <c r="H7" s="413">
        <v>0</v>
      </c>
      <c r="I7" s="416">
        <v>1.9897199999999999</v>
      </c>
      <c r="J7" s="417">
        <f>I7</f>
        <v>1.9897199999999999</v>
      </c>
      <c r="K7" s="413">
        <v>0</v>
      </c>
      <c r="L7" s="418" t="s">
        <v>6186</v>
      </c>
      <c r="O7" s="447">
        <f>J7</f>
        <v>1.9897199999999999</v>
      </c>
    </row>
    <row r="8" spans="1:17" ht="26.1" customHeight="1" x14ac:dyDescent="0.25">
      <c r="A8" s="408">
        <v>2</v>
      </c>
      <c r="B8" s="919"/>
      <c r="C8" s="415" t="s">
        <v>6179</v>
      </c>
      <c r="D8" s="418" t="s">
        <v>2141</v>
      </c>
      <c r="E8" s="420">
        <f t="shared" ref="E8:E27" si="1">SUM(F8:I8)</f>
        <v>2.1729400000000001</v>
      </c>
      <c r="F8" s="413">
        <v>0</v>
      </c>
      <c r="G8" s="413">
        <v>0</v>
      </c>
      <c r="H8" s="413">
        <v>0</v>
      </c>
      <c r="I8" s="416">
        <v>2.1729400000000001</v>
      </c>
      <c r="J8" s="417">
        <f t="shared" ref="J8:J9" si="2">I8</f>
        <v>2.1729400000000001</v>
      </c>
      <c r="K8" s="413">
        <v>0</v>
      </c>
      <c r="L8" s="418" t="s">
        <v>6187</v>
      </c>
      <c r="O8" s="447">
        <f>J8</f>
        <v>2.1729400000000001</v>
      </c>
    </row>
    <row r="9" spans="1:17" ht="26.1" customHeight="1" x14ac:dyDescent="0.25">
      <c r="A9" s="408">
        <v>3</v>
      </c>
      <c r="B9" s="919"/>
      <c r="C9" s="415" t="s">
        <v>6180</v>
      </c>
      <c r="D9" s="418" t="s">
        <v>2790</v>
      </c>
      <c r="E9" s="420">
        <f t="shared" si="1"/>
        <v>0.69125999999999999</v>
      </c>
      <c r="F9" s="413">
        <v>0</v>
      </c>
      <c r="G9" s="413">
        <v>0</v>
      </c>
      <c r="H9" s="413">
        <v>0</v>
      </c>
      <c r="I9" s="416">
        <v>0.69125999999999999</v>
      </c>
      <c r="J9" s="417">
        <f t="shared" si="2"/>
        <v>0.69125999999999999</v>
      </c>
      <c r="K9" s="413">
        <v>0</v>
      </c>
      <c r="L9" s="418" t="s">
        <v>6188</v>
      </c>
      <c r="N9" s="447">
        <f>J9</f>
        <v>0.69125999999999999</v>
      </c>
    </row>
    <row r="10" spans="1:17" ht="33.75" x14ac:dyDescent="0.25">
      <c r="A10" s="909">
        <v>4</v>
      </c>
      <c r="B10" s="919"/>
      <c r="C10" s="907" t="s">
        <v>6181</v>
      </c>
      <c r="D10" s="458" t="s">
        <v>6223</v>
      </c>
      <c r="E10" s="459">
        <f>SUM(F10:I10)</f>
        <v>0.77795000000000003</v>
      </c>
      <c r="F10" s="413">
        <v>0</v>
      </c>
      <c r="G10" s="413">
        <v>0</v>
      </c>
      <c r="H10" s="413">
        <v>0</v>
      </c>
      <c r="I10" s="460">
        <f>SUM(I11:I12)</f>
        <v>0.77795000000000003</v>
      </c>
      <c r="J10" s="417">
        <f>I10</f>
        <v>0.77795000000000003</v>
      </c>
      <c r="K10" s="413">
        <v>0</v>
      </c>
      <c r="L10" s="908" t="s">
        <v>6220</v>
      </c>
    </row>
    <row r="11" spans="1:17" ht="18" customHeight="1" x14ac:dyDescent="0.25">
      <c r="A11" s="909"/>
      <c r="B11" s="919"/>
      <c r="C11" s="907"/>
      <c r="D11" s="458" t="s">
        <v>6221</v>
      </c>
      <c r="E11" s="459">
        <f>I11</f>
        <v>0.53729000000000005</v>
      </c>
      <c r="F11" s="413">
        <v>0</v>
      </c>
      <c r="G11" s="413">
        <v>0</v>
      </c>
      <c r="H11" s="413">
        <v>0</v>
      </c>
      <c r="I11" s="460">
        <v>0.53729000000000005</v>
      </c>
      <c r="J11" s="417">
        <f>I11</f>
        <v>0.53729000000000005</v>
      </c>
      <c r="K11" s="413"/>
      <c r="L11" s="908"/>
      <c r="N11" s="447">
        <f>J11</f>
        <v>0.53729000000000005</v>
      </c>
    </row>
    <row r="12" spans="1:17" ht="18" customHeight="1" x14ac:dyDescent="0.25">
      <c r="A12" s="909"/>
      <c r="B12" s="919"/>
      <c r="C12" s="907"/>
      <c r="D12" s="458" t="s">
        <v>6222</v>
      </c>
      <c r="E12" s="459">
        <f>I12</f>
        <v>0.24066000000000001</v>
      </c>
      <c r="F12" s="413">
        <v>0</v>
      </c>
      <c r="G12" s="413">
        <v>0</v>
      </c>
      <c r="H12" s="413">
        <v>0</v>
      </c>
      <c r="I12" s="460">
        <v>0.24066000000000001</v>
      </c>
      <c r="J12" s="417">
        <f>I12</f>
        <v>0.24066000000000001</v>
      </c>
      <c r="K12" s="413"/>
      <c r="L12" s="908"/>
      <c r="M12" s="462">
        <f>I12</f>
        <v>0.24066000000000001</v>
      </c>
    </row>
    <row r="13" spans="1:17" ht="36" customHeight="1" x14ac:dyDescent="0.25">
      <c r="A13" s="909">
        <v>5</v>
      </c>
      <c r="B13" s="919"/>
      <c r="C13" s="907" t="s">
        <v>6182</v>
      </c>
      <c r="D13" s="458" t="s">
        <v>6223</v>
      </c>
      <c r="E13" s="459">
        <f t="shared" si="1"/>
        <v>2.1200799999999997</v>
      </c>
      <c r="F13" s="413">
        <v>0</v>
      </c>
      <c r="G13" s="413">
        <v>0</v>
      </c>
      <c r="H13" s="413">
        <v>0</v>
      </c>
      <c r="I13" s="460">
        <f>SUM(I14:I15)</f>
        <v>2.1200799999999997</v>
      </c>
      <c r="J13" s="460">
        <f>SUM(J14:J15)</f>
        <v>2.1200799999999997</v>
      </c>
      <c r="K13" s="413">
        <v>0</v>
      </c>
      <c r="L13" s="908" t="s">
        <v>6220</v>
      </c>
      <c r="O13" s="411"/>
      <c r="P13" s="411"/>
    </row>
    <row r="14" spans="1:17" ht="18" customHeight="1" x14ac:dyDescent="0.25">
      <c r="A14" s="909"/>
      <c r="B14" s="919"/>
      <c r="C14" s="907"/>
      <c r="D14" s="458" t="s">
        <v>6221</v>
      </c>
      <c r="E14" s="459">
        <f>I14</f>
        <v>1.0431999999999999</v>
      </c>
      <c r="F14" s="413">
        <v>0</v>
      </c>
      <c r="G14" s="413">
        <v>0</v>
      </c>
      <c r="H14" s="413">
        <v>0</v>
      </c>
      <c r="I14" s="460">
        <v>1.0431999999999999</v>
      </c>
      <c r="J14" s="417">
        <f>I14</f>
        <v>1.0431999999999999</v>
      </c>
      <c r="K14" s="413"/>
      <c r="L14" s="908"/>
      <c r="N14" s="447">
        <f>J14</f>
        <v>1.0431999999999999</v>
      </c>
      <c r="O14" s="411"/>
      <c r="P14" s="411"/>
    </row>
    <row r="15" spans="1:17" ht="18" customHeight="1" x14ac:dyDescent="0.25">
      <c r="A15" s="909"/>
      <c r="B15" s="919"/>
      <c r="C15" s="907"/>
      <c r="D15" s="458" t="s">
        <v>6222</v>
      </c>
      <c r="E15" s="459">
        <f>I15</f>
        <v>1.0768800000000001</v>
      </c>
      <c r="F15" s="413">
        <v>0</v>
      </c>
      <c r="G15" s="413">
        <v>0</v>
      </c>
      <c r="H15" s="413">
        <v>0</v>
      </c>
      <c r="I15" s="460">
        <v>1.0768800000000001</v>
      </c>
      <c r="J15" s="417">
        <f>I15</f>
        <v>1.0768800000000001</v>
      </c>
      <c r="K15" s="413"/>
      <c r="L15" s="908"/>
      <c r="M15" s="462">
        <f>I15</f>
        <v>1.0768800000000001</v>
      </c>
      <c r="O15" s="411"/>
      <c r="P15" s="411"/>
    </row>
    <row r="16" spans="1:17" ht="33.75" x14ac:dyDescent="0.25">
      <c r="A16" s="909">
        <v>6</v>
      </c>
      <c r="B16" s="919"/>
      <c r="C16" s="907" t="s">
        <v>6183</v>
      </c>
      <c r="D16" s="458" t="s">
        <v>6223</v>
      </c>
      <c r="E16" s="459">
        <f>SUM(E17:E18)</f>
        <v>1</v>
      </c>
      <c r="F16" s="413">
        <v>0</v>
      </c>
      <c r="G16" s="413">
        <v>0</v>
      </c>
      <c r="H16" s="413">
        <v>0</v>
      </c>
      <c r="I16" s="460">
        <f>SUM(I17:I18)</f>
        <v>1</v>
      </c>
      <c r="J16" s="460">
        <f>SUM(J17:J18)</f>
        <v>1</v>
      </c>
      <c r="K16" s="413">
        <v>0</v>
      </c>
      <c r="L16" s="908" t="s">
        <v>6190</v>
      </c>
      <c r="O16" s="411"/>
      <c r="P16" s="411"/>
    </row>
    <row r="17" spans="1:16" ht="18" customHeight="1" x14ac:dyDescent="0.25">
      <c r="A17" s="909"/>
      <c r="B17" s="919"/>
      <c r="C17" s="907"/>
      <c r="D17" s="458" t="s">
        <v>6221</v>
      </c>
      <c r="E17" s="459">
        <f>I17</f>
        <v>0.7</v>
      </c>
      <c r="F17" s="413">
        <v>0</v>
      </c>
      <c r="G17" s="413">
        <v>0</v>
      </c>
      <c r="H17" s="413">
        <v>0</v>
      </c>
      <c r="I17" s="460">
        <v>0.7</v>
      </c>
      <c r="J17" s="417">
        <f>I17</f>
        <v>0.7</v>
      </c>
      <c r="K17" s="413"/>
      <c r="L17" s="908"/>
      <c r="N17" s="447">
        <f>J17</f>
        <v>0.7</v>
      </c>
      <c r="O17" s="411"/>
      <c r="P17" s="411"/>
    </row>
    <row r="18" spans="1:16" ht="18" customHeight="1" x14ac:dyDescent="0.25">
      <c r="A18" s="909"/>
      <c r="B18" s="919"/>
      <c r="C18" s="907"/>
      <c r="D18" s="458" t="s">
        <v>6222</v>
      </c>
      <c r="E18" s="459">
        <f>I18</f>
        <v>0.3</v>
      </c>
      <c r="F18" s="413">
        <v>0</v>
      </c>
      <c r="G18" s="413">
        <v>0</v>
      </c>
      <c r="H18" s="413">
        <v>0</v>
      </c>
      <c r="I18" s="460">
        <v>0.3</v>
      </c>
      <c r="J18" s="417">
        <f>I18</f>
        <v>0.3</v>
      </c>
      <c r="K18" s="413"/>
      <c r="L18" s="908"/>
      <c r="M18" s="462">
        <f>I18</f>
        <v>0.3</v>
      </c>
      <c r="O18" s="411"/>
      <c r="P18" s="411"/>
    </row>
    <row r="19" spans="1:16" ht="33.75" x14ac:dyDescent="0.25">
      <c r="A19" s="909">
        <v>7</v>
      </c>
      <c r="B19" s="919"/>
      <c r="C19" s="907" t="s">
        <v>6184</v>
      </c>
      <c r="D19" s="458" t="s">
        <v>6223</v>
      </c>
      <c r="E19" s="459">
        <f>SUM(E20:E21)</f>
        <v>1</v>
      </c>
      <c r="F19" s="413">
        <v>0</v>
      </c>
      <c r="G19" s="413">
        <v>0</v>
      </c>
      <c r="H19" s="413">
        <v>0</v>
      </c>
      <c r="I19" s="459">
        <f t="shared" ref="I19:J19" si="3">SUM(I20:I21)</f>
        <v>1</v>
      </c>
      <c r="J19" s="459">
        <f t="shared" si="3"/>
        <v>1</v>
      </c>
      <c r="K19" s="413">
        <v>0</v>
      </c>
      <c r="L19" s="908" t="s">
        <v>6190</v>
      </c>
      <c r="O19" s="411"/>
      <c r="P19" s="411"/>
    </row>
    <row r="20" spans="1:16" ht="18" customHeight="1" x14ac:dyDescent="0.25">
      <c r="A20" s="909"/>
      <c r="B20" s="919"/>
      <c r="C20" s="907"/>
      <c r="D20" s="458" t="s">
        <v>6221</v>
      </c>
      <c r="E20" s="459">
        <f>I20</f>
        <v>0.79</v>
      </c>
      <c r="F20" s="413">
        <v>0</v>
      </c>
      <c r="G20" s="413">
        <v>0</v>
      </c>
      <c r="H20" s="413">
        <v>0</v>
      </c>
      <c r="I20" s="460">
        <v>0.79</v>
      </c>
      <c r="J20" s="417">
        <f>I20</f>
        <v>0.79</v>
      </c>
      <c r="K20" s="413"/>
      <c r="L20" s="908"/>
      <c r="N20" s="447">
        <f>J20</f>
        <v>0.79</v>
      </c>
      <c r="O20" s="411"/>
      <c r="P20" s="411"/>
    </row>
    <row r="21" spans="1:16" ht="18" customHeight="1" x14ac:dyDescent="0.25">
      <c r="A21" s="909"/>
      <c r="B21" s="919"/>
      <c r="C21" s="907"/>
      <c r="D21" s="458" t="s">
        <v>6222</v>
      </c>
      <c r="E21" s="459">
        <f>I21</f>
        <v>0.21</v>
      </c>
      <c r="F21" s="413">
        <v>0</v>
      </c>
      <c r="G21" s="413">
        <v>0</v>
      </c>
      <c r="H21" s="413">
        <v>0</v>
      </c>
      <c r="I21" s="460">
        <v>0.21</v>
      </c>
      <c r="J21" s="417">
        <f>I21</f>
        <v>0.21</v>
      </c>
      <c r="K21" s="413"/>
      <c r="L21" s="908"/>
      <c r="M21" s="447">
        <f>J21</f>
        <v>0.21</v>
      </c>
      <c r="O21" s="411"/>
      <c r="P21" s="411"/>
    </row>
    <row r="22" spans="1:16" ht="26.25" customHeight="1" x14ac:dyDescent="0.25">
      <c r="A22" s="479">
        <v>8</v>
      </c>
      <c r="B22" s="919"/>
      <c r="C22" s="506" t="s">
        <v>6296</v>
      </c>
      <c r="D22" s="458" t="s">
        <v>6221</v>
      </c>
      <c r="E22" s="459">
        <f>I22</f>
        <v>0.47489999999999999</v>
      </c>
      <c r="F22" s="413">
        <v>0</v>
      </c>
      <c r="G22" s="413">
        <v>0</v>
      </c>
      <c r="H22" s="413">
        <v>0</v>
      </c>
      <c r="I22" s="460">
        <v>0.47489999999999999</v>
      </c>
      <c r="J22" s="460">
        <f>I22</f>
        <v>0.47489999999999999</v>
      </c>
      <c r="K22" s="413">
        <v>0</v>
      </c>
      <c r="L22" s="480" t="s">
        <v>6298</v>
      </c>
      <c r="N22" s="462">
        <f>J22</f>
        <v>0.47489999999999999</v>
      </c>
      <c r="O22" s="411"/>
      <c r="P22" s="411"/>
    </row>
    <row r="23" spans="1:16" ht="33.75" x14ac:dyDescent="0.25">
      <c r="A23" s="909">
        <v>9</v>
      </c>
      <c r="B23" s="919"/>
      <c r="C23" s="907" t="s">
        <v>6297</v>
      </c>
      <c r="D23" s="458" t="s">
        <v>6223</v>
      </c>
      <c r="E23" s="459">
        <f>SUM(E24:E25)</f>
        <v>2.3959999999999999</v>
      </c>
      <c r="F23" s="413">
        <v>0</v>
      </c>
      <c r="G23" s="413">
        <v>0</v>
      </c>
      <c r="H23" s="413">
        <v>0</v>
      </c>
      <c r="I23" s="459">
        <f t="shared" ref="I23:J23" si="4">SUM(I24:I25)</f>
        <v>2.3959999999999999</v>
      </c>
      <c r="J23" s="459">
        <f t="shared" si="4"/>
        <v>2.3959999999999999</v>
      </c>
      <c r="K23" s="413">
        <v>0</v>
      </c>
      <c r="L23" s="908" t="s">
        <v>6190</v>
      </c>
      <c r="O23" s="411"/>
      <c r="P23" s="411"/>
    </row>
    <row r="24" spans="1:16" ht="18" customHeight="1" x14ac:dyDescent="0.25">
      <c r="A24" s="909"/>
      <c r="B24" s="919"/>
      <c r="C24" s="907"/>
      <c r="D24" s="458" t="s">
        <v>6221</v>
      </c>
      <c r="E24" s="459">
        <f>I24</f>
        <v>1.7698700000000001</v>
      </c>
      <c r="F24" s="413">
        <v>0</v>
      </c>
      <c r="G24" s="413">
        <v>0</v>
      </c>
      <c r="H24" s="413">
        <v>0</v>
      </c>
      <c r="I24" s="460">
        <v>1.7698700000000001</v>
      </c>
      <c r="J24" s="417">
        <f>I24</f>
        <v>1.7698700000000001</v>
      </c>
      <c r="K24" s="413"/>
      <c r="L24" s="908"/>
      <c r="N24" s="447">
        <f>J24</f>
        <v>1.7698700000000001</v>
      </c>
      <c r="O24" s="411"/>
      <c r="P24" s="411"/>
    </row>
    <row r="25" spans="1:16" ht="18" customHeight="1" x14ac:dyDescent="0.25">
      <c r="A25" s="909"/>
      <c r="B25" s="920"/>
      <c r="C25" s="907"/>
      <c r="D25" s="458" t="s">
        <v>6222</v>
      </c>
      <c r="E25" s="459">
        <f>I25</f>
        <v>0.62612999999999996</v>
      </c>
      <c r="F25" s="413">
        <v>0</v>
      </c>
      <c r="G25" s="413">
        <v>0</v>
      </c>
      <c r="H25" s="413">
        <v>0</v>
      </c>
      <c r="I25" s="460">
        <v>0.62612999999999996</v>
      </c>
      <c r="J25" s="417">
        <f>I25</f>
        <v>0.62612999999999996</v>
      </c>
      <c r="K25" s="413"/>
      <c r="L25" s="908"/>
      <c r="M25" s="447">
        <f>J25</f>
        <v>0.62612999999999996</v>
      </c>
      <c r="O25" s="411"/>
      <c r="P25" s="411"/>
    </row>
    <row r="26" spans="1:16" ht="36" x14ac:dyDescent="0.25">
      <c r="A26" s="403" t="s">
        <v>6191</v>
      </c>
      <c r="B26" s="440" t="s">
        <v>6199</v>
      </c>
      <c r="C26" s="415"/>
      <c r="D26" s="444"/>
      <c r="E26" s="442">
        <f>SUM(E27:E29)</f>
        <v>11.20767</v>
      </c>
      <c r="F26" s="412">
        <v>0</v>
      </c>
      <c r="G26" s="412">
        <v>0</v>
      </c>
      <c r="H26" s="442">
        <f t="shared" ref="H26:I26" si="5">SUM(H27:H29)</f>
        <v>5.8639999999999998E-2</v>
      </c>
      <c r="I26" s="442">
        <f t="shared" si="5"/>
        <v>11.14903</v>
      </c>
      <c r="J26" s="442">
        <f>SUM(J27:J29)</f>
        <v>11.20767</v>
      </c>
      <c r="K26" s="412">
        <v>0</v>
      </c>
      <c r="L26" s="419"/>
      <c r="O26" s="411"/>
      <c r="P26" s="411"/>
    </row>
    <row r="27" spans="1:16" ht="48.75" x14ac:dyDescent="0.25">
      <c r="A27" s="408">
        <v>1</v>
      </c>
      <c r="B27" s="910"/>
      <c r="C27" s="446" t="s">
        <v>6200</v>
      </c>
      <c r="D27" s="419" t="s">
        <v>4884</v>
      </c>
      <c r="E27" s="420">
        <f t="shared" si="1"/>
        <v>1.53241</v>
      </c>
      <c r="F27" s="413">
        <v>0</v>
      </c>
      <c r="G27" s="413">
        <v>0</v>
      </c>
      <c r="H27" s="413">
        <v>0</v>
      </c>
      <c r="I27" s="416">
        <v>1.53241</v>
      </c>
      <c r="J27" s="416">
        <v>1.53241</v>
      </c>
      <c r="K27" s="413">
        <v>0</v>
      </c>
      <c r="L27" s="419" t="s">
        <v>6201</v>
      </c>
      <c r="O27" s="411"/>
      <c r="P27" s="447">
        <f>I27</f>
        <v>1.53241</v>
      </c>
    </row>
    <row r="28" spans="1:16" ht="36.75" x14ac:dyDescent="0.25">
      <c r="A28" s="408">
        <v>2</v>
      </c>
      <c r="B28" s="911"/>
      <c r="C28" s="446" t="s">
        <v>6255</v>
      </c>
      <c r="D28" s="419" t="s">
        <v>4884</v>
      </c>
      <c r="E28" s="420">
        <f>SUM(F28:I28)</f>
        <v>5.2277399999999998</v>
      </c>
      <c r="F28" s="413">
        <v>0</v>
      </c>
      <c r="G28" s="413">
        <v>0</v>
      </c>
      <c r="H28" s="448">
        <v>5.8639999999999998E-2</v>
      </c>
      <c r="I28" s="416">
        <f>5.22774-H28</f>
        <v>5.1691000000000003</v>
      </c>
      <c r="J28" s="416">
        <f>H28+I28</f>
        <v>5.2277399999999998</v>
      </c>
      <c r="K28" s="413">
        <v>0</v>
      </c>
      <c r="L28" s="419" t="s">
        <v>6201</v>
      </c>
      <c r="O28" s="411"/>
      <c r="P28" s="447">
        <f>J28</f>
        <v>5.2277399999999998</v>
      </c>
    </row>
    <row r="29" spans="1:16" ht="48.75" x14ac:dyDescent="0.25">
      <c r="A29" s="408">
        <v>3</v>
      </c>
      <c r="B29" s="912"/>
      <c r="C29" s="446" t="s">
        <v>6292</v>
      </c>
      <c r="D29" s="419" t="s">
        <v>5003</v>
      </c>
      <c r="E29" s="420">
        <f>I29</f>
        <v>4.4475199999999999</v>
      </c>
      <c r="F29" s="413">
        <v>0</v>
      </c>
      <c r="G29" s="413">
        <v>0</v>
      </c>
      <c r="H29" s="413">
        <v>0</v>
      </c>
      <c r="I29" s="416">
        <v>4.4475199999999999</v>
      </c>
      <c r="J29" s="416">
        <f>I29</f>
        <v>4.4475199999999999</v>
      </c>
      <c r="K29" s="413"/>
      <c r="L29" s="419" t="s">
        <v>6288</v>
      </c>
      <c r="O29" s="463"/>
      <c r="P29" s="447">
        <f>J29</f>
        <v>4.4475199999999999</v>
      </c>
    </row>
    <row r="30" spans="1:16" ht="24" x14ac:dyDescent="0.25">
      <c r="A30" s="403" t="s">
        <v>6195</v>
      </c>
      <c r="B30" s="422" t="s">
        <v>6192</v>
      </c>
      <c r="C30" s="406"/>
      <c r="D30" s="461"/>
      <c r="E30" s="430">
        <f>E31</f>
        <v>16.43</v>
      </c>
      <c r="F30" s="431">
        <v>0</v>
      </c>
      <c r="G30" s="431">
        <v>0</v>
      </c>
      <c r="H30" s="431">
        <v>0</v>
      </c>
      <c r="I30" s="432">
        <f t="shared" ref="I30:I33" si="6">E30</f>
        <v>16.43</v>
      </c>
      <c r="J30" s="432">
        <f t="shared" ref="J30:J36" si="7">I30</f>
        <v>16.43</v>
      </c>
      <c r="K30" s="412">
        <v>0</v>
      </c>
      <c r="L30" s="407"/>
      <c r="O30" s="411"/>
      <c r="P30" s="411"/>
    </row>
    <row r="31" spans="1:16" ht="24" x14ac:dyDescent="0.25">
      <c r="A31" s="439">
        <v>1</v>
      </c>
      <c r="B31" s="409"/>
      <c r="C31" s="415" t="s">
        <v>6193</v>
      </c>
      <c r="D31" s="426" t="s">
        <v>2137</v>
      </c>
      <c r="E31" s="425">
        <f>SUM(F31:I31)</f>
        <v>16.43</v>
      </c>
      <c r="F31" s="413">
        <v>0</v>
      </c>
      <c r="G31" s="413">
        <v>0</v>
      </c>
      <c r="H31" s="413">
        <v>0</v>
      </c>
      <c r="I31" s="424">
        <v>16.43</v>
      </c>
      <c r="J31" s="424">
        <f t="shared" si="7"/>
        <v>16.43</v>
      </c>
      <c r="K31" s="413">
        <v>0</v>
      </c>
      <c r="L31" s="426" t="s">
        <v>6194</v>
      </c>
      <c r="O31" s="481">
        <f>I31</f>
        <v>16.43</v>
      </c>
      <c r="P31" s="411"/>
    </row>
    <row r="32" spans="1:16" ht="24" x14ac:dyDescent="0.25">
      <c r="A32" s="403" t="s">
        <v>6203</v>
      </c>
      <c r="B32" s="427" t="s">
        <v>1971</v>
      </c>
      <c r="C32" s="428"/>
      <c r="D32" s="461"/>
      <c r="E32" s="437">
        <f>SUM(E33:E34)</f>
        <v>0.96492</v>
      </c>
      <c r="F32" s="431">
        <v>0</v>
      </c>
      <c r="G32" s="431">
        <v>0</v>
      </c>
      <c r="H32" s="431">
        <v>0</v>
      </c>
      <c r="I32" s="437">
        <f>SUM(I33:I34)</f>
        <v>0.96492</v>
      </c>
      <c r="J32" s="437">
        <f>SUM(J33:J34)</f>
        <v>0.96492</v>
      </c>
      <c r="K32" s="412">
        <v>0</v>
      </c>
      <c r="L32" s="407"/>
      <c r="O32" s="411"/>
      <c r="P32" s="411"/>
    </row>
    <row r="33" spans="1:17" ht="24" x14ac:dyDescent="0.25">
      <c r="A33" s="408">
        <v>1</v>
      </c>
      <c r="B33" s="913"/>
      <c r="C33" s="428" t="s">
        <v>6196</v>
      </c>
      <c r="D33" s="461" t="s">
        <v>6197</v>
      </c>
      <c r="E33" s="436">
        <v>0.76249</v>
      </c>
      <c r="F33" s="423">
        <v>0</v>
      </c>
      <c r="G33" s="423">
        <v>0</v>
      </c>
      <c r="H33" s="423">
        <v>0</v>
      </c>
      <c r="I33" s="417">
        <f t="shared" si="6"/>
        <v>0.76249</v>
      </c>
      <c r="J33" s="417">
        <f t="shared" si="7"/>
        <v>0.76249</v>
      </c>
      <c r="K33" s="413">
        <v>0</v>
      </c>
      <c r="L33" s="429" t="s">
        <v>6202</v>
      </c>
      <c r="N33" s="449"/>
      <c r="O33" s="447">
        <f>I33</f>
        <v>0.76249</v>
      </c>
      <c r="P33" s="411"/>
    </row>
    <row r="34" spans="1:17" ht="24" x14ac:dyDescent="0.25">
      <c r="A34" s="408">
        <v>2</v>
      </c>
      <c r="B34" s="914"/>
      <c r="C34" s="428" t="s">
        <v>6256</v>
      </c>
      <c r="D34" s="461" t="s">
        <v>5539</v>
      </c>
      <c r="E34" s="436">
        <f>I34</f>
        <v>0.20243</v>
      </c>
      <c r="F34" s="423">
        <v>0</v>
      </c>
      <c r="G34" s="423">
        <v>0</v>
      </c>
      <c r="H34" s="423">
        <v>0</v>
      </c>
      <c r="I34" s="417">
        <v>0.20243</v>
      </c>
      <c r="J34" s="417">
        <f t="shared" si="7"/>
        <v>0.20243</v>
      </c>
      <c r="K34" s="413">
        <v>0</v>
      </c>
      <c r="L34" s="429" t="s">
        <v>6289</v>
      </c>
      <c r="O34" s="411"/>
      <c r="P34" s="447"/>
      <c r="Q34" s="447">
        <f>J34</f>
        <v>0.20243</v>
      </c>
    </row>
    <row r="35" spans="1:17" ht="36.75" x14ac:dyDescent="0.25">
      <c r="A35" s="403" t="s">
        <v>6215</v>
      </c>
      <c r="B35" s="451" t="s">
        <v>6209</v>
      </c>
      <c r="C35" s="428"/>
      <c r="D35" s="410"/>
      <c r="E35" s="435">
        <f>E36</f>
        <v>6.8265000000000002</v>
      </c>
      <c r="F35" s="431">
        <v>0</v>
      </c>
      <c r="G35" s="431">
        <v>0</v>
      </c>
      <c r="H35" s="431">
        <v>0</v>
      </c>
      <c r="I35" s="437">
        <f t="shared" ref="I35" si="8">E35</f>
        <v>6.8265000000000002</v>
      </c>
      <c r="J35" s="437">
        <f t="shared" si="7"/>
        <v>6.8265000000000002</v>
      </c>
      <c r="K35" s="412">
        <v>0</v>
      </c>
      <c r="L35" s="407"/>
      <c r="O35" s="411"/>
      <c r="P35" s="447"/>
    </row>
    <row r="36" spans="1:17" ht="36.75" x14ac:dyDescent="0.25">
      <c r="A36" s="408">
        <v>1</v>
      </c>
      <c r="B36" s="409"/>
      <c r="C36" s="446" t="s">
        <v>6208</v>
      </c>
      <c r="D36" s="419" t="s">
        <v>6210</v>
      </c>
      <c r="E36" s="436">
        <f>I36</f>
        <v>6.8265000000000002</v>
      </c>
      <c r="F36" s="423">
        <v>0</v>
      </c>
      <c r="G36" s="423">
        <v>0</v>
      </c>
      <c r="H36" s="423">
        <v>0</v>
      </c>
      <c r="I36" s="416">
        <v>6.8265000000000002</v>
      </c>
      <c r="J36" s="417">
        <f t="shared" si="7"/>
        <v>6.8265000000000002</v>
      </c>
      <c r="K36" s="413">
        <v>0</v>
      </c>
      <c r="L36" s="419" t="s">
        <v>6218</v>
      </c>
      <c r="O36" s="411"/>
      <c r="P36" s="447">
        <f>J36</f>
        <v>6.8265000000000002</v>
      </c>
    </row>
    <row r="37" spans="1:17" ht="36" x14ac:dyDescent="0.25">
      <c r="A37" s="403" t="s">
        <v>6216</v>
      </c>
      <c r="B37" s="440" t="s">
        <v>6212</v>
      </c>
      <c r="C37" s="428"/>
      <c r="D37" s="410"/>
      <c r="E37" s="435">
        <f>E38</f>
        <v>9.5308899999999994</v>
      </c>
      <c r="F37" s="431">
        <v>0</v>
      </c>
      <c r="G37" s="431">
        <v>0</v>
      </c>
      <c r="H37" s="437">
        <f>H38</f>
        <v>0.60311000000000003</v>
      </c>
      <c r="I37" s="437">
        <f>I38</f>
        <v>8.9277799999999985</v>
      </c>
      <c r="J37" s="437">
        <f>J38</f>
        <v>9.5308899999999994</v>
      </c>
      <c r="K37" s="412">
        <v>0</v>
      </c>
      <c r="L37" s="407"/>
      <c r="N37" s="447"/>
      <c r="O37" s="411"/>
      <c r="P37" s="411"/>
    </row>
    <row r="38" spans="1:17" ht="24" x14ac:dyDescent="0.25">
      <c r="A38" s="408">
        <v>1</v>
      </c>
      <c r="B38" s="409"/>
      <c r="C38" s="415" t="s">
        <v>6213</v>
      </c>
      <c r="D38" s="419" t="s">
        <v>4884</v>
      </c>
      <c r="E38" s="436">
        <f>H38+I38</f>
        <v>9.5308899999999994</v>
      </c>
      <c r="F38" s="423">
        <v>0</v>
      </c>
      <c r="G38" s="423">
        <v>0</v>
      </c>
      <c r="H38" s="448">
        <v>0.60311000000000003</v>
      </c>
      <c r="I38" s="416">
        <f>9.53089-0.60311</f>
        <v>8.9277799999999985</v>
      </c>
      <c r="J38" s="417">
        <f>I38+H38</f>
        <v>9.5308899999999994</v>
      </c>
      <c r="K38" s="413">
        <v>0</v>
      </c>
      <c r="L38" s="419" t="s">
        <v>6219</v>
      </c>
      <c r="O38" s="411"/>
      <c r="P38" s="447">
        <f>J38</f>
        <v>9.5308899999999994</v>
      </c>
    </row>
    <row r="39" spans="1:17" ht="36" x14ac:dyDescent="0.25">
      <c r="A39" s="403" t="s">
        <v>6229</v>
      </c>
      <c r="B39" s="440" t="s">
        <v>6230</v>
      </c>
      <c r="C39" s="428"/>
      <c r="D39" s="410"/>
      <c r="E39" s="435">
        <f>E40</f>
        <v>1.7851399999999999</v>
      </c>
      <c r="F39" s="431">
        <v>0</v>
      </c>
      <c r="G39" s="431">
        <v>0</v>
      </c>
      <c r="H39" s="431">
        <v>0</v>
      </c>
      <c r="I39" s="437">
        <f>I40</f>
        <v>1.7851399999999999</v>
      </c>
      <c r="J39" s="437">
        <f>J40</f>
        <v>1.7851399999999999</v>
      </c>
      <c r="K39" s="412">
        <v>0</v>
      </c>
      <c r="L39" s="407"/>
      <c r="O39" s="411"/>
      <c r="P39" s="411"/>
    </row>
    <row r="40" spans="1:17" ht="24" x14ac:dyDescent="0.25">
      <c r="A40" s="408">
        <v>1</v>
      </c>
      <c r="B40" s="409"/>
      <c r="C40" s="415" t="s">
        <v>6231</v>
      </c>
      <c r="D40" s="419" t="s">
        <v>6210</v>
      </c>
      <c r="E40" s="436">
        <f>H40+I40</f>
        <v>1.7851399999999999</v>
      </c>
      <c r="F40" s="423">
        <v>0</v>
      </c>
      <c r="G40" s="423">
        <v>0</v>
      </c>
      <c r="H40" s="423">
        <v>0</v>
      </c>
      <c r="I40" s="416">
        <v>1.7851399999999999</v>
      </c>
      <c r="J40" s="417">
        <f>I40+H40</f>
        <v>1.7851399999999999</v>
      </c>
      <c r="K40" s="413">
        <v>0</v>
      </c>
      <c r="L40" s="419" t="s">
        <v>6218</v>
      </c>
      <c r="N40" s="447">
        <f>J40</f>
        <v>1.7851399999999999</v>
      </c>
      <c r="O40" s="411"/>
      <c r="P40" s="411"/>
    </row>
    <row r="41" spans="1:17" ht="24" x14ac:dyDescent="0.25">
      <c r="A41" s="403" t="s">
        <v>6233</v>
      </c>
      <c r="B41" s="440" t="s">
        <v>6240</v>
      </c>
      <c r="C41" s="428"/>
      <c r="D41" s="410"/>
      <c r="E41" s="474">
        <f>SUM(E42:E45)</f>
        <v>154.4</v>
      </c>
      <c r="F41" s="431">
        <v>0</v>
      </c>
      <c r="G41" s="431">
        <v>0</v>
      </c>
      <c r="H41" s="469">
        <f>SUM(H42:H45)</f>
        <v>30.6</v>
      </c>
      <c r="I41" s="469">
        <f>SUM(I42:I45)</f>
        <v>123.80000000000001</v>
      </c>
      <c r="J41" s="469">
        <f>SUM(J42:J45)</f>
        <v>154.4</v>
      </c>
      <c r="K41" s="412">
        <v>0</v>
      </c>
      <c r="L41" s="407"/>
      <c r="O41" s="411"/>
      <c r="P41" s="411"/>
    </row>
    <row r="42" spans="1:17" ht="24" x14ac:dyDescent="0.25">
      <c r="A42" s="439">
        <v>1</v>
      </c>
      <c r="B42" s="915"/>
      <c r="C42" s="446" t="s">
        <v>6241</v>
      </c>
      <c r="D42" s="419" t="s">
        <v>6210</v>
      </c>
      <c r="E42" s="473">
        <f>J42</f>
        <v>39.07</v>
      </c>
      <c r="F42" s="423">
        <v>0</v>
      </c>
      <c r="G42" s="423">
        <v>0</v>
      </c>
      <c r="H42" s="471">
        <f>39.07-26.18</f>
        <v>12.89</v>
      </c>
      <c r="I42" s="472">
        <f>39.07-12.89</f>
        <v>26.18</v>
      </c>
      <c r="J42" s="472">
        <f>H42+I42</f>
        <v>39.07</v>
      </c>
      <c r="K42" s="470"/>
      <c r="L42" s="419" t="s">
        <v>6218</v>
      </c>
      <c r="N42" s="481">
        <f>J42</f>
        <v>39.07</v>
      </c>
      <c r="O42" s="411"/>
      <c r="P42" s="411"/>
    </row>
    <row r="43" spans="1:17" ht="24" x14ac:dyDescent="0.25">
      <c r="A43" s="439">
        <v>2</v>
      </c>
      <c r="B43" s="916"/>
      <c r="C43" s="446" t="s">
        <v>6242</v>
      </c>
      <c r="D43" s="419" t="s">
        <v>6210</v>
      </c>
      <c r="E43" s="473">
        <f t="shared" ref="E43:E45" si="9">J43</f>
        <v>27.3</v>
      </c>
      <c r="F43" s="423">
        <v>0</v>
      </c>
      <c r="G43" s="423">
        <v>0</v>
      </c>
      <c r="H43" s="423">
        <v>0</v>
      </c>
      <c r="I43" s="472">
        <v>27.3</v>
      </c>
      <c r="J43" s="472">
        <f t="shared" ref="J43:J45" si="10">H43+I43</f>
        <v>27.3</v>
      </c>
      <c r="K43" s="470"/>
      <c r="L43" s="478" t="s">
        <v>6257</v>
      </c>
      <c r="N43" s="481">
        <f t="shared" ref="N43:N45" si="11">J43</f>
        <v>27.3</v>
      </c>
      <c r="O43" s="411"/>
      <c r="P43" s="411"/>
    </row>
    <row r="44" spans="1:17" ht="36" x14ac:dyDescent="0.25">
      <c r="A44" s="439">
        <v>3</v>
      </c>
      <c r="B44" s="916"/>
      <c r="C44" s="446" t="s">
        <v>6243</v>
      </c>
      <c r="D44" s="419" t="s">
        <v>6210</v>
      </c>
      <c r="E44" s="473">
        <f t="shared" si="9"/>
        <v>41.509999999999991</v>
      </c>
      <c r="F44" s="423">
        <v>0</v>
      </c>
      <c r="G44" s="423">
        <v>0</v>
      </c>
      <c r="H44" s="471">
        <f>41.51-24.67</f>
        <v>16.839999999999996</v>
      </c>
      <c r="I44" s="472">
        <f>41.51-16.84</f>
        <v>24.669999999999998</v>
      </c>
      <c r="J44" s="472">
        <f t="shared" si="10"/>
        <v>41.509999999999991</v>
      </c>
      <c r="K44" s="470"/>
      <c r="L44" s="478" t="s">
        <v>6258</v>
      </c>
      <c r="N44" s="481">
        <f t="shared" si="11"/>
        <v>41.509999999999991</v>
      </c>
      <c r="O44" s="411"/>
      <c r="P44" s="411"/>
    </row>
    <row r="45" spans="1:17" ht="24" x14ac:dyDescent="0.25">
      <c r="A45" s="439">
        <v>4</v>
      </c>
      <c r="B45" s="917"/>
      <c r="C45" s="446" t="s">
        <v>6244</v>
      </c>
      <c r="D45" s="419" t="s">
        <v>6210</v>
      </c>
      <c r="E45" s="473">
        <f t="shared" si="9"/>
        <v>46.52000000000001</v>
      </c>
      <c r="F45" s="423">
        <v>0</v>
      </c>
      <c r="G45" s="423">
        <v>0</v>
      </c>
      <c r="H45" s="471">
        <f>46.52-45.65</f>
        <v>0.87000000000000455</v>
      </c>
      <c r="I45" s="472">
        <f>46.52-0.87</f>
        <v>45.650000000000006</v>
      </c>
      <c r="J45" s="472">
        <f t="shared" si="10"/>
        <v>46.52000000000001</v>
      </c>
      <c r="K45" s="470"/>
      <c r="L45" s="478" t="s">
        <v>6259</v>
      </c>
      <c r="N45" s="481">
        <f t="shared" si="11"/>
        <v>46.52000000000001</v>
      </c>
      <c r="O45" s="411"/>
      <c r="P45" s="411"/>
    </row>
    <row r="46" spans="1:17" ht="24" x14ac:dyDescent="0.25">
      <c r="A46" s="403" t="s">
        <v>6245</v>
      </c>
      <c r="B46" s="497" t="s">
        <v>6246</v>
      </c>
      <c r="C46" s="498"/>
      <c r="D46" s="410"/>
      <c r="E46" s="474">
        <f>SUM(E47:E49)</f>
        <v>32.839999999999996</v>
      </c>
      <c r="F46" s="431">
        <v>0</v>
      </c>
      <c r="G46" s="431">
        <v>0</v>
      </c>
      <c r="H46" s="474">
        <f>SUM(H47:H49)</f>
        <v>2.7</v>
      </c>
      <c r="I46" s="474">
        <f t="shared" ref="I46:J46" si="12">SUM(I47:I49)</f>
        <v>30.14</v>
      </c>
      <c r="J46" s="474">
        <f t="shared" si="12"/>
        <v>32.839999999999996</v>
      </c>
      <c r="K46" s="412">
        <v>0</v>
      </c>
      <c r="L46" s="407"/>
      <c r="O46" s="411"/>
      <c r="P46" s="411"/>
    </row>
    <row r="47" spans="1:17" ht="36" x14ac:dyDescent="0.25">
      <c r="A47" s="439">
        <v>1</v>
      </c>
      <c r="B47" s="476"/>
      <c r="C47" s="499" t="s">
        <v>6247</v>
      </c>
      <c r="D47" s="500" t="s">
        <v>5003</v>
      </c>
      <c r="E47" s="501">
        <f>J47</f>
        <v>16.11</v>
      </c>
      <c r="F47" s="423">
        <v>0</v>
      </c>
      <c r="G47" s="423">
        <v>0</v>
      </c>
      <c r="H47" s="482">
        <v>2.1800000000000002</v>
      </c>
      <c r="I47" s="477">
        <v>13.93</v>
      </c>
      <c r="J47" s="477">
        <f>H47+I47</f>
        <v>16.11</v>
      </c>
      <c r="K47" s="470"/>
      <c r="L47" s="446" t="s">
        <v>6293</v>
      </c>
      <c r="O47" s="411"/>
      <c r="P47" s="483">
        <f>J47</f>
        <v>16.11</v>
      </c>
    </row>
    <row r="48" spans="1:17" ht="36.75" x14ac:dyDescent="0.25">
      <c r="A48" s="439">
        <v>2</v>
      </c>
      <c r="B48" s="476"/>
      <c r="C48" s="499" t="s">
        <v>6248</v>
      </c>
      <c r="D48" s="500" t="s">
        <v>5003</v>
      </c>
      <c r="E48" s="501">
        <f>J48</f>
        <v>14.052</v>
      </c>
      <c r="F48" s="423">
        <v>0</v>
      </c>
      <c r="G48" s="423">
        <v>0</v>
      </c>
      <c r="H48" s="482">
        <v>0.52</v>
      </c>
      <c r="I48" s="477">
        <v>13.532</v>
      </c>
      <c r="J48" s="477">
        <f t="shared" ref="J48:J49" si="13">H48+I48</f>
        <v>14.052</v>
      </c>
      <c r="K48" s="470"/>
      <c r="L48" s="446" t="s">
        <v>6294</v>
      </c>
      <c r="M48" s="483"/>
      <c r="N48" s="483"/>
      <c r="O48" s="411"/>
      <c r="P48" s="483">
        <f t="shared" ref="P48:P49" si="14">J48</f>
        <v>14.052</v>
      </c>
    </row>
    <row r="49" spans="1:17" ht="36.75" x14ac:dyDescent="0.25">
      <c r="A49" s="439">
        <v>3</v>
      </c>
      <c r="B49" s="476"/>
      <c r="C49" s="499" t="s">
        <v>6249</v>
      </c>
      <c r="D49" s="500" t="s">
        <v>5003</v>
      </c>
      <c r="E49" s="501">
        <f t="shared" ref="E49" si="15">J49</f>
        <v>2.6779999999999999</v>
      </c>
      <c r="F49" s="423">
        <v>0</v>
      </c>
      <c r="G49" s="423">
        <v>0</v>
      </c>
      <c r="H49" s="423">
        <v>0</v>
      </c>
      <c r="I49" s="477">
        <v>2.6779999999999999</v>
      </c>
      <c r="J49" s="477">
        <f t="shared" si="13"/>
        <v>2.6779999999999999</v>
      </c>
      <c r="K49" s="470"/>
      <c r="L49" s="446" t="s">
        <v>6295</v>
      </c>
      <c r="M49" s="483"/>
      <c r="N49" s="483"/>
      <c r="O49" s="411"/>
      <c r="P49" s="483">
        <f t="shared" si="14"/>
        <v>2.6779999999999999</v>
      </c>
    </row>
    <row r="50" spans="1:17" ht="24" x14ac:dyDescent="0.25">
      <c r="A50" s="403" t="s">
        <v>6252</v>
      </c>
      <c r="B50" s="497" t="s">
        <v>6250</v>
      </c>
      <c r="C50" s="498"/>
      <c r="D50" s="410"/>
      <c r="E50" s="474">
        <f>E51</f>
        <v>44.026999999999994</v>
      </c>
      <c r="F50" s="431">
        <v>0</v>
      </c>
      <c r="G50" s="431">
        <v>0</v>
      </c>
      <c r="H50" s="474">
        <f>H51</f>
        <v>0.55000000000000004</v>
      </c>
      <c r="I50" s="474">
        <f>I51</f>
        <v>43.476999999999997</v>
      </c>
      <c r="J50" s="474">
        <f>J51</f>
        <v>44.026999999999994</v>
      </c>
      <c r="K50" s="412">
        <v>0</v>
      </c>
      <c r="L50" s="429"/>
      <c r="N50" s="483"/>
      <c r="O50" s="411"/>
      <c r="P50" s="411"/>
    </row>
    <row r="51" spans="1:17" ht="36.75" x14ac:dyDescent="0.25">
      <c r="A51" s="439">
        <v>1</v>
      </c>
      <c r="B51" s="476"/>
      <c r="C51" s="499" t="s">
        <v>6251</v>
      </c>
      <c r="D51" s="500" t="s">
        <v>5003</v>
      </c>
      <c r="E51" s="501">
        <f>J51</f>
        <v>44.026999999999994</v>
      </c>
      <c r="F51" s="423">
        <v>0</v>
      </c>
      <c r="G51" s="423">
        <v>0</v>
      </c>
      <c r="H51" s="482">
        <v>0.55000000000000004</v>
      </c>
      <c r="I51" s="477">
        <v>43.476999999999997</v>
      </c>
      <c r="J51" s="477">
        <f>H51+I51</f>
        <v>44.026999999999994</v>
      </c>
      <c r="K51" s="470"/>
      <c r="L51" s="446" t="s">
        <v>6294</v>
      </c>
      <c r="M51" s="483"/>
      <c r="N51" s="483"/>
      <c r="O51" s="411"/>
      <c r="P51" s="411">
        <f>J51</f>
        <v>44.026999999999994</v>
      </c>
    </row>
    <row r="52" spans="1:17" ht="24" x14ac:dyDescent="0.25">
      <c r="A52" s="403" t="s">
        <v>6253</v>
      </c>
      <c r="B52" s="440" t="s">
        <v>6254</v>
      </c>
      <c r="C52" s="428"/>
      <c r="D52" s="410"/>
      <c r="E52" s="474">
        <f>E53</f>
        <v>19.125</v>
      </c>
      <c r="F52" s="431">
        <v>0</v>
      </c>
      <c r="G52" s="431">
        <v>0</v>
      </c>
      <c r="H52" s="474">
        <f>H53</f>
        <v>7.524</v>
      </c>
      <c r="I52" s="474">
        <f>I53</f>
        <v>11.600999999999999</v>
      </c>
      <c r="J52" s="469">
        <f>J53</f>
        <v>19.125</v>
      </c>
      <c r="K52" s="412">
        <v>0</v>
      </c>
      <c r="L52" s="407"/>
      <c r="N52" s="483"/>
      <c r="O52" s="411"/>
      <c r="P52" s="411"/>
    </row>
    <row r="53" spans="1:17" ht="36" x14ac:dyDescent="0.25">
      <c r="A53" s="439">
        <v>1</v>
      </c>
      <c r="B53" s="476"/>
      <c r="C53" s="446" t="s">
        <v>6260</v>
      </c>
      <c r="D53" s="419" t="s">
        <v>6210</v>
      </c>
      <c r="E53" s="475">
        <f>J53</f>
        <v>19.125</v>
      </c>
      <c r="F53" s="423">
        <v>0</v>
      </c>
      <c r="G53" s="423">
        <v>0</v>
      </c>
      <c r="H53" s="482">
        <f>[1]Sheet1!$E$14</f>
        <v>7.524</v>
      </c>
      <c r="I53" s="477">
        <f>[1]Sheet1!$F$14</f>
        <v>11.600999999999999</v>
      </c>
      <c r="J53" s="477">
        <f>H53+I53</f>
        <v>19.125</v>
      </c>
      <c r="K53" s="470"/>
      <c r="L53" s="478" t="s">
        <v>6299</v>
      </c>
      <c r="M53" s="483"/>
      <c r="N53" s="483">
        <f>J53</f>
        <v>19.125</v>
      </c>
      <c r="O53" s="411"/>
      <c r="P53" s="411"/>
    </row>
    <row r="54" spans="1:17" ht="24" x14ac:dyDescent="0.25">
      <c r="A54" s="403" t="s">
        <v>6261</v>
      </c>
      <c r="B54" s="440" t="s">
        <v>6262</v>
      </c>
      <c r="C54" s="428"/>
      <c r="D54" s="410"/>
      <c r="E54" s="474">
        <f>E55</f>
        <v>15.553000000000001</v>
      </c>
      <c r="F54" s="431">
        <v>0</v>
      </c>
      <c r="G54" s="431">
        <v>0</v>
      </c>
      <c r="H54" s="474">
        <f>H55</f>
        <v>6.96</v>
      </c>
      <c r="I54" s="474">
        <f>I55</f>
        <v>8.593</v>
      </c>
      <c r="J54" s="474">
        <f>J55</f>
        <v>15.553000000000001</v>
      </c>
      <c r="K54" s="412">
        <v>0</v>
      </c>
      <c r="L54" s="407"/>
      <c r="N54" s="483"/>
      <c r="O54" s="411"/>
      <c r="P54" s="411"/>
    </row>
    <row r="55" spans="1:17" ht="24.75" x14ac:dyDescent="0.25">
      <c r="A55" s="439">
        <v>1</v>
      </c>
      <c r="B55" s="476"/>
      <c r="C55" s="446" t="s">
        <v>6263</v>
      </c>
      <c r="D55" s="419" t="s">
        <v>6210</v>
      </c>
      <c r="E55" s="475">
        <f>J55</f>
        <v>15.553000000000001</v>
      </c>
      <c r="F55" s="423">
        <v>0</v>
      </c>
      <c r="G55" s="423">
        <v>0</v>
      </c>
      <c r="H55" s="482">
        <f>Viet!E15</f>
        <v>6.96</v>
      </c>
      <c r="I55" s="477">
        <f>Viet!F15</f>
        <v>8.593</v>
      </c>
      <c r="J55" s="477">
        <f>H55+I55</f>
        <v>15.553000000000001</v>
      </c>
      <c r="K55" s="470"/>
      <c r="L55" s="478" t="s">
        <v>6300</v>
      </c>
      <c r="N55" s="483">
        <f>J55</f>
        <v>15.553000000000001</v>
      </c>
      <c r="O55" s="411"/>
      <c r="P55" s="411"/>
    </row>
    <row r="56" spans="1:17" ht="24" x14ac:dyDescent="0.25">
      <c r="A56" s="403" t="s">
        <v>6264</v>
      </c>
      <c r="B56" s="440" t="s">
        <v>6265</v>
      </c>
      <c r="C56" s="428"/>
      <c r="D56" s="410"/>
      <c r="E56" s="474">
        <f>E57</f>
        <v>0.90599999999999992</v>
      </c>
      <c r="F56" s="431">
        <v>0</v>
      </c>
      <c r="G56" s="431">
        <v>0</v>
      </c>
      <c r="H56" s="474">
        <f t="shared" ref="H56:I56" si="16">H57</f>
        <v>6.5000000000000002E-2</v>
      </c>
      <c r="I56" s="474">
        <f t="shared" si="16"/>
        <v>0.84099999999999997</v>
      </c>
      <c r="J56" s="474">
        <f>J57</f>
        <v>0.90599999999999992</v>
      </c>
      <c r="K56" s="412">
        <v>0</v>
      </c>
      <c r="L56" s="407"/>
      <c r="N56" s="483"/>
      <c r="O56" s="411"/>
      <c r="P56" s="411"/>
    </row>
    <row r="57" spans="1:17" ht="24.75" x14ac:dyDescent="0.25">
      <c r="A57" s="439">
        <v>1</v>
      </c>
      <c r="B57" s="476"/>
      <c r="C57" s="446" t="s">
        <v>6266</v>
      </c>
      <c r="D57" s="419" t="s">
        <v>6210</v>
      </c>
      <c r="E57" s="475">
        <f>J57</f>
        <v>0.90599999999999992</v>
      </c>
      <c r="F57" s="423">
        <v>0</v>
      </c>
      <c r="G57" s="423">
        <v>0</v>
      </c>
      <c r="H57" s="482">
        <f>Viet!E16</f>
        <v>6.5000000000000002E-2</v>
      </c>
      <c r="I57" s="494">
        <f>Viet!F16</f>
        <v>0.84099999999999997</v>
      </c>
      <c r="J57" s="477">
        <f>H57+I57</f>
        <v>0.90599999999999992</v>
      </c>
      <c r="K57" s="470"/>
      <c r="L57" s="478" t="s">
        <v>6218</v>
      </c>
      <c r="N57" s="483">
        <f>J57</f>
        <v>0.90599999999999992</v>
      </c>
      <c r="O57" s="411"/>
      <c r="P57" s="411"/>
    </row>
    <row r="58" spans="1:17" ht="24" x14ac:dyDescent="0.25">
      <c r="A58" s="403" t="s">
        <v>6301</v>
      </c>
      <c r="B58" s="440" t="s">
        <v>6302</v>
      </c>
      <c r="C58" s="428"/>
      <c r="D58" s="410"/>
      <c r="E58" s="474">
        <f>E59</f>
        <v>2.5</v>
      </c>
      <c r="F58" s="431">
        <v>0</v>
      </c>
      <c r="G58" s="431">
        <v>0</v>
      </c>
      <c r="H58" s="474">
        <f t="shared" ref="H58:I58" si="17">H59</f>
        <v>0</v>
      </c>
      <c r="I58" s="474">
        <f t="shared" si="17"/>
        <v>2.5</v>
      </c>
      <c r="J58" s="474">
        <f>J59</f>
        <v>2.5</v>
      </c>
      <c r="K58" s="412">
        <v>0</v>
      </c>
      <c r="L58" s="407"/>
      <c r="N58" s="483"/>
      <c r="O58" s="411"/>
      <c r="P58" s="411"/>
    </row>
    <row r="59" spans="1:17" ht="36" x14ac:dyDescent="0.25">
      <c r="A59" s="439">
        <v>1</v>
      </c>
      <c r="B59" s="476"/>
      <c r="C59" s="446" t="s">
        <v>6303</v>
      </c>
      <c r="D59" s="419" t="s">
        <v>3489</v>
      </c>
      <c r="E59" s="475">
        <f>J59</f>
        <v>2.5</v>
      </c>
      <c r="F59" s="423">
        <v>0</v>
      </c>
      <c r="G59" s="423">
        <v>0</v>
      </c>
      <c r="H59" s="423">
        <v>0</v>
      </c>
      <c r="I59" s="494">
        <v>2.5</v>
      </c>
      <c r="J59" s="477">
        <f>H59+I59</f>
        <v>2.5</v>
      </c>
      <c r="K59" s="470"/>
      <c r="L59" s="478" t="s">
        <v>6304</v>
      </c>
      <c r="N59" s="483"/>
      <c r="O59" s="411"/>
      <c r="P59" s="411">
        <f>I59</f>
        <v>2.5</v>
      </c>
    </row>
    <row r="60" spans="1:17" ht="23.1" customHeight="1" x14ac:dyDescent="0.25">
      <c r="A60" s="894" t="s">
        <v>6305</v>
      </c>
      <c r="B60" s="894"/>
      <c r="C60" s="894"/>
      <c r="D60" s="433"/>
      <c r="E60" s="438">
        <f>E6+E26+E30+E32+E35+E37+E39+E41+E46+E50+E52+E54+E56+E58</f>
        <v>328.71897000000001</v>
      </c>
      <c r="F60" s="431">
        <v>0</v>
      </c>
      <c r="G60" s="431">
        <v>0</v>
      </c>
      <c r="H60" s="438">
        <f t="shared" ref="H60:J60" si="18">H6+H26+H30+H32+H35+H37+H39+H41+H46+H50+H52+H54+H56+H58</f>
        <v>49.060749999999999</v>
      </c>
      <c r="I60" s="438">
        <f t="shared" si="18"/>
        <v>279.65822000000003</v>
      </c>
      <c r="J60" s="438">
        <f t="shared" si="18"/>
        <v>328.71897000000001</v>
      </c>
      <c r="K60" s="431">
        <v>0</v>
      </c>
      <c r="L60" s="434"/>
      <c r="M60" s="502">
        <f>SUM(M6:M57)</f>
        <v>2.4536700000000002</v>
      </c>
      <c r="N60" s="502">
        <f t="shared" ref="N60:Q60" si="19">SUM(N6:N57)</f>
        <v>197.77566000000002</v>
      </c>
      <c r="O60" s="502">
        <f t="shared" si="19"/>
        <v>21.355149999999998</v>
      </c>
      <c r="P60" s="502">
        <f t="shared" si="19"/>
        <v>104.43205999999999</v>
      </c>
      <c r="Q60" s="502">
        <f t="shared" si="19"/>
        <v>0.20243</v>
      </c>
    </row>
    <row r="61" spans="1:17" x14ac:dyDescent="0.25">
      <c r="E61" s="402"/>
      <c r="F61" s="402"/>
      <c r="G61" s="402"/>
      <c r="H61" s="402"/>
      <c r="I61" s="402"/>
      <c r="J61" s="402"/>
      <c r="K61" s="402"/>
      <c r="N61" s="411"/>
    </row>
    <row r="62" spans="1:17" x14ac:dyDescent="0.25">
      <c r="E62" s="402"/>
      <c r="F62" s="402"/>
      <c r="G62" s="402"/>
      <c r="H62" s="402"/>
      <c r="I62" s="402"/>
      <c r="J62" s="402"/>
      <c r="K62" s="402"/>
      <c r="N62" s="411"/>
    </row>
    <row r="63" spans="1:17" x14ac:dyDescent="0.25">
      <c r="E63" s="402"/>
      <c r="F63" s="402"/>
      <c r="G63" s="402"/>
      <c r="H63" s="402"/>
      <c r="I63" s="402"/>
      <c r="J63" s="402"/>
      <c r="K63" s="402"/>
      <c r="N63" s="411"/>
    </row>
    <row r="64" spans="1:17" x14ac:dyDescent="0.25">
      <c r="E64" s="402"/>
      <c r="F64" s="402"/>
      <c r="G64" s="402"/>
      <c r="H64" s="402"/>
      <c r="I64" s="402"/>
      <c r="J64" s="402"/>
      <c r="K64" s="402"/>
    </row>
    <row r="65" spans="5:11" x14ac:dyDescent="0.25">
      <c r="E65" s="402"/>
      <c r="F65" s="402"/>
      <c r="G65" s="402"/>
      <c r="H65" s="402"/>
      <c r="I65" s="402"/>
      <c r="J65" s="402"/>
      <c r="K65" s="402"/>
    </row>
    <row r="66" spans="5:11" x14ac:dyDescent="0.25">
      <c r="E66" s="402"/>
      <c r="F66" s="402"/>
      <c r="G66" s="402"/>
      <c r="H66" s="402"/>
      <c r="I66" s="402"/>
      <c r="J66" s="402"/>
      <c r="K66" s="402"/>
    </row>
    <row r="67" spans="5:11" x14ac:dyDescent="0.25">
      <c r="E67" s="402"/>
      <c r="F67" s="402"/>
      <c r="G67" s="402"/>
      <c r="H67" s="402"/>
      <c r="I67" s="402"/>
      <c r="J67" s="402"/>
      <c r="K67" s="402"/>
    </row>
    <row r="68" spans="5:11" x14ac:dyDescent="0.25">
      <c r="E68" s="402"/>
      <c r="F68" s="402"/>
      <c r="G68" s="402"/>
      <c r="H68" s="402"/>
      <c r="I68" s="402"/>
      <c r="J68" s="402"/>
      <c r="K68" s="402"/>
    </row>
    <row r="69" spans="5:11" x14ac:dyDescent="0.25">
      <c r="E69" s="402"/>
      <c r="F69" s="402"/>
      <c r="G69" s="402"/>
      <c r="H69" s="402"/>
      <c r="I69" s="402"/>
      <c r="J69" s="402"/>
      <c r="K69" s="402"/>
    </row>
    <row r="70" spans="5:11" x14ac:dyDescent="0.25">
      <c r="E70" s="402"/>
      <c r="F70" s="402"/>
      <c r="G70" s="402"/>
      <c r="H70" s="402"/>
      <c r="I70" s="456"/>
      <c r="J70" s="402"/>
      <c r="K70" s="402"/>
    </row>
    <row r="71" spans="5:11" x14ac:dyDescent="0.25">
      <c r="E71" s="402"/>
      <c r="F71" s="402"/>
      <c r="G71" s="402"/>
      <c r="H71" s="402"/>
      <c r="I71" s="456"/>
      <c r="J71" s="402"/>
      <c r="K71" s="402"/>
    </row>
    <row r="72" spans="5:11" x14ac:dyDescent="0.25">
      <c r="E72" s="402"/>
      <c r="F72" s="402"/>
      <c r="G72" s="402"/>
      <c r="H72" s="402"/>
      <c r="I72" s="456"/>
      <c r="J72" s="402"/>
      <c r="K72" s="402"/>
    </row>
    <row r="73" spans="5:11" x14ac:dyDescent="0.25">
      <c r="E73" s="402"/>
      <c r="F73" s="402"/>
      <c r="G73" s="402"/>
      <c r="H73" s="402"/>
      <c r="I73" s="456"/>
      <c r="J73" s="402"/>
      <c r="K73" s="402"/>
    </row>
    <row r="74" spans="5:11" x14ac:dyDescent="0.25">
      <c r="E74" s="402"/>
      <c r="F74" s="402"/>
      <c r="G74" s="402"/>
      <c r="H74" s="402"/>
      <c r="I74" s="456"/>
      <c r="J74" s="402"/>
      <c r="K74" s="402"/>
    </row>
    <row r="75" spans="5:11" x14ac:dyDescent="0.25">
      <c r="E75" s="402"/>
      <c r="F75" s="402"/>
      <c r="G75" s="402"/>
      <c r="H75" s="402"/>
      <c r="I75" s="456"/>
      <c r="J75" s="402"/>
      <c r="K75" s="402"/>
    </row>
    <row r="76" spans="5:11" x14ac:dyDescent="0.25">
      <c r="E76" s="402"/>
      <c r="F76" s="402"/>
      <c r="G76" s="402"/>
      <c r="H76" s="402"/>
      <c r="I76" s="456"/>
      <c r="J76" s="402"/>
      <c r="K76" s="402"/>
    </row>
    <row r="77" spans="5:11" x14ac:dyDescent="0.25">
      <c r="E77" s="402"/>
      <c r="F77" s="402"/>
      <c r="G77" s="402"/>
      <c r="H77" s="402"/>
      <c r="I77" s="456"/>
      <c r="J77" s="402"/>
      <c r="K77" s="402"/>
    </row>
    <row r="78" spans="5:11" x14ac:dyDescent="0.25">
      <c r="E78" s="402"/>
      <c r="F78" s="402"/>
      <c r="G78" s="402"/>
      <c r="H78" s="402"/>
      <c r="I78" s="456"/>
      <c r="J78" s="402"/>
      <c r="K78" s="402"/>
    </row>
    <row r="79" spans="5:11" x14ac:dyDescent="0.25">
      <c r="E79" s="402"/>
      <c r="F79" s="402"/>
      <c r="G79" s="402"/>
      <c r="H79" s="455"/>
      <c r="I79" s="456"/>
      <c r="J79" s="455"/>
      <c r="K79" s="402"/>
    </row>
    <row r="80" spans="5:11" x14ac:dyDescent="0.25">
      <c r="I80" s="457"/>
    </row>
    <row r="81" spans="9:10" x14ac:dyDescent="0.25">
      <c r="I81" s="457"/>
      <c r="J81" s="411"/>
    </row>
    <row r="82" spans="9:10" x14ac:dyDescent="0.25">
      <c r="I82" s="457"/>
      <c r="J82" s="411"/>
    </row>
    <row r="83" spans="9:10" x14ac:dyDescent="0.25">
      <c r="I83" s="457"/>
    </row>
    <row r="84" spans="9:10" x14ac:dyDescent="0.25">
      <c r="I84" s="457"/>
    </row>
  </sheetData>
  <mergeCells count="31">
    <mergeCell ref="L10:L12"/>
    <mergeCell ref="A13:A15"/>
    <mergeCell ref="C13:C15"/>
    <mergeCell ref="L13:L15"/>
    <mergeCell ref="A1:B1"/>
    <mergeCell ref="A2:L2"/>
    <mergeCell ref="A3:L3"/>
    <mergeCell ref="A4:A5"/>
    <mergeCell ref="B4:B5"/>
    <mergeCell ref="C4:C5"/>
    <mergeCell ref="D4:D5"/>
    <mergeCell ref="E4:E5"/>
    <mergeCell ref="F4:I4"/>
    <mergeCell ref="J4:K4"/>
    <mergeCell ref="L4:L5"/>
    <mergeCell ref="A60:C60"/>
    <mergeCell ref="B7:B25"/>
    <mergeCell ref="A23:A25"/>
    <mergeCell ref="C23:C25"/>
    <mergeCell ref="L23:L25"/>
    <mergeCell ref="B27:B29"/>
    <mergeCell ref="B33:B34"/>
    <mergeCell ref="B42:B45"/>
    <mergeCell ref="A16:A18"/>
    <mergeCell ref="C16:C18"/>
    <mergeCell ref="L16:L18"/>
    <mergeCell ref="A19:A21"/>
    <mergeCell ref="C19:C21"/>
    <mergeCell ref="L19:L21"/>
    <mergeCell ref="A10:A12"/>
    <mergeCell ref="C10:C12"/>
  </mergeCells>
  <pageMargins left="0.4" right="0.16" top="0.54" bottom="0.32" header="0.24" footer="0.2"/>
  <pageSetup paperSize="9" orientation="landscape" verticalDpi="0"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Z638"/>
  <sheetViews>
    <sheetView zoomScale="80" zoomScaleNormal="80" workbookViewId="0">
      <pane xSplit="3" ySplit="3" topLeftCell="D573" activePane="bottomRight" state="frozen"/>
      <selection activeCell="C370" sqref="C370:C373"/>
      <selection pane="topRight" activeCell="C370" sqref="C370:C373"/>
      <selection pane="bottomLeft" activeCell="C370" sqref="C370:C373"/>
      <selection pane="bottomRight" activeCell="K579" sqref="K579"/>
    </sheetView>
  </sheetViews>
  <sheetFormatPr defaultColWidth="9.140625" defaultRowHeight="15" x14ac:dyDescent="0.25"/>
  <cols>
    <col min="1" max="1" width="5.140625" style="5" customWidth="1"/>
    <col min="2" max="2" width="6.5703125" style="5" customWidth="1"/>
    <col min="3" max="3" width="32.7109375" style="5" customWidth="1"/>
    <col min="4" max="4" width="23.5703125" style="5" customWidth="1"/>
    <col min="5" max="5" width="22.42578125" style="5" customWidth="1"/>
    <col min="6" max="7" width="11.7109375" style="5" hidden="1" customWidth="1"/>
    <col min="8" max="8" width="11.28515625" style="5" hidden="1" customWidth="1"/>
    <col min="9" max="9" width="12.7109375" style="29" hidden="1" customWidth="1"/>
    <col min="10" max="10" width="10.85546875" style="29" hidden="1" customWidth="1"/>
    <col min="11" max="11" width="14.5703125" style="135" customWidth="1"/>
    <col min="12" max="12" width="8.5703125" style="135" customWidth="1"/>
    <col min="13" max="13" width="18.42578125" style="31" hidden="1" customWidth="1"/>
    <col min="14" max="14" width="10.5703125" style="29" hidden="1" customWidth="1"/>
    <col min="15" max="15" width="15.5703125" style="5" hidden="1" customWidth="1"/>
    <col min="16" max="16" width="11.85546875" style="5" hidden="1" customWidth="1"/>
    <col min="17" max="17" width="19.85546875" style="5" customWidth="1"/>
    <col min="18" max="19" width="11.140625" style="5" hidden="1" customWidth="1"/>
    <col min="20" max="20" width="10.85546875" style="5" hidden="1" customWidth="1"/>
    <col min="21" max="21" width="15.28515625" style="32" hidden="1" customWidth="1"/>
    <col min="22" max="22" width="18.28515625" style="5" hidden="1" customWidth="1"/>
    <col min="23" max="23" width="10.7109375" style="5" hidden="1" customWidth="1"/>
    <col min="24" max="24" width="12.140625" style="5" hidden="1" customWidth="1"/>
    <col min="25" max="25" width="9.7109375" style="5" hidden="1" customWidth="1"/>
    <col min="26" max="26" width="0" style="5" hidden="1" customWidth="1"/>
    <col min="27" max="16384" width="9.140625" style="5"/>
  </cols>
  <sheetData>
    <row r="1" spans="1:26" ht="31.5" customHeight="1" x14ac:dyDescent="0.25">
      <c r="B1" s="674" t="s">
        <v>25</v>
      </c>
      <c r="C1" s="674"/>
      <c r="D1" s="674"/>
      <c r="E1" s="674"/>
      <c r="F1" s="674"/>
      <c r="G1" s="674"/>
      <c r="H1" s="674"/>
      <c r="I1" s="697"/>
      <c r="J1" s="697"/>
      <c r="K1" s="675"/>
      <c r="L1" s="675"/>
      <c r="M1" s="674"/>
      <c r="N1" s="674"/>
      <c r="O1" s="674"/>
      <c r="P1" s="674"/>
      <c r="Q1" s="674"/>
      <c r="R1" s="674"/>
      <c r="S1" s="674"/>
      <c r="T1" s="674"/>
      <c r="U1" s="674"/>
      <c r="V1" s="674"/>
      <c r="W1" s="674"/>
      <c r="X1" s="674"/>
      <c r="Y1" s="674"/>
    </row>
    <row r="2" spans="1:26" ht="32.25" customHeight="1" x14ac:dyDescent="0.25">
      <c r="A2" s="669" t="s">
        <v>0</v>
      </c>
      <c r="B2" s="669" t="s">
        <v>9</v>
      </c>
      <c r="C2" s="678" t="s">
        <v>1</v>
      </c>
      <c r="D2" s="111" t="s">
        <v>2</v>
      </c>
      <c r="E2" s="111" t="s">
        <v>3</v>
      </c>
      <c r="F2" s="678" t="s">
        <v>21</v>
      </c>
      <c r="G2" s="678" t="s">
        <v>10</v>
      </c>
      <c r="H2" s="678" t="s">
        <v>17</v>
      </c>
      <c r="I2" s="676" t="s">
        <v>11</v>
      </c>
      <c r="J2" s="676"/>
      <c r="K2" s="677" t="s">
        <v>13</v>
      </c>
      <c r="L2" s="677"/>
      <c r="M2" s="676" t="s">
        <v>22</v>
      </c>
      <c r="N2" s="676"/>
      <c r="O2" s="678" t="s">
        <v>5</v>
      </c>
      <c r="P2" s="678" t="s">
        <v>7</v>
      </c>
      <c r="Q2" s="678" t="s">
        <v>6</v>
      </c>
      <c r="R2" s="678" t="s">
        <v>18</v>
      </c>
      <c r="S2" s="678" t="s">
        <v>23</v>
      </c>
      <c r="T2" s="678" t="s">
        <v>16</v>
      </c>
      <c r="U2" s="698" t="s">
        <v>24</v>
      </c>
      <c r="V2" s="678" t="s">
        <v>19</v>
      </c>
      <c r="W2" s="678" t="s">
        <v>14</v>
      </c>
      <c r="X2" s="678" t="s">
        <v>15</v>
      </c>
      <c r="Y2" s="678" t="s">
        <v>8</v>
      </c>
      <c r="Z2" s="678" t="s">
        <v>3780</v>
      </c>
    </row>
    <row r="3" spans="1:26" s="15" customFormat="1" ht="32.25" customHeight="1" x14ac:dyDescent="0.25">
      <c r="A3" s="669"/>
      <c r="B3" s="669"/>
      <c r="C3" s="679"/>
      <c r="D3" s="112"/>
      <c r="E3" s="112"/>
      <c r="F3" s="679"/>
      <c r="G3" s="679"/>
      <c r="H3" s="679"/>
      <c r="I3" s="73" t="s">
        <v>12</v>
      </c>
      <c r="J3" s="73" t="s">
        <v>4</v>
      </c>
      <c r="K3" s="130" t="s">
        <v>12</v>
      </c>
      <c r="L3" s="130" t="s">
        <v>4</v>
      </c>
      <c r="M3" s="49" t="s">
        <v>12</v>
      </c>
      <c r="N3" s="73" t="s">
        <v>4</v>
      </c>
      <c r="O3" s="679"/>
      <c r="P3" s="679"/>
      <c r="Q3" s="679"/>
      <c r="R3" s="679"/>
      <c r="S3" s="679"/>
      <c r="T3" s="679"/>
      <c r="U3" s="699"/>
      <c r="V3" s="679"/>
      <c r="W3" s="679"/>
      <c r="X3" s="679"/>
      <c r="Y3" s="679"/>
      <c r="Z3" s="679"/>
    </row>
    <row r="4" spans="1:26" s="7" customFormat="1" ht="42.75" hidden="1" customHeight="1" x14ac:dyDescent="0.25">
      <c r="A4" s="18" t="s">
        <v>26</v>
      </c>
      <c r="B4" s="74"/>
      <c r="C4" s="75" t="s">
        <v>27</v>
      </c>
      <c r="D4" s="18"/>
      <c r="E4" s="18"/>
      <c r="F4" s="18"/>
      <c r="G4" s="18"/>
      <c r="H4" s="18"/>
      <c r="I4" s="18"/>
      <c r="J4" s="18"/>
      <c r="K4" s="18"/>
      <c r="L4" s="18"/>
      <c r="M4" s="76"/>
      <c r="N4" s="18"/>
      <c r="O4" s="18"/>
      <c r="P4" s="18"/>
      <c r="Q4" s="18"/>
      <c r="R4" s="18"/>
      <c r="S4" s="18"/>
      <c r="T4" s="18"/>
      <c r="U4" s="18"/>
      <c r="V4" s="18"/>
      <c r="W4" s="74"/>
      <c r="X4" s="74"/>
      <c r="Y4" s="74"/>
      <c r="Z4" s="24"/>
    </row>
    <row r="5" spans="1:26" s="17" customFormat="1" ht="42.75" hidden="1" customHeight="1" x14ac:dyDescent="0.25">
      <c r="A5" s="4">
        <v>1</v>
      </c>
      <c r="B5" s="4"/>
      <c r="C5" s="2" t="s">
        <v>1171</v>
      </c>
      <c r="D5" s="2" t="s">
        <v>1178</v>
      </c>
      <c r="E5" s="2" t="s">
        <v>1174</v>
      </c>
      <c r="F5" s="3"/>
      <c r="G5" s="3"/>
      <c r="H5" s="4"/>
      <c r="I5" s="21"/>
      <c r="J5" s="21"/>
      <c r="K5" s="9"/>
      <c r="L5" s="9"/>
      <c r="M5" s="25">
        <v>10499147</v>
      </c>
      <c r="N5" s="21"/>
      <c r="O5" s="10"/>
      <c r="P5" s="4"/>
      <c r="Q5" s="6" t="s">
        <v>1183</v>
      </c>
      <c r="R5" s="4"/>
      <c r="S5" s="4"/>
      <c r="T5" s="10"/>
      <c r="U5" s="11"/>
      <c r="V5" s="6" t="s">
        <v>1180</v>
      </c>
      <c r="W5" s="10"/>
      <c r="X5" s="10"/>
      <c r="Y5" s="67"/>
      <c r="Z5" s="4"/>
    </row>
    <row r="6" spans="1:26" s="17" customFormat="1" ht="42.75" hidden="1" customHeight="1" x14ac:dyDescent="0.25">
      <c r="A6" s="4">
        <v>2</v>
      </c>
      <c r="B6" s="4"/>
      <c r="C6" s="6" t="s">
        <v>1172</v>
      </c>
      <c r="D6" s="2" t="s">
        <v>1177</v>
      </c>
      <c r="E6" s="2" t="s">
        <v>1175</v>
      </c>
      <c r="F6" s="3"/>
      <c r="G6" s="3"/>
      <c r="H6" s="4"/>
      <c r="I6" s="21"/>
      <c r="J6" s="21"/>
      <c r="K6" s="9"/>
      <c r="L6" s="9"/>
      <c r="M6" s="25">
        <v>19000</v>
      </c>
      <c r="N6" s="21"/>
      <c r="O6" s="10"/>
      <c r="P6" s="4"/>
      <c r="Q6" s="6" t="s">
        <v>1184</v>
      </c>
      <c r="R6" s="4"/>
      <c r="S6" s="4"/>
      <c r="T6" s="10"/>
      <c r="U6" s="11"/>
      <c r="V6" s="6" t="s">
        <v>1181</v>
      </c>
      <c r="W6" s="10"/>
      <c r="X6" s="10"/>
      <c r="Y6" s="67"/>
      <c r="Z6" s="4"/>
    </row>
    <row r="7" spans="1:26" s="17" customFormat="1" ht="60" hidden="1" customHeight="1" x14ac:dyDescent="0.25">
      <c r="A7" s="4">
        <v>3</v>
      </c>
      <c r="B7" s="4"/>
      <c r="C7" s="6" t="s">
        <v>1173</v>
      </c>
      <c r="D7" s="2" t="s">
        <v>1179</v>
      </c>
      <c r="E7" s="2" t="s">
        <v>1176</v>
      </c>
      <c r="F7" s="3"/>
      <c r="G7" s="3"/>
      <c r="H7" s="4"/>
      <c r="I7" s="21"/>
      <c r="J7" s="21"/>
      <c r="K7" s="9"/>
      <c r="L7" s="9"/>
      <c r="M7" s="25">
        <v>7000</v>
      </c>
      <c r="N7" s="21"/>
      <c r="O7" s="10"/>
      <c r="P7" s="4"/>
      <c r="Q7" s="6" t="s">
        <v>1185</v>
      </c>
      <c r="R7" s="4"/>
      <c r="S7" s="4"/>
      <c r="T7" s="10"/>
      <c r="U7" s="11"/>
      <c r="V7" s="6" t="s">
        <v>1182</v>
      </c>
      <c r="W7" s="10"/>
      <c r="X7" s="10"/>
      <c r="Y7" s="67"/>
      <c r="Z7" s="4"/>
    </row>
    <row r="8" spans="1:26" s="17" customFormat="1" ht="42.75" hidden="1" customHeight="1" x14ac:dyDescent="0.25">
      <c r="A8" s="4">
        <v>4</v>
      </c>
      <c r="B8" s="4"/>
      <c r="C8" s="2" t="s">
        <v>1189</v>
      </c>
      <c r="D8" s="2" t="s">
        <v>1199</v>
      </c>
      <c r="E8" s="2" t="s">
        <v>1190</v>
      </c>
      <c r="F8" s="3"/>
      <c r="G8" s="3"/>
      <c r="H8" s="4"/>
      <c r="I8" s="43"/>
      <c r="J8" s="43"/>
      <c r="K8" s="9"/>
      <c r="L8" s="9"/>
      <c r="M8" s="25">
        <v>7865</v>
      </c>
      <c r="N8" s="21"/>
      <c r="O8" s="10"/>
      <c r="P8" s="4"/>
      <c r="Q8" s="6" t="s">
        <v>1194</v>
      </c>
      <c r="R8" s="4"/>
      <c r="S8" s="4"/>
      <c r="T8" s="4"/>
      <c r="U8" s="11"/>
      <c r="V8" s="6" t="s">
        <v>1203</v>
      </c>
      <c r="W8" s="10"/>
      <c r="X8" s="10"/>
      <c r="Y8" s="67"/>
      <c r="Z8" s="4"/>
    </row>
    <row r="9" spans="1:26" s="17" customFormat="1" ht="42.75" hidden="1" customHeight="1" x14ac:dyDescent="0.25">
      <c r="A9" s="4">
        <v>5</v>
      </c>
      <c r="B9" s="4"/>
      <c r="C9" s="4" t="s">
        <v>1186</v>
      </c>
      <c r="D9" s="4" t="s">
        <v>1200</v>
      </c>
      <c r="E9" s="4" t="s">
        <v>1191</v>
      </c>
      <c r="F9" s="3"/>
      <c r="G9" s="4"/>
      <c r="H9" s="4"/>
      <c r="I9" s="21"/>
      <c r="J9" s="21"/>
      <c r="K9" s="9"/>
      <c r="L9" s="9"/>
      <c r="M9" s="25">
        <v>8882</v>
      </c>
      <c r="N9" s="21"/>
      <c r="O9" s="10"/>
      <c r="P9" s="4"/>
      <c r="Q9" s="6" t="s">
        <v>1195</v>
      </c>
      <c r="R9" s="4"/>
      <c r="S9" s="4"/>
      <c r="T9" s="4"/>
      <c r="U9" s="11"/>
      <c r="V9" s="6" t="s">
        <v>1204</v>
      </c>
      <c r="W9" s="4"/>
      <c r="X9" s="4"/>
      <c r="Y9" s="67"/>
      <c r="Z9" s="4"/>
    </row>
    <row r="10" spans="1:26" s="17" customFormat="1" ht="42.75" hidden="1" customHeight="1" x14ac:dyDescent="0.25">
      <c r="A10" s="4">
        <v>6</v>
      </c>
      <c r="B10" s="4"/>
      <c r="C10" s="2" t="s">
        <v>1187</v>
      </c>
      <c r="D10" s="2" t="s">
        <v>1200</v>
      </c>
      <c r="E10" s="2" t="s">
        <v>1191</v>
      </c>
      <c r="F10" s="3"/>
      <c r="G10" s="3"/>
      <c r="H10" s="4"/>
      <c r="I10" s="21"/>
      <c r="J10" s="21"/>
      <c r="K10" s="9"/>
      <c r="L10" s="9"/>
      <c r="M10" s="25">
        <v>13300</v>
      </c>
      <c r="N10" s="21"/>
      <c r="O10" s="10"/>
      <c r="P10" s="4"/>
      <c r="Q10" s="6" t="s">
        <v>1196</v>
      </c>
      <c r="R10" s="4"/>
      <c r="S10" s="4"/>
      <c r="T10" s="4"/>
      <c r="U10" s="11"/>
      <c r="V10" s="6" t="s">
        <v>1205</v>
      </c>
      <c r="W10" s="10"/>
      <c r="X10" s="10"/>
      <c r="Y10" s="67"/>
      <c r="Z10" s="4"/>
    </row>
    <row r="11" spans="1:26" s="17" customFormat="1" ht="42.75" hidden="1" customHeight="1" x14ac:dyDescent="0.25">
      <c r="A11" s="4">
        <v>7</v>
      </c>
      <c r="B11" s="4"/>
      <c r="C11" s="2" t="s">
        <v>1192</v>
      </c>
      <c r="D11" s="2" t="s">
        <v>1202</v>
      </c>
      <c r="E11" s="2" t="s">
        <v>1193</v>
      </c>
      <c r="F11" s="3"/>
      <c r="G11" s="3"/>
      <c r="H11" s="4"/>
      <c r="I11" s="21"/>
      <c r="J11" s="21"/>
      <c r="K11" s="9"/>
      <c r="L11" s="9"/>
      <c r="M11" s="25">
        <v>10900</v>
      </c>
      <c r="N11" s="21"/>
      <c r="O11" s="10"/>
      <c r="P11" s="4"/>
      <c r="Q11" s="6" t="s">
        <v>1197</v>
      </c>
      <c r="R11" s="4"/>
      <c r="S11" s="4"/>
      <c r="T11" s="10"/>
      <c r="U11" s="11"/>
      <c r="V11" s="6" t="s">
        <v>1206</v>
      </c>
      <c r="W11" s="10"/>
      <c r="X11" s="10"/>
      <c r="Y11" s="67"/>
      <c r="Z11" s="4"/>
    </row>
    <row r="12" spans="1:26" s="17" customFormat="1" ht="42.75" hidden="1" customHeight="1" x14ac:dyDescent="0.25">
      <c r="A12" s="4">
        <v>8</v>
      </c>
      <c r="B12" s="4"/>
      <c r="C12" s="2" t="s">
        <v>1188</v>
      </c>
      <c r="D12" s="2" t="s">
        <v>1201</v>
      </c>
      <c r="E12" s="2" t="s">
        <v>1193</v>
      </c>
      <c r="F12" s="3"/>
      <c r="G12" s="3"/>
      <c r="H12" s="4"/>
      <c r="I12" s="21"/>
      <c r="J12" s="21"/>
      <c r="K12" s="9"/>
      <c r="L12" s="9"/>
      <c r="M12" s="25">
        <v>133543</v>
      </c>
      <c r="N12" s="21"/>
      <c r="O12" s="10"/>
      <c r="P12" s="4"/>
      <c r="Q12" s="6" t="s">
        <v>1198</v>
      </c>
      <c r="R12" s="4"/>
      <c r="S12" s="4"/>
      <c r="T12" s="10"/>
      <c r="U12" s="11"/>
      <c r="V12" s="6" t="s">
        <v>1207</v>
      </c>
      <c r="W12" s="10"/>
      <c r="X12" s="10"/>
      <c r="Y12" s="67"/>
      <c r="Z12" s="4"/>
    </row>
    <row r="13" spans="1:26" s="17" customFormat="1" ht="42.75" hidden="1" customHeight="1" x14ac:dyDescent="0.25">
      <c r="A13" s="4">
        <v>9</v>
      </c>
      <c r="B13" s="4"/>
      <c r="C13" s="2" t="s">
        <v>1208</v>
      </c>
      <c r="D13" s="2" t="s">
        <v>1211</v>
      </c>
      <c r="E13" s="2" t="s">
        <v>1190</v>
      </c>
      <c r="F13" s="3"/>
      <c r="G13" s="3"/>
      <c r="H13" s="4"/>
      <c r="I13" s="21"/>
      <c r="J13" s="21"/>
      <c r="K13" s="9"/>
      <c r="L13" s="9"/>
      <c r="M13" s="25">
        <v>8997</v>
      </c>
      <c r="N13" s="21"/>
      <c r="O13" s="10"/>
      <c r="P13" s="4"/>
      <c r="Q13" s="6" t="s">
        <v>1215</v>
      </c>
      <c r="R13" s="4"/>
      <c r="S13" s="4"/>
      <c r="T13" s="10"/>
      <c r="U13" s="11"/>
      <c r="V13" s="6" t="s">
        <v>1213</v>
      </c>
      <c r="W13" s="10"/>
      <c r="X13" s="10"/>
      <c r="Y13" s="67"/>
      <c r="Z13" s="4"/>
    </row>
    <row r="14" spans="1:26" s="17" customFormat="1" ht="42.75" hidden="1" customHeight="1" x14ac:dyDescent="0.25">
      <c r="A14" s="4">
        <v>10</v>
      </c>
      <c r="B14" s="4"/>
      <c r="C14" s="2" t="s">
        <v>1209</v>
      </c>
      <c r="D14" s="2" t="s">
        <v>1212</v>
      </c>
      <c r="E14" s="2" t="s">
        <v>1210</v>
      </c>
      <c r="F14" s="3"/>
      <c r="G14" s="3"/>
      <c r="H14" s="4"/>
      <c r="I14" s="21"/>
      <c r="J14" s="21"/>
      <c r="K14" s="9"/>
      <c r="L14" s="9"/>
      <c r="M14" s="25">
        <v>8353</v>
      </c>
      <c r="N14" s="21"/>
      <c r="O14" s="10"/>
      <c r="P14" s="4"/>
      <c r="Q14" s="6" t="s">
        <v>1216</v>
      </c>
      <c r="R14" s="4"/>
      <c r="S14" s="4"/>
      <c r="T14" s="10"/>
      <c r="U14" s="11"/>
      <c r="V14" s="6" t="s">
        <v>1214</v>
      </c>
      <c r="W14" s="10"/>
      <c r="X14" s="10"/>
      <c r="Y14" s="67"/>
      <c r="Z14" s="4"/>
    </row>
    <row r="15" spans="1:26" s="17" customFormat="1" ht="42.75" hidden="1" customHeight="1" x14ac:dyDescent="0.25">
      <c r="A15" s="4">
        <v>11</v>
      </c>
      <c r="B15" s="4"/>
      <c r="C15" s="2" t="s">
        <v>1217</v>
      </c>
      <c r="D15" s="2" t="s">
        <v>1230</v>
      </c>
      <c r="E15" s="2" t="s">
        <v>1218</v>
      </c>
      <c r="F15" s="3"/>
      <c r="G15" s="3"/>
      <c r="H15" s="4"/>
      <c r="I15" s="21"/>
      <c r="J15" s="21"/>
      <c r="K15" s="9"/>
      <c r="L15" s="9"/>
      <c r="M15" s="25">
        <v>12015</v>
      </c>
      <c r="N15" s="21"/>
      <c r="O15" s="4"/>
      <c r="P15" s="4"/>
      <c r="Q15" s="6" t="s">
        <v>1226</v>
      </c>
      <c r="R15" s="4"/>
      <c r="S15" s="4"/>
      <c r="T15" s="10"/>
      <c r="U15" s="11"/>
      <c r="V15" s="6" t="s">
        <v>1234</v>
      </c>
      <c r="W15" s="10"/>
      <c r="X15" s="10"/>
      <c r="Y15" s="67"/>
      <c r="Z15" s="4"/>
    </row>
    <row r="16" spans="1:26" s="17" customFormat="1" ht="42.75" hidden="1" customHeight="1" x14ac:dyDescent="0.25">
      <c r="A16" s="4">
        <v>12</v>
      </c>
      <c r="B16" s="4"/>
      <c r="C16" s="2" t="s">
        <v>1217</v>
      </c>
      <c r="D16" s="2" t="s">
        <v>1230</v>
      </c>
      <c r="E16" s="2" t="s">
        <v>1219</v>
      </c>
      <c r="F16" s="3"/>
      <c r="G16" s="3"/>
      <c r="H16" s="4"/>
      <c r="I16" s="21"/>
      <c r="J16" s="21"/>
      <c r="K16" s="9"/>
      <c r="L16" s="9"/>
      <c r="M16" s="25">
        <v>16034</v>
      </c>
      <c r="N16" s="21"/>
      <c r="O16" s="10"/>
      <c r="P16" s="4"/>
      <c r="Q16" s="6" t="s">
        <v>1226</v>
      </c>
      <c r="R16" s="4"/>
      <c r="S16" s="4"/>
      <c r="T16" s="10"/>
      <c r="U16" s="11"/>
      <c r="V16" s="6" t="s">
        <v>1234</v>
      </c>
      <c r="W16" s="10"/>
      <c r="X16" s="10"/>
      <c r="Y16" s="67"/>
      <c r="Z16" s="4"/>
    </row>
    <row r="17" spans="1:26" s="17" customFormat="1" ht="42.75" hidden="1" customHeight="1" x14ac:dyDescent="0.25">
      <c r="A17" s="4">
        <v>13</v>
      </c>
      <c r="B17" s="4"/>
      <c r="C17" s="2" t="s">
        <v>1220</v>
      </c>
      <c r="D17" s="2" t="s">
        <v>1231</v>
      </c>
      <c r="E17" s="2" t="s">
        <v>1221</v>
      </c>
      <c r="F17" s="3"/>
      <c r="G17" s="3"/>
      <c r="H17" s="4"/>
      <c r="I17" s="21"/>
      <c r="J17" s="21"/>
      <c r="K17" s="9"/>
      <c r="L17" s="9"/>
      <c r="M17" s="25">
        <v>56057</v>
      </c>
      <c r="N17" s="21"/>
      <c r="O17" s="10"/>
      <c r="P17" s="4"/>
      <c r="Q17" s="6" t="s">
        <v>1227</v>
      </c>
      <c r="R17" s="4"/>
      <c r="S17" s="4"/>
      <c r="T17" s="10"/>
      <c r="U17" s="11"/>
      <c r="V17" s="6" t="s">
        <v>1235</v>
      </c>
      <c r="W17" s="10"/>
      <c r="X17" s="10"/>
      <c r="Y17" s="67"/>
      <c r="Z17" s="4"/>
    </row>
    <row r="18" spans="1:26" s="17" customFormat="1" ht="42.75" hidden="1" customHeight="1" x14ac:dyDescent="0.25">
      <c r="A18" s="4">
        <v>14</v>
      </c>
      <c r="B18" s="4"/>
      <c r="C18" s="2" t="s">
        <v>1222</v>
      </c>
      <c r="D18" s="2" t="s">
        <v>1232</v>
      </c>
      <c r="E18" s="2" t="s">
        <v>1223</v>
      </c>
      <c r="F18" s="3"/>
      <c r="G18" s="3"/>
      <c r="H18" s="4"/>
      <c r="I18" s="21"/>
      <c r="J18" s="21"/>
      <c r="K18" s="9"/>
      <c r="L18" s="9"/>
      <c r="M18" s="25">
        <v>4524.8999999999996</v>
      </c>
      <c r="N18" s="21"/>
      <c r="O18" s="10"/>
      <c r="P18" s="4"/>
      <c r="Q18" s="6" t="s">
        <v>1228</v>
      </c>
      <c r="R18" s="4"/>
      <c r="S18" s="4"/>
      <c r="T18" s="4"/>
      <c r="U18" s="11"/>
      <c r="V18" s="6" t="s">
        <v>1236</v>
      </c>
      <c r="W18" s="10"/>
      <c r="X18" s="10"/>
      <c r="Y18" s="67"/>
      <c r="Z18" s="4"/>
    </row>
    <row r="19" spans="1:26" s="17" customFormat="1" ht="42.75" hidden="1" customHeight="1" x14ac:dyDescent="0.25">
      <c r="A19" s="4">
        <v>15</v>
      </c>
      <c r="B19" s="4"/>
      <c r="C19" s="2" t="s">
        <v>1224</v>
      </c>
      <c r="D19" s="2" t="s">
        <v>1233</v>
      </c>
      <c r="E19" s="2" t="s">
        <v>1225</v>
      </c>
      <c r="F19" s="3"/>
      <c r="G19" s="3"/>
      <c r="H19" s="4"/>
      <c r="I19" s="43"/>
      <c r="J19" s="43"/>
      <c r="K19" s="9"/>
      <c r="L19" s="9"/>
      <c r="M19" s="25">
        <v>612.79999999999995</v>
      </c>
      <c r="N19" s="21"/>
      <c r="O19" s="10"/>
      <c r="P19" s="4"/>
      <c r="Q19" s="6" t="s">
        <v>1229</v>
      </c>
      <c r="R19" s="4"/>
      <c r="S19" s="4"/>
      <c r="T19" s="4"/>
      <c r="U19" s="11"/>
      <c r="V19" s="6" t="s">
        <v>1237</v>
      </c>
      <c r="W19" s="10"/>
      <c r="X19" s="10"/>
      <c r="Y19" s="67"/>
      <c r="Z19" s="4"/>
    </row>
    <row r="20" spans="1:26" s="17" customFormat="1" ht="42.75" hidden="1" customHeight="1" x14ac:dyDescent="0.25">
      <c r="A20" s="4">
        <v>16</v>
      </c>
      <c r="B20" s="4"/>
      <c r="C20" s="2" t="s">
        <v>1238</v>
      </c>
      <c r="D20" s="2" t="s">
        <v>1244</v>
      </c>
      <c r="E20" s="2" t="s">
        <v>419</v>
      </c>
      <c r="F20" s="3"/>
      <c r="G20" s="3"/>
      <c r="H20" s="4" t="s">
        <v>3593</v>
      </c>
      <c r="I20" s="21"/>
      <c r="J20" s="21"/>
      <c r="K20" s="12"/>
      <c r="L20" s="9"/>
      <c r="M20" s="25">
        <v>136126</v>
      </c>
      <c r="N20" s="21"/>
      <c r="O20" s="4" t="s">
        <v>3838</v>
      </c>
      <c r="P20" s="4" t="s">
        <v>3657</v>
      </c>
      <c r="Q20" s="4" t="s">
        <v>3839</v>
      </c>
      <c r="R20" s="4"/>
      <c r="S20" s="4"/>
      <c r="T20" s="4"/>
      <c r="U20" s="11"/>
      <c r="V20" s="6" t="s">
        <v>1251</v>
      </c>
      <c r="W20" s="4"/>
      <c r="X20" s="4"/>
      <c r="Y20" s="67"/>
      <c r="Z20" s="4"/>
    </row>
    <row r="21" spans="1:26" s="17" customFormat="1" ht="42.75" hidden="1" customHeight="1" x14ac:dyDescent="0.25">
      <c r="A21" s="4">
        <v>17</v>
      </c>
      <c r="B21" s="4"/>
      <c r="C21" s="2" t="s">
        <v>1239</v>
      </c>
      <c r="D21" s="2" t="s">
        <v>1245</v>
      </c>
      <c r="E21" s="2" t="s">
        <v>1240</v>
      </c>
      <c r="F21" s="3"/>
      <c r="G21" s="3"/>
      <c r="H21" s="4"/>
      <c r="I21" s="21"/>
      <c r="J21" s="21"/>
      <c r="K21" s="9"/>
      <c r="L21" s="9"/>
      <c r="M21" s="77">
        <v>518923</v>
      </c>
      <c r="N21" s="21"/>
      <c r="O21" s="10"/>
      <c r="P21" s="4"/>
      <c r="Q21" s="6" t="s">
        <v>1248</v>
      </c>
      <c r="R21" s="4"/>
      <c r="S21" s="4"/>
      <c r="T21" s="10"/>
      <c r="U21" s="11"/>
      <c r="V21" s="6" t="s">
        <v>1252</v>
      </c>
      <c r="W21" s="4"/>
      <c r="X21" s="10"/>
      <c r="Y21" s="67"/>
      <c r="Z21" s="4"/>
    </row>
    <row r="22" spans="1:26" s="17" customFormat="1" ht="42.75" hidden="1" customHeight="1" x14ac:dyDescent="0.25">
      <c r="A22" s="4">
        <v>18</v>
      </c>
      <c r="B22" s="4"/>
      <c r="C22" s="2" t="s">
        <v>1241</v>
      </c>
      <c r="D22" s="2" t="s">
        <v>1246</v>
      </c>
      <c r="E22" s="2" t="s">
        <v>1242</v>
      </c>
      <c r="F22" s="3"/>
      <c r="G22" s="3"/>
      <c r="H22" s="4"/>
      <c r="I22" s="21"/>
      <c r="J22" s="21"/>
      <c r="K22" s="9"/>
      <c r="L22" s="9"/>
      <c r="M22" s="25">
        <v>31145</v>
      </c>
      <c r="N22" s="21"/>
      <c r="O22" s="10"/>
      <c r="P22" s="4"/>
      <c r="Q22" s="6" t="s">
        <v>1249</v>
      </c>
      <c r="R22" s="4"/>
      <c r="S22" s="4"/>
      <c r="T22" s="10"/>
      <c r="U22" s="11"/>
      <c r="V22" s="6" t="s">
        <v>1253</v>
      </c>
      <c r="W22" s="10"/>
      <c r="X22" s="10"/>
      <c r="Y22" s="67"/>
      <c r="Z22" s="4"/>
    </row>
    <row r="23" spans="1:26" s="17" customFormat="1" ht="42.75" hidden="1" customHeight="1" x14ac:dyDescent="0.25">
      <c r="A23" s="4">
        <v>19</v>
      </c>
      <c r="B23" s="4"/>
      <c r="C23" s="2" t="s">
        <v>1243</v>
      </c>
      <c r="D23" s="2" t="s">
        <v>1247</v>
      </c>
      <c r="E23" s="2"/>
      <c r="F23" s="3"/>
      <c r="G23" s="3"/>
      <c r="H23" s="4"/>
      <c r="I23" s="21"/>
      <c r="J23" s="21"/>
      <c r="K23" s="9"/>
      <c r="L23" s="9"/>
      <c r="M23" s="25">
        <v>831.5</v>
      </c>
      <c r="N23" s="21"/>
      <c r="O23" s="10"/>
      <c r="P23" s="4"/>
      <c r="Q23" s="6" t="s">
        <v>1250</v>
      </c>
      <c r="R23" s="4"/>
      <c r="S23" s="4"/>
      <c r="T23" s="4"/>
      <c r="U23" s="11"/>
      <c r="V23" s="6" t="s">
        <v>1254</v>
      </c>
      <c r="W23" s="4"/>
      <c r="X23" s="4"/>
      <c r="Y23" s="67"/>
      <c r="Z23" s="4"/>
    </row>
    <row r="24" spans="1:26" s="17" customFormat="1" ht="42.75" hidden="1" customHeight="1" x14ac:dyDescent="0.25">
      <c r="A24" s="4">
        <v>20</v>
      </c>
      <c r="B24" s="4"/>
      <c r="C24" s="2" t="s">
        <v>1255</v>
      </c>
      <c r="D24" s="2" t="s">
        <v>1263</v>
      </c>
      <c r="E24" s="2" t="s">
        <v>1257</v>
      </c>
      <c r="F24" s="3"/>
      <c r="G24" s="3"/>
      <c r="H24" s="4"/>
      <c r="I24" s="21"/>
      <c r="J24" s="21"/>
      <c r="K24" s="9"/>
      <c r="L24" s="9"/>
      <c r="M24" s="25">
        <v>58819</v>
      </c>
      <c r="N24" s="21"/>
      <c r="O24" s="10"/>
      <c r="P24" s="4"/>
      <c r="Q24" s="6" t="s">
        <v>1260</v>
      </c>
      <c r="R24" s="4"/>
      <c r="S24" s="4"/>
      <c r="T24" s="4"/>
      <c r="U24" s="11"/>
      <c r="V24" s="6" t="s">
        <v>1264</v>
      </c>
      <c r="W24" s="10"/>
      <c r="X24" s="10"/>
      <c r="Y24" s="67"/>
      <c r="Z24" s="4"/>
    </row>
    <row r="25" spans="1:26" s="17" customFormat="1" ht="42.75" hidden="1" customHeight="1" x14ac:dyDescent="0.25">
      <c r="A25" s="4">
        <v>21</v>
      </c>
      <c r="B25" s="4"/>
      <c r="C25" s="2" t="s">
        <v>1256</v>
      </c>
      <c r="D25" s="2" t="s">
        <v>1263</v>
      </c>
      <c r="E25" s="2" t="s">
        <v>1258</v>
      </c>
      <c r="F25" s="3"/>
      <c r="G25" s="3"/>
      <c r="H25" s="4"/>
      <c r="I25" s="21"/>
      <c r="J25" s="21"/>
      <c r="K25" s="9"/>
      <c r="L25" s="9"/>
      <c r="M25" s="25">
        <v>70510</v>
      </c>
      <c r="N25" s="21"/>
      <c r="O25" s="10"/>
      <c r="P25" s="4"/>
      <c r="Q25" s="6" t="s">
        <v>1261</v>
      </c>
      <c r="R25" s="4"/>
      <c r="S25" s="4"/>
      <c r="T25" s="4"/>
      <c r="U25" s="11"/>
      <c r="V25" s="6" t="s">
        <v>1265</v>
      </c>
      <c r="W25" s="10"/>
      <c r="X25" s="10"/>
      <c r="Y25" s="67"/>
      <c r="Z25" s="4"/>
    </row>
    <row r="26" spans="1:26" s="17" customFormat="1" ht="42.75" hidden="1" customHeight="1" x14ac:dyDescent="0.25">
      <c r="A26" s="4">
        <v>22</v>
      </c>
      <c r="B26" s="4"/>
      <c r="C26" s="2" t="s">
        <v>1256</v>
      </c>
      <c r="D26" s="36" t="s">
        <v>1263</v>
      </c>
      <c r="E26" s="2" t="s">
        <v>1259</v>
      </c>
      <c r="F26" s="3"/>
      <c r="G26" s="3"/>
      <c r="H26" s="4"/>
      <c r="I26" s="21"/>
      <c r="J26" s="21"/>
      <c r="K26" s="9"/>
      <c r="L26" s="9"/>
      <c r="M26" s="25">
        <v>27164798</v>
      </c>
      <c r="N26" s="21"/>
      <c r="O26" s="10"/>
      <c r="P26" s="4"/>
      <c r="Q26" s="4" t="s">
        <v>1262</v>
      </c>
      <c r="R26" s="4"/>
      <c r="S26" s="4"/>
      <c r="T26" s="10"/>
      <c r="U26" s="11"/>
      <c r="V26" s="6" t="s">
        <v>1266</v>
      </c>
      <c r="W26" s="4"/>
      <c r="X26" s="10"/>
      <c r="Y26" s="67"/>
      <c r="Z26" s="4"/>
    </row>
    <row r="27" spans="1:26" s="17" customFormat="1" ht="42.75" hidden="1" customHeight="1" x14ac:dyDescent="0.25">
      <c r="A27" s="4">
        <v>23</v>
      </c>
      <c r="B27" s="4"/>
      <c r="C27" s="2" t="s">
        <v>1267</v>
      </c>
      <c r="D27" s="2" t="s">
        <v>1296</v>
      </c>
      <c r="E27" s="2" t="s">
        <v>1269</v>
      </c>
      <c r="F27" s="3"/>
      <c r="G27" s="3"/>
      <c r="H27" s="4"/>
      <c r="I27" s="21"/>
      <c r="J27" s="21"/>
      <c r="K27" s="9"/>
      <c r="L27" s="9"/>
      <c r="M27" s="25">
        <v>128089</v>
      </c>
      <c r="N27" s="21"/>
      <c r="O27" s="10"/>
      <c r="P27" s="4"/>
      <c r="Q27" s="4" t="s">
        <v>1291</v>
      </c>
      <c r="R27" s="4"/>
      <c r="S27" s="4"/>
      <c r="T27" s="10"/>
      <c r="U27" s="11"/>
      <c r="V27" s="6" t="s">
        <v>1301</v>
      </c>
      <c r="W27" s="10"/>
      <c r="X27" s="10"/>
      <c r="Y27" s="67"/>
      <c r="Z27" s="4"/>
    </row>
    <row r="28" spans="1:26" s="17" customFormat="1" ht="42.75" hidden="1" customHeight="1" x14ac:dyDescent="0.25">
      <c r="A28" s="4">
        <v>24</v>
      </c>
      <c r="B28" s="4"/>
      <c r="C28" s="2" t="s">
        <v>1268</v>
      </c>
      <c r="D28" s="2" t="s">
        <v>1292</v>
      </c>
      <c r="E28" s="2" t="s">
        <v>1270</v>
      </c>
      <c r="F28" s="3"/>
      <c r="G28" s="3"/>
      <c r="H28" s="4"/>
      <c r="I28" s="21"/>
      <c r="J28" s="21"/>
      <c r="K28" s="9"/>
      <c r="L28" s="9"/>
      <c r="M28" s="25">
        <v>6187</v>
      </c>
      <c r="N28" s="21"/>
      <c r="O28" s="10"/>
      <c r="P28" s="4"/>
      <c r="Q28" s="6" t="s">
        <v>1284</v>
      </c>
      <c r="R28" s="4"/>
      <c r="S28" s="4"/>
      <c r="T28" s="4"/>
      <c r="U28" s="11"/>
      <c r="V28" s="6" t="s">
        <v>1302</v>
      </c>
      <c r="W28" s="10"/>
      <c r="X28" s="10"/>
      <c r="Y28" s="67"/>
      <c r="Z28" s="4"/>
    </row>
    <row r="29" spans="1:26" s="17" customFormat="1" ht="42.75" hidden="1" customHeight="1" x14ac:dyDescent="0.25">
      <c r="A29" s="4">
        <v>25</v>
      </c>
      <c r="B29" s="4"/>
      <c r="C29" s="2" t="s">
        <v>1271</v>
      </c>
      <c r="D29" s="2" t="s">
        <v>1297</v>
      </c>
      <c r="E29" s="2" t="s">
        <v>1270</v>
      </c>
      <c r="F29" s="3"/>
      <c r="G29" s="3"/>
      <c r="H29" s="4" t="s">
        <v>3816</v>
      </c>
      <c r="I29" s="21"/>
      <c r="J29" s="21"/>
      <c r="K29" s="9"/>
      <c r="L29" s="9"/>
      <c r="M29" s="25">
        <v>7599.1</v>
      </c>
      <c r="N29" s="21"/>
      <c r="O29" s="10" t="s">
        <v>3817</v>
      </c>
      <c r="P29" s="4" t="s">
        <v>3818</v>
      </c>
      <c r="Q29" s="109" t="s">
        <v>3819</v>
      </c>
      <c r="R29" s="4"/>
      <c r="S29" s="4"/>
      <c r="T29" s="4"/>
      <c r="U29" s="11"/>
      <c r="V29" s="6" t="s">
        <v>1303</v>
      </c>
      <c r="W29" s="10"/>
      <c r="X29" s="10"/>
      <c r="Y29" s="67"/>
      <c r="Z29" s="4"/>
    </row>
    <row r="30" spans="1:26" s="17" customFormat="1" ht="42.75" hidden="1" customHeight="1" x14ac:dyDescent="0.25">
      <c r="A30" s="4">
        <v>26</v>
      </c>
      <c r="B30" s="4"/>
      <c r="C30" s="2" t="s">
        <v>1272</v>
      </c>
      <c r="D30" s="2" t="s">
        <v>1295</v>
      </c>
      <c r="E30" s="2" t="s">
        <v>1273</v>
      </c>
      <c r="F30" s="3"/>
      <c r="G30" s="3"/>
      <c r="H30" s="4"/>
      <c r="I30" s="21"/>
      <c r="J30" s="21"/>
      <c r="K30" s="9"/>
      <c r="L30" s="9"/>
      <c r="M30" s="25">
        <v>25187</v>
      </c>
      <c r="N30" s="21"/>
      <c r="O30" s="10"/>
      <c r="P30" s="4"/>
      <c r="Q30" s="6" t="s">
        <v>1285</v>
      </c>
      <c r="R30" s="4"/>
      <c r="S30" s="4"/>
      <c r="T30" s="10"/>
      <c r="U30" s="11"/>
      <c r="V30" s="6" t="s">
        <v>1304</v>
      </c>
      <c r="W30" s="10"/>
      <c r="X30" s="10"/>
      <c r="Y30" s="67"/>
      <c r="Z30" s="4"/>
    </row>
    <row r="31" spans="1:26" s="17" customFormat="1" ht="42.75" hidden="1" customHeight="1" x14ac:dyDescent="0.25">
      <c r="A31" s="4">
        <v>27</v>
      </c>
      <c r="B31" s="4"/>
      <c r="C31" s="2" t="s">
        <v>1274</v>
      </c>
      <c r="D31" s="2" t="s">
        <v>1294</v>
      </c>
      <c r="E31" s="2" t="s">
        <v>1275</v>
      </c>
      <c r="F31" s="3"/>
      <c r="G31" s="3"/>
      <c r="H31" s="4"/>
      <c r="I31" s="21"/>
      <c r="J31" s="21"/>
      <c r="K31" s="9"/>
      <c r="L31" s="9"/>
      <c r="M31" s="25">
        <v>20700</v>
      </c>
      <c r="N31" s="21"/>
      <c r="O31" s="10"/>
      <c r="P31" s="4"/>
      <c r="Q31" s="6" t="s">
        <v>1286</v>
      </c>
      <c r="R31" s="4"/>
      <c r="S31" s="4"/>
      <c r="T31" s="10"/>
      <c r="U31" s="11"/>
      <c r="V31" s="6" t="s">
        <v>1305</v>
      </c>
      <c r="W31" s="10"/>
      <c r="X31" s="10"/>
      <c r="Y31" s="67"/>
      <c r="Z31" s="4"/>
    </row>
    <row r="32" spans="1:26" s="17" customFormat="1" ht="42.75" hidden="1" customHeight="1" x14ac:dyDescent="0.25">
      <c r="A32" s="4">
        <v>28</v>
      </c>
      <c r="B32" s="4"/>
      <c r="C32" s="2" t="s">
        <v>1276</v>
      </c>
      <c r="D32" s="2" t="s">
        <v>1294</v>
      </c>
      <c r="E32" s="2" t="s">
        <v>1275</v>
      </c>
      <c r="F32" s="3"/>
      <c r="G32" s="3"/>
      <c r="H32" s="4"/>
      <c r="I32" s="21"/>
      <c r="J32" s="21"/>
      <c r="K32" s="9"/>
      <c r="L32" s="9"/>
      <c r="M32" s="25">
        <v>24500</v>
      </c>
      <c r="N32" s="21"/>
      <c r="O32" s="10"/>
      <c r="P32" s="4"/>
      <c r="Q32" s="6" t="s">
        <v>1287</v>
      </c>
      <c r="R32" s="4"/>
      <c r="S32" s="4"/>
      <c r="T32" s="10"/>
      <c r="U32" s="11"/>
      <c r="V32" s="6" t="s">
        <v>1306</v>
      </c>
      <c r="W32" s="10"/>
      <c r="X32" s="10"/>
      <c r="Y32" s="67"/>
      <c r="Z32" s="4"/>
    </row>
    <row r="33" spans="1:26" s="17" customFormat="1" ht="42.75" hidden="1" customHeight="1" x14ac:dyDescent="0.25">
      <c r="A33" s="4">
        <v>29</v>
      </c>
      <c r="B33" s="4"/>
      <c r="C33" s="2" t="s">
        <v>1277</v>
      </c>
      <c r="D33" s="2" t="s">
        <v>1298</v>
      </c>
      <c r="E33" s="2" t="s">
        <v>1278</v>
      </c>
      <c r="F33" s="3"/>
      <c r="G33" s="3"/>
      <c r="H33" s="4"/>
      <c r="I33" s="21"/>
      <c r="J33" s="21"/>
      <c r="K33" s="9"/>
      <c r="L33" s="9"/>
      <c r="M33" s="25">
        <v>801.8</v>
      </c>
      <c r="N33" s="21"/>
      <c r="O33" s="10"/>
      <c r="P33" s="4"/>
      <c r="Q33" s="6" t="s">
        <v>1288</v>
      </c>
      <c r="R33" s="4"/>
      <c r="S33" s="4"/>
      <c r="T33" s="10"/>
      <c r="U33" s="11"/>
      <c r="V33" s="6" t="s">
        <v>1307</v>
      </c>
      <c r="W33" s="10"/>
      <c r="X33" s="10"/>
      <c r="Y33" s="67"/>
      <c r="Z33" s="4"/>
    </row>
    <row r="34" spans="1:26" s="17" customFormat="1" ht="42.75" hidden="1" customHeight="1" x14ac:dyDescent="0.25">
      <c r="A34" s="4">
        <v>30</v>
      </c>
      <c r="B34" s="4"/>
      <c r="C34" s="2" t="s">
        <v>1279</v>
      </c>
      <c r="D34" s="2" t="s">
        <v>1299</v>
      </c>
      <c r="E34" s="2" t="s">
        <v>1280</v>
      </c>
      <c r="F34" s="3"/>
      <c r="G34" s="3"/>
      <c r="H34" s="4" t="s">
        <v>3584</v>
      </c>
      <c r="I34" s="21"/>
      <c r="J34" s="21"/>
      <c r="K34" s="9"/>
      <c r="L34" s="9"/>
      <c r="M34" s="25">
        <v>20000</v>
      </c>
      <c r="N34" s="21"/>
      <c r="O34" s="10">
        <v>44815</v>
      </c>
      <c r="P34" s="4"/>
      <c r="Q34" s="109" t="s">
        <v>3824</v>
      </c>
      <c r="R34" s="4"/>
      <c r="S34" s="4"/>
      <c r="T34" s="10"/>
      <c r="U34" s="11"/>
      <c r="V34" s="6" t="s">
        <v>1308</v>
      </c>
      <c r="W34" s="10"/>
      <c r="X34" s="10"/>
      <c r="Y34" s="67"/>
      <c r="Z34" s="4"/>
    </row>
    <row r="35" spans="1:26" s="17" customFormat="1" ht="42.75" hidden="1" customHeight="1" x14ac:dyDescent="0.25">
      <c r="A35" s="4">
        <v>31</v>
      </c>
      <c r="B35" s="4"/>
      <c r="C35" s="2" t="s">
        <v>1239</v>
      </c>
      <c r="D35" s="2" t="s">
        <v>1300</v>
      </c>
      <c r="E35" s="2" t="s">
        <v>1281</v>
      </c>
      <c r="F35" s="3"/>
      <c r="G35" s="3"/>
      <c r="H35" s="4"/>
      <c r="I35" s="21"/>
      <c r="J35" s="21"/>
      <c r="K35" s="9"/>
      <c r="L35" s="9"/>
      <c r="M35" s="25">
        <v>1163781</v>
      </c>
      <c r="N35" s="21"/>
      <c r="O35" s="10"/>
      <c r="P35" s="4"/>
      <c r="Q35" s="6" t="s">
        <v>1289</v>
      </c>
      <c r="R35" s="4"/>
      <c r="S35" s="4"/>
      <c r="T35" s="10"/>
      <c r="U35" s="11"/>
      <c r="V35" s="6" t="s">
        <v>1309</v>
      </c>
      <c r="W35" s="10"/>
      <c r="X35" s="10"/>
      <c r="Y35" s="67"/>
      <c r="Z35" s="4"/>
    </row>
    <row r="36" spans="1:26" s="17" customFormat="1" ht="42.75" hidden="1" customHeight="1" x14ac:dyDescent="0.25">
      <c r="A36" s="4">
        <v>32</v>
      </c>
      <c r="B36" s="4"/>
      <c r="C36" s="2" t="s">
        <v>1282</v>
      </c>
      <c r="D36" s="2" t="s">
        <v>1300</v>
      </c>
      <c r="E36" s="2" t="s">
        <v>1283</v>
      </c>
      <c r="F36" s="3"/>
      <c r="G36" s="3"/>
      <c r="H36" s="4"/>
      <c r="I36" s="21"/>
      <c r="J36" s="21"/>
      <c r="K36" s="9"/>
      <c r="L36" s="9"/>
      <c r="M36" s="25">
        <v>291979</v>
      </c>
      <c r="N36" s="21"/>
      <c r="O36" s="10"/>
      <c r="P36" s="4"/>
      <c r="Q36" s="6" t="s">
        <v>1290</v>
      </c>
      <c r="R36" s="4"/>
      <c r="S36" s="4"/>
      <c r="T36" s="10"/>
      <c r="U36" s="11"/>
      <c r="V36" s="6" t="s">
        <v>1310</v>
      </c>
      <c r="W36" s="10"/>
      <c r="X36" s="10"/>
      <c r="Y36" s="67"/>
      <c r="Z36" s="4"/>
    </row>
    <row r="37" spans="1:26" s="17" customFormat="1" ht="42.75" hidden="1" customHeight="1" x14ac:dyDescent="0.25">
      <c r="A37" s="4">
        <v>33</v>
      </c>
      <c r="B37" s="4"/>
      <c r="C37" s="2" t="s">
        <v>1239</v>
      </c>
      <c r="D37" s="2" t="s">
        <v>1300</v>
      </c>
      <c r="E37" s="2" t="s">
        <v>1312</v>
      </c>
      <c r="F37" s="3"/>
      <c r="G37" s="3"/>
      <c r="H37" s="4"/>
      <c r="I37" s="21"/>
      <c r="J37" s="21"/>
      <c r="K37" s="9"/>
      <c r="L37" s="9"/>
      <c r="M37" s="77">
        <v>345376</v>
      </c>
      <c r="N37" s="21"/>
      <c r="O37" s="4"/>
      <c r="P37" s="4"/>
      <c r="Q37" s="6" t="s">
        <v>1314</v>
      </c>
      <c r="R37" s="4"/>
      <c r="S37" s="4"/>
      <c r="T37" s="4"/>
      <c r="U37" s="11"/>
      <c r="V37" s="6" t="s">
        <v>1318</v>
      </c>
      <c r="W37" s="4"/>
      <c r="X37" s="4"/>
      <c r="Y37" s="67"/>
      <c r="Z37" s="4"/>
    </row>
    <row r="38" spans="1:26" s="17" customFormat="1" ht="42.75" hidden="1" customHeight="1" x14ac:dyDescent="0.25">
      <c r="A38" s="4">
        <v>34</v>
      </c>
      <c r="B38" s="4"/>
      <c r="C38" s="2" t="s">
        <v>1239</v>
      </c>
      <c r="D38" s="2" t="s">
        <v>1300</v>
      </c>
      <c r="E38" s="2" t="s">
        <v>1258</v>
      </c>
      <c r="F38" s="3"/>
      <c r="G38" s="3"/>
      <c r="H38" s="4"/>
      <c r="I38" s="21"/>
      <c r="J38" s="21"/>
      <c r="K38" s="9"/>
      <c r="L38" s="9"/>
      <c r="M38" s="77">
        <v>74729</v>
      </c>
      <c r="N38" s="21"/>
      <c r="O38" s="10"/>
      <c r="P38" s="4"/>
      <c r="Q38" s="6" t="s">
        <v>1315</v>
      </c>
      <c r="R38" s="4"/>
      <c r="S38" s="4"/>
      <c r="T38" s="10"/>
      <c r="U38" s="11"/>
      <c r="V38" s="6" t="s">
        <v>1319</v>
      </c>
      <c r="W38" s="10"/>
      <c r="X38" s="10"/>
      <c r="Y38" s="67"/>
      <c r="Z38" s="4"/>
    </row>
    <row r="39" spans="1:26" s="17" customFormat="1" ht="42.75" hidden="1" customHeight="1" x14ac:dyDescent="0.25">
      <c r="A39" s="4">
        <v>35</v>
      </c>
      <c r="B39" s="4"/>
      <c r="C39" s="2" t="s">
        <v>1311</v>
      </c>
      <c r="D39" s="2" t="s">
        <v>1317</v>
      </c>
      <c r="E39" s="2" t="s">
        <v>1313</v>
      </c>
      <c r="F39" s="3"/>
      <c r="G39" s="3"/>
      <c r="H39" s="4"/>
      <c r="I39" s="21"/>
      <c r="J39" s="21"/>
      <c r="K39" s="9"/>
      <c r="L39" s="9"/>
      <c r="M39" s="25">
        <v>176</v>
      </c>
      <c r="N39" s="21"/>
      <c r="O39" s="13"/>
      <c r="P39" s="4"/>
      <c r="Q39" s="6" t="s">
        <v>1316</v>
      </c>
      <c r="R39" s="4"/>
      <c r="S39" s="4"/>
      <c r="T39" s="10"/>
      <c r="U39" s="11"/>
      <c r="V39" s="6" t="s">
        <v>1320</v>
      </c>
      <c r="W39" s="10"/>
      <c r="X39" s="10"/>
      <c r="Y39" s="67"/>
      <c r="Z39" s="4"/>
    </row>
    <row r="40" spans="1:26" s="17" customFormat="1" ht="42.75" hidden="1" customHeight="1" x14ac:dyDescent="0.25">
      <c r="A40" s="4">
        <v>36</v>
      </c>
      <c r="B40" s="4"/>
      <c r="C40" s="2" t="s">
        <v>1321</v>
      </c>
      <c r="D40" s="2" t="s">
        <v>1334</v>
      </c>
      <c r="E40" s="2" t="s">
        <v>302</v>
      </c>
      <c r="F40" s="3"/>
      <c r="G40" s="3"/>
      <c r="H40" s="4"/>
      <c r="I40" s="21"/>
      <c r="J40" s="21"/>
      <c r="K40" s="9"/>
      <c r="L40" s="9"/>
      <c r="M40" s="25">
        <v>21521</v>
      </c>
      <c r="N40" s="21"/>
      <c r="O40" s="10"/>
      <c r="P40" s="4"/>
      <c r="Q40" s="4" t="s">
        <v>1329</v>
      </c>
      <c r="R40" s="4"/>
      <c r="S40" s="4"/>
      <c r="T40" s="10"/>
      <c r="U40" s="11"/>
      <c r="V40" s="6" t="s">
        <v>1338</v>
      </c>
      <c r="W40" s="10"/>
      <c r="X40" s="10"/>
      <c r="Y40" s="67"/>
      <c r="Z40" s="4"/>
    </row>
    <row r="41" spans="1:26" s="17" customFormat="1" ht="42.75" hidden="1" customHeight="1" x14ac:dyDescent="0.25">
      <c r="A41" s="4">
        <v>37</v>
      </c>
      <c r="B41" s="4"/>
      <c r="C41" s="2" t="s">
        <v>1322</v>
      </c>
      <c r="D41" s="2" t="s">
        <v>1333</v>
      </c>
      <c r="E41" s="2" t="s">
        <v>486</v>
      </c>
      <c r="F41" s="3"/>
      <c r="G41" s="3"/>
      <c r="H41" s="4"/>
      <c r="I41" s="21"/>
      <c r="J41" s="21"/>
      <c r="K41" s="9"/>
      <c r="L41" s="9"/>
      <c r="M41" s="25">
        <v>38189</v>
      </c>
      <c r="N41" s="21"/>
      <c r="O41" s="10"/>
      <c r="P41" s="4"/>
      <c r="Q41" s="4" t="s">
        <v>1330</v>
      </c>
      <c r="R41" s="4"/>
      <c r="S41" s="4"/>
      <c r="T41" s="10"/>
      <c r="U41" s="11"/>
      <c r="V41" s="6" t="s">
        <v>1339</v>
      </c>
      <c r="W41" s="4"/>
      <c r="X41" s="10"/>
      <c r="Y41" s="67"/>
      <c r="Z41" s="4"/>
    </row>
    <row r="42" spans="1:26" s="17" customFormat="1" ht="42.75" hidden="1" customHeight="1" x14ac:dyDescent="0.25">
      <c r="A42" s="4">
        <v>38</v>
      </c>
      <c r="B42" s="4"/>
      <c r="C42" s="2" t="s">
        <v>1323</v>
      </c>
      <c r="D42" s="2" t="s">
        <v>1335</v>
      </c>
      <c r="E42" s="2" t="s">
        <v>1326</v>
      </c>
      <c r="F42" s="3"/>
      <c r="G42" s="3"/>
      <c r="H42" s="4"/>
      <c r="I42" s="21"/>
      <c r="J42" s="21"/>
      <c r="K42" s="9"/>
      <c r="L42" s="9"/>
      <c r="M42" s="25">
        <v>16686</v>
      </c>
      <c r="N42" s="21"/>
      <c r="O42" s="10"/>
      <c r="P42" s="4"/>
      <c r="Q42" s="4" t="s">
        <v>1328</v>
      </c>
      <c r="R42" s="4"/>
      <c r="S42" s="4"/>
      <c r="T42" s="4"/>
      <c r="U42" s="11"/>
      <c r="V42" s="6" t="s">
        <v>1340</v>
      </c>
      <c r="W42" s="4"/>
      <c r="X42" s="4"/>
      <c r="Y42" s="67"/>
      <c r="Z42" s="4"/>
    </row>
    <row r="43" spans="1:26" s="17" customFormat="1" ht="42.75" hidden="1" customHeight="1" x14ac:dyDescent="0.25">
      <c r="A43" s="4">
        <v>39</v>
      </c>
      <c r="B43" s="4"/>
      <c r="C43" s="2" t="s">
        <v>1324</v>
      </c>
      <c r="D43" s="2" t="s">
        <v>1336</v>
      </c>
      <c r="E43" s="2" t="s">
        <v>1327</v>
      </c>
      <c r="F43" s="3"/>
      <c r="G43" s="3"/>
      <c r="H43" s="4"/>
      <c r="I43" s="21"/>
      <c r="J43" s="21"/>
      <c r="K43" s="9"/>
      <c r="L43" s="9"/>
      <c r="M43" s="25">
        <v>1589</v>
      </c>
      <c r="N43" s="21"/>
      <c r="O43" s="10"/>
      <c r="P43" s="4"/>
      <c r="Q43" s="4" t="s">
        <v>1331</v>
      </c>
      <c r="R43" s="4"/>
      <c r="S43" s="4"/>
      <c r="T43" s="4"/>
      <c r="U43" s="11"/>
      <c r="V43" s="6" t="s">
        <v>1341</v>
      </c>
      <c r="W43" s="4"/>
      <c r="X43" s="4"/>
      <c r="Y43" s="67"/>
      <c r="Z43" s="4"/>
    </row>
    <row r="44" spans="1:26" s="17" customFormat="1" ht="42.75" hidden="1" customHeight="1" x14ac:dyDescent="0.25">
      <c r="A44" s="4">
        <v>40</v>
      </c>
      <c r="B44" s="4"/>
      <c r="C44" s="2" t="s">
        <v>1325</v>
      </c>
      <c r="D44" s="2" t="s">
        <v>1337</v>
      </c>
      <c r="E44" s="2" t="s">
        <v>318</v>
      </c>
      <c r="F44" s="3"/>
      <c r="G44" s="3"/>
      <c r="H44" s="4"/>
      <c r="I44" s="21"/>
      <c r="J44" s="21"/>
      <c r="K44" s="9"/>
      <c r="L44" s="9"/>
      <c r="M44" s="25">
        <v>1108.5999999999999</v>
      </c>
      <c r="N44" s="21"/>
      <c r="O44" s="10"/>
      <c r="P44" s="4"/>
      <c r="Q44" s="4" t="s">
        <v>1332</v>
      </c>
      <c r="R44" s="4"/>
      <c r="S44" s="4"/>
      <c r="T44" s="10"/>
      <c r="U44" s="11"/>
      <c r="V44" s="6" t="s">
        <v>1342</v>
      </c>
      <c r="W44" s="10"/>
      <c r="X44" s="10"/>
      <c r="Y44" s="67"/>
      <c r="Z44" s="4"/>
    </row>
    <row r="45" spans="1:26" s="17" customFormat="1" ht="42.75" hidden="1" customHeight="1" x14ac:dyDescent="0.25">
      <c r="A45" s="4">
        <v>41</v>
      </c>
      <c r="B45" s="4"/>
      <c r="C45" s="2" t="s">
        <v>1343</v>
      </c>
      <c r="D45" s="2" t="s">
        <v>1363</v>
      </c>
      <c r="E45" s="2" t="s">
        <v>294</v>
      </c>
      <c r="F45" s="3"/>
      <c r="G45" s="3"/>
      <c r="H45" s="4"/>
      <c r="I45" s="21"/>
      <c r="J45" s="21"/>
      <c r="K45" s="9"/>
      <c r="L45" s="9"/>
      <c r="M45" s="25">
        <v>2034.9</v>
      </c>
      <c r="N45" s="21"/>
      <c r="O45" s="10"/>
      <c r="P45" s="4"/>
      <c r="Q45" s="4" t="s">
        <v>1355</v>
      </c>
      <c r="R45" s="4"/>
      <c r="S45" s="4"/>
      <c r="T45" s="10"/>
      <c r="U45" s="11"/>
      <c r="V45" s="6" t="s">
        <v>1370</v>
      </c>
      <c r="W45" s="10"/>
      <c r="X45" s="10"/>
      <c r="Y45" s="67"/>
      <c r="Z45" s="4"/>
    </row>
    <row r="46" spans="1:26" s="17" customFormat="1" ht="42.75" hidden="1" customHeight="1" x14ac:dyDescent="0.25">
      <c r="A46" s="4">
        <v>42</v>
      </c>
      <c r="B46" s="4"/>
      <c r="C46" s="2" t="s">
        <v>1344</v>
      </c>
      <c r="D46" s="2" t="s">
        <v>1364</v>
      </c>
      <c r="E46" s="2" t="s">
        <v>1351</v>
      </c>
      <c r="F46" s="3"/>
      <c r="G46" s="3"/>
      <c r="H46" s="4"/>
      <c r="I46" s="21"/>
      <c r="J46" s="21"/>
      <c r="K46" s="9"/>
      <c r="L46" s="9"/>
      <c r="M46" s="25">
        <v>1500</v>
      </c>
      <c r="N46" s="21"/>
      <c r="O46" s="4"/>
      <c r="P46" s="4"/>
      <c r="Q46" s="4" t="s">
        <v>1356</v>
      </c>
      <c r="R46" s="4"/>
      <c r="S46" s="4"/>
      <c r="T46" s="4"/>
      <c r="U46" s="11"/>
      <c r="V46" s="6" t="s">
        <v>1371</v>
      </c>
      <c r="W46" s="4"/>
      <c r="X46" s="4"/>
      <c r="Y46" s="67"/>
      <c r="Z46" s="4"/>
    </row>
    <row r="47" spans="1:26" s="17" customFormat="1" ht="42.75" hidden="1" customHeight="1" x14ac:dyDescent="0.25">
      <c r="A47" s="4">
        <v>43</v>
      </c>
      <c r="B47" s="4"/>
      <c r="C47" s="2" t="s">
        <v>1345</v>
      </c>
      <c r="D47" s="2" t="s">
        <v>994</v>
      </c>
      <c r="E47" s="2" t="s">
        <v>1352</v>
      </c>
      <c r="F47" s="3"/>
      <c r="G47" s="3"/>
      <c r="H47" s="4"/>
      <c r="I47" s="21"/>
      <c r="J47" s="21"/>
      <c r="K47" s="9"/>
      <c r="L47" s="9"/>
      <c r="M47" s="25">
        <v>1092.8</v>
      </c>
      <c r="N47" s="21"/>
      <c r="O47" s="10"/>
      <c r="P47" s="4"/>
      <c r="Q47" s="4" t="s">
        <v>1357</v>
      </c>
      <c r="R47" s="4"/>
      <c r="S47" s="4"/>
      <c r="T47" s="10"/>
      <c r="U47" s="11"/>
      <c r="V47" s="6" t="s">
        <v>1372</v>
      </c>
      <c r="W47" s="10"/>
      <c r="X47" s="10"/>
      <c r="Y47" s="67"/>
      <c r="Z47" s="4"/>
    </row>
    <row r="48" spans="1:26" s="17" customFormat="1" ht="42.75" hidden="1" customHeight="1" x14ac:dyDescent="0.25">
      <c r="A48" s="4">
        <v>44</v>
      </c>
      <c r="B48" s="4"/>
      <c r="C48" s="2" t="s">
        <v>1346</v>
      </c>
      <c r="D48" s="2" t="s">
        <v>1365</v>
      </c>
      <c r="E48" s="2" t="s">
        <v>294</v>
      </c>
      <c r="F48" s="3"/>
      <c r="G48" s="3"/>
      <c r="H48" s="4"/>
      <c r="I48" s="21"/>
      <c r="J48" s="21"/>
      <c r="K48" s="9"/>
      <c r="L48" s="9"/>
      <c r="M48" s="25">
        <v>3196</v>
      </c>
      <c r="N48" s="21"/>
      <c r="O48" s="10"/>
      <c r="P48" s="4"/>
      <c r="Q48" s="4" t="s">
        <v>1362</v>
      </c>
      <c r="R48" s="4"/>
      <c r="S48" s="4"/>
      <c r="T48" s="10"/>
      <c r="U48" s="11"/>
      <c r="V48" s="6" t="s">
        <v>1373</v>
      </c>
      <c r="W48" s="10"/>
      <c r="X48" s="10"/>
      <c r="Y48" s="67"/>
      <c r="Z48" s="4"/>
    </row>
    <row r="49" spans="1:26" s="17" customFormat="1" ht="42.75" hidden="1" customHeight="1" x14ac:dyDescent="0.25">
      <c r="A49" s="4">
        <v>45</v>
      </c>
      <c r="B49" s="4"/>
      <c r="C49" s="2" t="s">
        <v>1347</v>
      </c>
      <c r="D49" s="2" t="s">
        <v>1366</v>
      </c>
      <c r="E49" s="2" t="s">
        <v>518</v>
      </c>
      <c r="F49" s="3"/>
      <c r="G49" s="3"/>
      <c r="H49" s="4"/>
      <c r="I49" s="21"/>
      <c r="J49" s="21"/>
      <c r="K49" s="9"/>
      <c r="L49" s="9"/>
      <c r="M49" s="25">
        <v>2362.6</v>
      </c>
      <c r="N49" s="21"/>
      <c r="O49" s="10"/>
      <c r="P49" s="4"/>
      <c r="Q49" s="6" t="s">
        <v>1358</v>
      </c>
      <c r="R49" s="4"/>
      <c r="S49" s="4"/>
      <c r="T49" s="10"/>
      <c r="U49" s="11"/>
      <c r="V49" s="6" t="s">
        <v>1374</v>
      </c>
      <c r="W49" s="10"/>
      <c r="X49" s="10"/>
      <c r="Y49" s="67"/>
      <c r="Z49" s="4"/>
    </row>
    <row r="50" spans="1:26" s="17" customFormat="1" ht="42.75" hidden="1" customHeight="1" x14ac:dyDescent="0.25">
      <c r="A50" s="4">
        <v>46</v>
      </c>
      <c r="B50" s="4"/>
      <c r="C50" s="2" t="s">
        <v>1348</v>
      </c>
      <c r="D50" s="2" t="s">
        <v>1367</v>
      </c>
      <c r="E50" s="2" t="s">
        <v>518</v>
      </c>
      <c r="F50" s="3"/>
      <c r="G50" s="3"/>
      <c r="H50" s="4"/>
      <c r="I50" s="21"/>
      <c r="J50" s="21"/>
      <c r="K50" s="9"/>
      <c r="L50" s="9"/>
      <c r="M50" s="25">
        <v>204</v>
      </c>
      <c r="N50" s="21"/>
      <c r="O50" s="10"/>
      <c r="P50" s="4"/>
      <c r="Q50" s="6" t="s">
        <v>1359</v>
      </c>
      <c r="R50" s="4"/>
      <c r="S50" s="4"/>
      <c r="T50" s="10"/>
      <c r="U50" s="11"/>
      <c r="V50" s="6" t="s">
        <v>1375</v>
      </c>
      <c r="W50" s="10"/>
      <c r="X50" s="10"/>
      <c r="Y50" s="67"/>
      <c r="Z50" s="4"/>
    </row>
    <row r="51" spans="1:26" s="17" customFormat="1" ht="42.75" hidden="1" customHeight="1" x14ac:dyDescent="0.25">
      <c r="A51" s="4">
        <v>47</v>
      </c>
      <c r="B51" s="4"/>
      <c r="C51" s="2" t="s">
        <v>1349</v>
      </c>
      <c r="D51" s="2" t="s">
        <v>1368</v>
      </c>
      <c r="E51" s="2" t="s">
        <v>1353</v>
      </c>
      <c r="F51" s="3"/>
      <c r="G51" s="3"/>
      <c r="H51" s="4"/>
      <c r="I51" s="21"/>
      <c r="J51" s="21"/>
      <c r="K51" s="9"/>
      <c r="L51" s="9"/>
      <c r="M51" s="25">
        <v>3307</v>
      </c>
      <c r="N51" s="21"/>
      <c r="O51" s="10"/>
      <c r="P51" s="4"/>
      <c r="Q51" s="6" t="s">
        <v>1360</v>
      </c>
      <c r="R51" s="4"/>
      <c r="S51" s="4"/>
      <c r="T51" s="10"/>
      <c r="U51" s="11"/>
      <c r="V51" s="6" t="s">
        <v>1376</v>
      </c>
      <c r="W51" s="10"/>
      <c r="X51" s="10"/>
      <c r="Y51" s="67"/>
      <c r="Z51" s="4"/>
    </row>
    <row r="52" spans="1:26" s="17" customFormat="1" ht="42.75" hidden="1" customHeight="1" x14ac:dyDescent="0.25">
      <c r="A52" s="4">
        <v>48</v>
      </c>
      <c r="B52" s="4"/>
      <c r="C52" s="2" t="s">
        <v>1350</v>
      </c>
      <c r="D52" s="2" t="s">
        <v>1369</v>
      </c>
      <c r="E52" s="2" t="s">
        <v>1354</v>
      </c>
      <c r="F52" s="3"/>
      <c r="G52" s="3"/>
      <c r="H52" s="4"/>
      <c r="I52" s="21"/>
      <c r="J52" s="21"/>
      <c r="K52" s="9"/>
      <c r="L52" s="9"/>
      <c r="M52" s="25">
        <v>589</v>
      </c>
      <c r="N52" s="21"/>
      <c r="O52" s="10"/>
      <c r="P52" s="4"/>
      <c r="Q52" s="6" t="s">
        <v>1361</v>
      </c>
      <c r="R52" s="4"/>
      <c r="S52" s="4"/>
      <c r="T52" s="10"/>
      <c r="U52" s="11"/>
      <c r="V52" s="6" t="s">
        <v>1377</v>
      </c>
      <c r="W52" s="10"/>
      <c r="X52" s="10"/>
      <c r="Y52" s="67"/>
      <c r="Z52" s="4"/>
    </row>
    <row r="53" spans="1:26" s="17" customFormat="1" ht="42.75" hidden="1" customHeight="1" x14ac:dyDescent="0.25">
      <c r="A53" s="4">
        <v>49</v>
      </c>
      <c r="B53" s="4"/>
      <c r="C53" s="2" t="s">
        <v>1378</v>
      </c>
      <c r="D53" s="2" t="s">
        <v>1397</v>
      </c>
      <c r="E53" s="2" t="s">
        <v>294</v>
      </c>
      <c r="F53" s="3"/>
      <c r="G53" s="3"/>
      <c r="H53" s="4"/>
      <c r="I53" s="21"/>
      <c r="J53" s="21"/>
      <c r="K53" s="9"/>
      <c r="L53" s="9"/>
      <c r="M53" s="25">
        <v>867.2</v>
      </c>
      <c r="N53" s="21"/>
      <c r="O53" s="10"/>
      <c r="P53" s="4"/>
      <c r="Q53" s="4" t="s">
        <v>1388</v>
      </c>
      <c r="R53" s="4"/>
      <c r="S53" s="4"/>
      <c r="T53" s="10"/>
      <c r="U53" s="11"/>
      <c r="V53" s="6" t="s">
        <v>1404</v>
      </c>
      <c r="W53" s="10"/>
      <c r="X53" s="10"/>
      <c r="Y53" s="67"/>
      <c r="Z53" s="4"/>
    </row>
    <row r="54" spans="1:26" s="17" customFormat="1" ht="42.75" hidden="1" customHeight="1" x14ac:dyDescent="0.25">
      <c r="A54" s="4">
        <v>50</v>
      </c>
      <c r="B54" s="4"/>
      <c r="C54" s="2" t="s">
        <v>1379</v>
      </c>
      <c r="D54" s="2" t="s">
        <v>1398</v>
      </c>
      <c r="E54" s="2" t="s">
        <v>1386</v>
      </c>
      <c r="F54" s="3"/>
      <c r="G54" s="3"/>
      <c r="H54" s="4"/>
      <c r="I54" s="21"/>
      <c r="J54" s="21"/>
      <c r="K54" s="9"/>
      <c r="L54" s="9"/>
      <c r="M54" s="25">
        <v>127562</v>
      </c>
      <c r="N54" s="21"/>
      <c r="O54" s="4"/>
      <c r="P54" s="4"/>
      <c r="Q54" s="4" t="s">
        <v>1395</v>
      </c>
      <c r="R54" s="4"/>
      <c r="S54" s="4"/>
      <c r="T54" s="4"/>
      <c r="U54" s="11"/>
      <c r="V54" s="6" t="s">
        <v>1405</v>
      </c>
      <c r="W54" s="4"/>
      <c r="X54" s="4"/>
      <c r="Y54" s="67"/>
      <c r="Z54" s="4"/>
    </row>
    <row r="55" spans="1:26" s="17" customFormat="1" ht="42.75" hidden="1" customHeight="1" x14ac:dyDescent="0.25">
      <c r="A55" s="4">
        <v>51</v>
      </c>
      <c r="B55" s="4"/>
      <c r="C55" s="2" t="s">
        <v>1380</v>
      </c>
      <c r="D55" s="2" t="s">
        <v>1396</v>
      </c>
      <c r="E55" s="2" t="s">
        <v>518</v>
      </c>
      <c r="F55" s="3"/>
      <c r="G55" s="3"/>
      <c r="H55" s="4"/>
      <c r="I55" s="21"/>
      <c r="J55" s="21"/>
      <c r="K55" s="9"/>
      <c r="L55" s="9"/>
      <c r="M55" s="25">
        <v>2110</v>
      </c>
      <c r="N55" s="21"/>
      <c r="O55" s="4"/>
      <c r="P55" s="4"/>
      <c r="Q55" s="6" t="s">
        <v>1389</v>
      </c>
      <c r="R55" s="4"/>
      <c r="S55" s="4"/>
      <c r="T55" s="4"/>
      <c r="U55" s="11"/>
      <c r="V55" s="6" t="s">
        <v>1406</v>
      </c>
      <c r="W55" s="4"/>
      <c r="X55" s="4"/>
      <c r="Y55" s="67"/>
      <c r="Z55" s="4"/>
    </row>
    <row r="56" spans="1:26" s="17" customFormat="1" ht="42.75" hidden="1" customHeight="1" x14ac:dyDescent="0.25">
      <c r="A56" s="4">
        <v>52</v>
      </c>
      <c r="B56" s="4"/>
      <c r="C56" s="2" t="s">
        <v>1381</v>
      </c>
      <c r="D56" s="2" t="s">
        <v>1399</v>
      </c>
      <c r="E56" s="2" t="s">
        <v>294</v>
      </c>
      <c r="F56" s="3"/>
      <c r="G56" s="3"/>
      <c r="H56" s="4"/>
      <c r="I56" s="21"/>
      <c r="J56" s="21"/>
      <c r="K56" s="9"/>
      <c r="L56" s="9"/>
      <c r="M56" s="25">
        <v>5502</v>
      </c>
      <c r="N56" s="21"/>
      <c r="O56" s="4"/>
      <c r="P56" s="4"/>
      <c r="Q56" s="6" t="s">
        <v>1390</v>
      </c>
      <c r="R56" s="4"/>
      <c r="S56" s="4"/>
      <c r="T56" s="4"/>
      <c r="U56" s="11"/>
      <c r="V56" s="6" t="s">
        <v>1407</v>
      </c>
      <c r="W56" s="10"/>
      <c r="X56" s="10"/>
      <c r="Y56" s="67"/>
      <c r="Z56" s="4"/>
    </row>
    <row r="57" spans="1:26" s="17" customFormat="1" ht="42.75" hidden="1" customHeight="1" x14ac:dyDescent="0.25">
      <c r="A57" s="4">
        <v>53</v>
      </c>
      <c r="B57" s="4"/>
      <c r="C57" s="4" t="s">
        <v>1382</v>
      </c>
      <c r="D57" s="2" t="s">
        <v>1400</v>
      </c>
      <c r="E57" s="2" t="s">
        <v>290</v>
      </c>
      <c r="F57" s="3"/>
      <c r="G57" s="3"/>
      <c r="H57" s="4"/>
      <c r="I57" s="21"/>
      <c r="J57" s="21"/>
      <c r="K57" s="9"/>
      <c r="L57" s="9"/>
      <c r="M57" s="25">
        <v>1881.1</v>
      </c>
      <c r="N57" s="21"/>
      <c r="O57" s="4"/>
      <c r="P57" s="4"/>
      <c r="Q57" s="6" t="s">
        <v>1391</v>
      </c>
      <c r="R57" s="4"/>
      <c r="S57" s="4"/>
      <c r="T57" s="4"/>
      <c r="U57" s="11"/>
      <c r="V57" s="6" t="s">
        <v>1408</v>
      </c>
      <c r="W57" s="4"/>
      <c r="X57" s="4"/>
      <c r="Y57" s="67"/>
      <c r="Z57" s="4"/>
    </row>
    <row r="58" spans="1:26" s="17" customFormat="1" ht="42.75" hidden="1" customHeight="1" x14ac:dyDescent="0.25">
      <c r="A58" s="4">
        <v>54</v>
      </c>
      <c r="B58" s="4"/>
      <c r="C58" s="2" t="s">
        <v>1383</v>
      </c>
      <c r="D58" s="2" t="s">
        <v>1401</v>
      </c>
      <c r="E58" s="2" t="s">
        <v>1387</v>
      </c>
      <c r="F58" s="3"/>
      <c r="G58" s="3"/>
      <c r="H58" s="4"/>
      <c r="I58" s="21"/>
      <c r="J58" s="21"/>
      <c r="K58" s="9"/>
      <c r="L58" s="9"/>
      <c r="M58" s="25">
        <v>4660.8999999999996</v>
      </c>
      <c r="N58" s="21"/>
      <c r="O58" s="10"/>
      <c r="P58" s="4"/>
      <c r="Q58" s="6" t="s">
        <v>1392</v>
      </c>
      <c r="R58" s="4"/>
      <c r="S58" s="4"/>
      <c r="T58" s="4"/>
      <c r="U58" s="11"/>
      <c r="V58" s="6" t="s">
        <v>1409</v>
      </c>
      <c r="W58" s="4"/>
      <c r="X58" s="4"/>
      <c r="Y58" s="67"/>
      <c r="Z58" s="4"/>
    </row>
    <row r="59" spans="1:26" s="17" customFormat="1" ht="42.75" hidden="1" customHeight="1" x14ac:dyDescent="0.25">
      <c r="A59" s="4">
        <v>55</v>
      </c>
      <c r="B59" s="4"/>
      <c r="C59" s="2" t="s">
        <v>1384</v>
      </c>
      <c r="D59" s="2" t="s">
        <v>1402</v>
      </c>
      <c r="E59" s="2" t="s">
        <v>96</v>
      </c>
      <c r="F59" s="3"/>
      <c r="G59" s="3"/>
      <c r="H59" s="4"/>
      <c r="I59" s="21"/>
      <c r="J59" s="21"/>
      <c r="K59" s="9"/>
      <c r="L59" s="9"/>
      <c r="M59" s="25">
        <v>3980</v>
      </c>
      <c r="N59" s="21"/>
      <c r="O59" s="10"/>
      <c r="P59" s="4"/>
      <c r="Q59" s="6" t="s">
        <v>1393</v>
      </c>
      <c r="R59" s="4"/>
      <c r="S59" s="4"/>
      <c r="T59" s="10"/>
      <c r="U59" s="11"/>
      <c r="V59" s="6" t="s">
        <v>1410</v>
      </c>
      <c r="W59" s="10"/>
      <c r="X59" s="10"/>
      <c r="Y59" s="67"/>
      <c r="Z59" s="4"/>
    </row>
    <row r="60" spans="1:26" s="17" customFormat="1" ht="42.75" hidden="1" customHeight="1" x14ac:dyDescent="0.25">
      <c r="A60" s="4">
        <v>56</v>
      </c>
      <c r="B60" s="4"/>
      <c r="C60" s="2" t="s">
        <v>1385</v>
      </c>
      <c r="D60" s="2" t="s">
        <v>1403</v>
      </c>
      <c r="E60" s="2" t="s">
        <v>104</v>
      </c>
      <c r="F60" s="3"/>
      <c r="G60" s="3"/>
      <c r="H60" s="4"/>
      <c r="I60" s="21"/>
      <c r="J60" s="21"/>
      <c r="K60" s="9"/>
      <c r="L60" s="9"/>
      <c r="M60" s="25">
        <v>551.70000000000005</v>
      </c>
      <c r="N60" s="21"/>
      <c r="O60" s="10"/>
      <c r="P60" s="4"/>
      <c r="Q60" s="6" t="s">
        <v>1394</v>
      </c>
      <c r="R60" s="4"/>
      <c r="S60" s="4"/>
      <c r="T60" s="10"/>
      <c r="U60" s="11"/>
      <c r="V60" s="6" t="s">
        <v>1411</v>
      </c>
      <c r="W60" s="10"/>
      <c r="X60" s="10"/>
      <c r="Y60" s="67"/>
      <c r="Z60" s="4"/>
    </row>
    <row r="61" spans="1:26" s="17" customFormat="1" ht="42.75" hidden="1" customHeight="1" x14ac:dyDescent="0.25">
      <c r="A61" s="4">
        <v>57</v>
      </c>
      <c r="B61" s="4"/>
      <c r="C61" s="2" t="s">
        <v>1412</v>
      </c>
      <c r="D61" s="2" t="s">
        <v>1413</v>
      </c>
      <c r="E61" s="2" t="s">
        <v>507</v>
      </c>
      <c r="F61" s="3"/>
      <c r="G61" s="3"/>
      <c r="H61" s="4"/>
      <c r="I61" s="21"/>
      <c r="J61" s="21"/>
      <c r="K61" s="9"/>
      <c r="L61" s="9"/>
      <c r="M61" s="25">
        <v>1772.4</v>
      </c>
      <c r="N61" s="21"/>
      <c r="O61" s="10"/>
      <c r="P61" s="4"/>
      <c r="Q61" s="4" t="s">
        <v>1414</v>
      </c>
      <c r="R61" s="4"/>
      <c r="S61" s="4"/>
      <c r="T61" s="10"/>
      <c r="U61" s="11"/>
      <c r="V61" s="4" t="s">
        <v>1415</v>
      </c>
      <c r="W61" s="10"/>
      <c r="X61" s="10"/>
      <c r="Y61" s="67"/>
      <c r="Z61" s="4"/>
    </row>
    <row r="62" spans="1:26" s="17" customFormat="1" ht="42.75" hidden="1" customHeight="1" x14ac:dyDescent="0.25">
      <c r="A62" s="4">
        <v>58</v>
      </c>
      <c r="B62" s="4"/>
      <c r="C62" s="2" t="s">
        <v>1416</v>
      </c>
      <c r="D62" s="2" t="s">
        <v>1429</v>
      </c>
      <c r="E62" s="2" t="s">
        <v>518</v>
      </c>
      <c r="F62" s="3"/>
      <c r="G62" s="3"/>
      <c r="H62" s="4"/>
      <c r="I62" s="21"/>
      <c r="J62" s="21"/>
      <c r="K62" s="9"/>
      <c r="L62" s="9"/>
      <c r="M62" s="25">
        <v>2894</v>
      </c>
      <c r="N62" s="21"/>
      <c r="O62" s="10"/>
      <c r="P62" s="4"/>
      <c r="Q62" s="6" t="s">
        <v>1423</v>
      </c>
      <c r="R62" s="4"/>
      <c r="S62" s="4"/>
      <c r="T62" s="10"/>
      <c r="U62" s="11"/>
      <c r="V62" s="6" t="s">
        <v>1435</v>
      </c>
      <c r="W62" s="10"/>
      <c r="X62" s="10"/>
      <c r="Y62" s="67"/>
      <c r="Z62" s="4"/>
    </row>
    <row r="63" spans="1:26" s="17" customFormat="1" ht="40.5" hidden="1" customHeight="1" x14ac:dyDescent="0.25">
      <c r="A63" s="4">
        <v>59</v>
      </c>
      <c r="B63" s="4"/>
      <c r="C63" s="2" t="s">
        <v>1417</v>
      </c>
      <c r="D63" s="2" t="s">
        <v>1430</v>
      </c>
      <c r="E63" s="2" t="s">
        <v>96</v>
      </c>
      <c r="F63" s="3"/>
      <c r="G63" s="3"/>
      <c r="H63" s="4"/>
      <c r="I63" s="21"/>
      <c r="J63" s="21"/>
      <c r="K63" s="9"/>
      <c r="L63" s="9"/>
      <c r="M63" s="25">
        <v>3980</v>
      </c>
      <c r="N63" s="21"/>
      <c r="O63" s="10"/>
      <c r="P63" s="4"/>
      <c r="Q63" s="6" t="s">
        <v>1424</v>
      </c>
      <c r="R63" s="4"/>
      <c r="S63" s="4"/>
      <c r="T63" s="10"/>
      <c r="U63" s="11"/>
      <c r="V63" s="6" t="s">
        <v>1436</v>
      </c>
      <c r="W63" s="10"/>
      <c r="X63" s="10"/>
      <c r="Y63" s="67"/>
      <c r="Z63" s="4"/>
    </row>
    <row r="64" spans="1:26" s="17" customFormat="1" ht="42.75" hidden="1" customHeight="1" x14ac:dyDescent="0.25">
      <c r="A64" s="4">
        <v>60</v>
      </c>
      <c r="B64" s="4"/>
      <c r="C64" s="2" t="s">
        <v>3809</v>
      </c>
      <c r="D64" s="2" t="s">
        <v>1431</v>
      </c>
      <c r="E64" s="2" t="s">
        <v>507</v>
      </c>
      <c r="F64" s="3"/>
      <c r="G64" s="3"/>
      <c r="H64" s="4"/>
      <c r="I64" s="21"/>
      <c r="J64" s="21"/>
      <c r="K64" s="9"/>
      <c r="L64" s="9"/>
      <c r="M64" s="25">
        <v>21693.1</v>
      </c>
      <c r="N64" s="21"/>
      <c r="O64" s="10"/>
      <c r="P64" s="4"/>
      <c r="Q64" s="6" t="s">
        <v>1425</v>
      </c>
      <c r="R64" s="4"/>
      <c r="S64" s="4"/>
      <c r="T64" s="4"/>
      <c r="U64" s="11"/>
      <c r="V64" s="6" t="s">
        <v>1437</v>
      </c>
      <c r="W64" s="10"/>
      <c r="X64" s="10"/>
      <c r="Y64" s="67"/>
      <c r="Z64" s="4"/>
    </row>
    <row r="65" spans="1:26" s="17" customFormat="1" ht="42.75" hidden="1" customHeight="1" x14ac:dyDescent="0.25">
      <c r="A65" s="4">
        <v>61</v>
      </c>
      <c r="B65" s="4"/>
      <c r="C65" s="2" t="s">
        <v>1418</v>
      </c>
      <c r="D65" s="2" t="s">
        <v>1432</v>
      </c>
      <c r="E65" s="2" t="s">
        <v>1421</v>
      </c>
      <c r="F65" s="3"/>
      <c r="G65" s="3"/>
      <c r="H65" s="4"/>
      <c r="I65" s="21"/>
      <c r="J65" s="21"/>
      <c r="K65" s="9"/>
      <c r="L65" s="9"/>
      <c r="M65" s="25">
        <v>1500</v>
      </c>
      <c r="N65" s="21"/>
      <c r="O65" s="10"/>
      <c r="P65" s="4"/>
      <c r="Q65" s="6" t="s">
        <v>1426</v>
      </c>
      <c r="R65" s="4"/>
      <c r="S65" s="4"/>
      <c r="T65" s="10"/>
      <c r="U65" s="11"/>
      <c r="V65" s="6" t="s">
        <v>1438</v>
      </c>
      <c r="W65" s="10"/>
      <c r="X65" s="10"/>
      <c r="Y65" s="67"/>
      <c r="Z65" s="4"/>
    </row>
    <row r="66" spans="1:26" s="17" customFormat="1" ht="42.75" hidden="1" customHeight="1" x14ac:dyDescent="0.25">
      <c r="A66" s="4">
        <v>62</v>
      </c>
      <c r="B66" s="4"/>
      <c r="C66" s="2" t="s">
        <v>1419</v>
      </c>
      <c r="D66" s="2" t="s">
        <v>1433</v>
      </c>
      <c r="E66" s="2" t="s">
        <v>507</v>
      </c>
      <c r="F66" s="3"/>
      <c r="G66" s="3"/>
      <c r="H66" s="4"/>
      <c r="I66" s="21"/>
      <c r="J66" s="21"/>
      <c r="K66" s="9"/>
      <c r="L66" s="9"/>
      <c r="M66" s="25">
        <v>2527</v>
      </c>
      <c r="N66" s="21"/>
      <c r="O66" s="10"/>
      <c r="P66" s="4"/>
      <c r="Q66" s="6" t="s">
        <v>1427</v>
      </c>
      <c r="R66" s="4"/>
      <c r="S66" s="4"/>
      <c r="T66" s="4"/>
      <c r="U66" s="11"/>
      <c r="V66" s="6" t="s">
        <v>1439</v>
      </c>
      <c r="W66" s="4"/>
      <c r="X66" s="4"/>
      <c r="Y66" s="67"/>
      <c r="Z66" s="4"/>
    </row>
    <row r="67" spans="1:26" s="17" customFormat="1" ht="42.75" hidden="1" customHeight="1" x14ac:dyDescent="0.25">
      <c r="A67" s="4">
        <v>63</v>
      </c>
      <c r="B67" s="4"/>
      <c r="C67" s="2" t="s">
        <v>1420</v>
      </c>
      <c r="D67" s="2" t="s">
        <v>1434</v>
      </c>
      <c r="E67" s="2" t="s">
        <v>1422</v>
      </c>
      <c r="F67" s="3"/>
      <c r="G67" s="3"/>
      <c r="H67" s="4"/>
      <c r="I67" s="21"/>
      <c r="J67" s="21"/>
      <c r="K67" s="9"/>
      <c r="L67" s="9"/>
      <c r="M67" s="25">
        <v>6330.2</v>
      </c>
      <c r="N67" s="21"/>
      <c r="O67" s="10"/>
      <c r="P67" s="4"/>
      <c r="Q67" s="6" t="s">
        <v>1428</v>
      </c>
      <c r="R67" s="4"/>
      <c r="S67" s="4"/>
      <c r="T67" s="4"/>
      <c r="U67" s="11"/>
      <c r="V67" s="78" t="s">
        <v>1207</v>
      </c>
      <c r="W67" s="4"/>
      <c r="X67" s="4"/>
      <c r="Y67" s="67"/>
      <c r="Z67" s="4"/>
    </row>
    <row r="68" spans="1:26" s="17" customFormat="1" ht="42.75" hidden="1" customHeight="1" x14ac:dyDescent="0.25">
      <c r="A68" s="4">
        <v>64</v>
      </c>
      <c r="B68" s="4"/>
      <c r="C68" s="2" t="s">
        <v>1440</v>
      </c>
      <c r="D68" s="2" t="s">
        <v>1445</v>
      </c>
      <c r="E68" s="2" t="s">
        <v>1442</v>
      </c>
      <c r="F68" s="3"/>
      <c r="G68" s="3"/>
      <c r="H68" s="4"/>
      <c r="I68" s="21"/>
      <c r="J68" s="21"/>
      <c r="K68" s="9"/>
      <c r="L68" s="9"/>
      <c r="M68" s="25">
        <v>3980.6</v>
      </c>
      <c r="N68" s="21"/>
      <c r="O68" s="4"/>
      <c r="P68" s="4"/>
      <c r="Q68" s="6" t="s">
        <v>1443</v>
      </c>
      <c r="R68" s="4"/>
      <c r="S68" s="4"/>
      <c r="T68" s="4"/>
      <c r="U68" s="11"/>
      <c r="V68" s="6" t="s">
        <v>1447</v>
      </c>
      <c r="W68" s="4"/>
      <c r="X68" s="4"/>
      <c r="Y68" s="67"/>
      <c r="Z68" s="4"/>
    </row>
    <row r="69" spans="1:26" s="17" customFormat="1" ht="42.75" hidden="1" customHeight="1" x14ac:dyDescent="0.25">
      <c r="A69" s="4">
        <v>65</v>
      </c>
      <c r="B69" s="4"/>
      <c r="C69" s="2" t="s">
        <v>1441</v>
      </c>
      <c r="D69" s="2" t="s">
        <v>1446</v>
      </c>
      <c r="E69" s="2" t="s">
        <v>294</v>
      </c>
      <c r="F69" s="3"/>
      <c r="G69" s="3"/>
      <c r="H69" s="4"/>
      <c r="I69" s="21"/>
      <c r="J69" s="21"/>
      <c r="K69" s="9"/>
      <c r="L69" s="9"/>
      <c r="M69" s="25">
        <v>1009.4</v>
      </c>
      <c r="N69" s="21"/>
      <c r="O69" s="4"/>
      <c r="P69" s="4"/>
      <c r="Q69" s="6" t="s">
        <v>1444</v>
      </c>
      <c r="R69" s="4"/>
      <c r="S69" s="4"/>
      <c r="T69" s="4"/>
      <c r="U69" s="11"/>
      <c r="V69" s="6" t="s">
        <v>1448</v>
      </c>
      <c r="W69" s="4"/>
      <c r="X69" s="4"/>
      <c r="Y69" s="67"/>
      <c r="Z69" s="4"/>
    </row>
    <row r="70" spans="1:26" s="17" customFormat="1" ht="42.75" hidden="1" customHeight="1" x14ac:dyDescent="0.25">
      <c r="A70" s="4">
        <v>66</v>
      </c>
      <c r="B70" s="4"/>
      <c r="C70" s="2" t="s">
        <v>1449</v>
      </c>
      <c r="D70" s="2" t="s">
        <v>1456</v>
      </c>
      <c r="E70" s="2" t="s">
        <v>290</v>
      </c>
      <c r="F70" s="3"/>
      <c r="G70" s="3"/>
      <c r="H70" s="4"/>
      <c r="I70" s="21"/>
      <c r="J70" s="21"/>
      <c r="K70" s="9"/>
      <c r="L70" s="9"/>
      <c r="M70" s="25">
        <v>6264.5</v>
      </c>
      <c r="N70" s="21"/>
      <c r="O70" s="4"/>
      <c r="P70" s="4"/>
      <c r="Q70" s="6" t="s">
        <v>1452</v>
      </c>
      <c r="R70" s="4"/>
      <c r="S70" s="4"/>
      <c r="T70" s="4"/>
      <c r="U70" s="11"/>
      <c r="V70" s="6" t="s">
        <v>1458</v>
      </c>
      <c r="W70" s="4"/>
      <c r="X70" s="4"/>
      <c r="Y70" s="67"/>
      <c r="Z70" s="4"/>
    </row>
    <row r="71" spans="1:26" s="17" customFormat="1" ht="42.75" hidden="1" customHeight="1" x14ac:dyDescent="0.25">
      <c r="A71" s="4">
        <v>67</v>
      </c>
      <c r="B71" s="4"/>
      <c r="C71" s="2" t="s">
        <v>1449</v>
      </c>
      <c r="D71" s="2" t="s">
        <v>1457</v>
      </c>
      <c r="E71" s="2" t="s">
        <v>290</v>
      </c>
      <c r="F71" s="3"/>
      <c r="G71" s="3"/>
      <c r="H71" s="4"/>
      <c r="I71" s="21"/>
      <c r="J71" s="21"/>
      <c r="K71" s="9"/>
      <c r="L71" s="9"/>
      <c r="M71" s="25">
        <v>4242</v>
      </c>
      <c r="N71" s="21"/>
      <c r="O71" s="10"/>
      <c r="P71" s="4"/>
      <c r="Q71" s="6" t="s">
        <v>1453</v>
      </c>
      <c r="R71" s="4"/>
      <c r="S71" s="4"/>
      <c r="T71" s="10"/>
      <c r="U71" s="11"/>
      <c r="V71" s="6" t="s">
        <v>1459</v>
      </c>
      <c r="W71" s="10"/>
      <c r="X71" s="10"/>
      <c r="Y71" s="67"/>
      <c r="Z71" s="4"/>
    </row>
    <row r="72" spans="1:26" s="17" customFormat="1" ht="42.75" hidden="1" customHeight="1" x14ac:dyDescent="0.25">
      <c r="A72" s="4">
        <v>68</v>
      </c>
      <c r="B72" s="4"/>
      <c r="C72" s="2" t="s">
        <v>1450</v>
      </c>
      <c r="D72" s="2" t="s">
        <v>285</v>
      </c>
      <c r="E72" s="2" t="s">
        <v>290</v>
      </c>
      <c r="F72" s="3"/>
      <c r="G72" s="3"/>
      <c r="H72" s="4"/>
      <c r="I72" s="21"/>
      <c r="J72" s="21"/>
      <c r="K72" s="9"/>
      <c r="L72" s="9"/>
      <c r="M72" s="25">
        <v>1543</v>
      </c>
      <c r="N72" s="21"/>
      <c r="O72" s="10"/>
      <c r="P72" s="4"/>
      <c r="Q72" s="6" t="s">
        <v>1454</v>
      </c>
      <c r="R72" s="4"/>
      <c r="S72" s="4"/>
      <c r="T72" s="10"/>
      <c r="U72" s="11"/>
      <c r="V72" s="6" t="s">
        <v>1460</v>
      </c>
      <c r="W72" s="10"/>
      <c r="X72" s="10"/>
      <c r="Y72" s="67"/>
      <c r="Z72" s="4"/>
    </row>
    <row r="73" spans="1:26" s="17" customFormat="1" ht="42.75" hidden="1" customHeight="1" x14ac:dyDescent="0.25">
      <c r="A73" s="4">
        <v>69</v>
      </c>
      <c r="B73" s="4"/>
      <c r="C73" s="2" t="s">
        <v>1255</v>
      </c>
      <c r="D73" s="2" t="s">
        <v>1263</v>
      </c>
      <c r="E73" s="2" t="s">
        <v>1451</v>
      </c>
      <c r="F73" s="3"/>
      <c r="G73" s="3"/>
      <c r="H73" s="4"/>
      <c r="I73" s="21"/>
      <c r="J73" s="21"/>
      <c r="K73" s="9"/>
      <c r="L73" s="9"/>
      <c r="M73" s="25">
        <v>888854</v>
      </c>
      <c r="N73" s="21"/>
      <c r="O73" s="13"/>
      <c r="P73" s="4"/>
      <c r="Q73" s="4" t="s">
        <v>1455</v>
      </c>
      <c r="R73" s="4"/>
      <c r="S73" s="4"/>
      <c r="T73" s="10"/>
      <c r="U73" s="11"/>
      <c r="V73" s="6" t="s">
        <v>1461</v>
      </c>
      <c r="W73" s="10"/>
      <c r="X73" s="10"/>
      <c r="Y73" s="67"/>
      <c r="Z73" s="4"/>
    </row>
    <row r="74" spans="1:26" s="17" customFormat="1" ht="42.75" hidden="1" customHeight="1" x14ac:dyDescent="0.25">
      <c r="A74" s="4">
        <v>70</v>
      </c>
      <c r="B74" s="4"/>
      <c r="C74" s="4" t="s">
        <v>1462</v>
      </c>
      <c r="D74" s="4" t="s">
        <v>1475</v>
      </c>
      <c r="E74" s="4" t="s">
        <v>546</v>
      </c>
      <c r="F74" s="10"/>
      <c r="G74" s="10"/>
      <c r="H74" s="4"/>
      <c r="I74" s="21"/>
      <c r="J74" s="21"/>
      <c r="K74" s="9"/>
      <c r="L74" s="9"/>
      <c r="M74" s="25">
        <v>5230</v>
      </c>
      <c r="N74" s="21"/>
      <c r="O74" s="10"/>
      <c r="P74" s="4"/>
      <c r="Q74" s="6" t="s">
        <v>1471</v>
      </c>
      <c r="R74" s="4"/>
      <c r="S74" s="4"/>
      <c r="T74" s="4"/>
      <c r="U74" s="11"/>
      <c r="V74" s="6" t="s">
        <v>1479</v>
      </c>
      <c r="W74" s="10"/>
      <c r="X74" s="10"/>
      <c r="Y74" s="67"/>
      <c r="Z74" s="4"/>
    </row>
    <row r="75" spans="1:26" s="17" customFormat="1" ht="42.75" hidden="1" customHeight="1" x14ac:dyDescent="0.25">
      <c r="A75" s="4">
        <v>71</v>
      </c>
      <c r="B75" s="4"/>
      <c r="C75" s="4" t="s">
        <v>1463</v>
      </c>
      <c r="D75" s="4" t="s">
        <v>1476</v>
      </c>
      <c r="E75" s="4" t="s">
        <v>1467</v>
      </c>
      <c r="F75" s="10"/>
      <c r="G75" s="10"/>
      <c r="H75" s="4"/>
      <c r="I75" s="21"/>
      <c r="J75" s="21"/>
      <c r="K75" s="9"/>
      <c r="L75" s="9"/>
      <c r="M75" s="25">
        <v>10300</v>
      </c>
      <c r="N75" s="21"/>
      <c r="O75" s="10"/>
      <c r="P75" s="4"/>
      <c r="Q75" s="6" t="s">
        <v>1472</v>
      </c>
      <c r="R75" s="4"/>
      <c r="S75" s="4"/>
      <c r="T75" s="10"/>
      <c r="U75" s="11"/>
      <c r="V75" s="6" t="s">
        <v>1480</v>
      </c>
      <c r="W75" s="10"/>
      <c r="X75" s="10"/>
      <c r="Y75" s="67"/>
      <c r="Z75" s="4"/>
    </row>
    <row r="76" spans="1:26" s="17" customFormat="1" ht="42.75" hidden="1" customHeight="1" x14ac:dyDescent="0.25">
      <c r="A76" s="4">
        <v>72</v>
      </c>
      <c r="B76" s="4">
        <v>41</v>
      </c>
      <c r="C76" s="4" t="s">
        <v>1464</v>
      </c>
      <c r="D76" s="4" t="s">
        <v>1477</v>
      </c>
      <c r="E76" s="4" t="s">
        <v>1468</v>
      </c>
      <c r="F76" s="10"/>
      <c r="G76" s="10"/>
      <c r="H76" s="4" t="s">
        <v>3829</v>
      </c>
      <c r="I76" s="21">
        <v>263.8</v>
      </c>
      <c r="J76" s="21"/>
      <c r="K76" s="9"/>
      <c r="L76" s="9"/>
      <c r="M76" s="25">
        <v>263.8</v>
      </c>
      <c r="N76" s="21"/>
      <c r="O76" s="10"/>
      <c r="P76" s="4"/>
      <c r="Q76" s="109" t="s">
        <v>3830</v>
      </c>
      <c r="R76" s="4"/>
      <c r="S76" s="4"/>
      <c r="T76" s="10"/>
      <c r="U76" s="11"/>
      <c r="V76" s="6" t="s">
        <v>1481</v>
      </c>
      <c r="W76" s="10"/>
      <c r="X76" s="10"/>
      <c r="Y76" s="67"/>
      <c r="Z76" s="4"/>
    </row>
    <row r="77" spans="1:26" s="17" customFormat="1" ht="42.75" hidden="1" customHeight="1" x14ac:dyDescent="0.25">
      <c r="A77" s="4">
        <v>73</v>
      </c>
      <c r="B77" s="4"/>
      <c r="C77" s="4" t="s">
        <v>1465</v>
      </c>
      <c r="D77" s="4" t="s">
        <v>1477</v>
      </c>
      <c r="E77" s="4" t="s">
        <v>1469</v>
      </c>
      <c r="F77" s="10"/>
      <c r="G77" s="10"/>
      <c r="H77" s="4"/>
      <c r="I77" s="21"/>
      <c r="J77" s="21"/>
      <c r="K77" s="9"/>
      <c r="L77" s="9"/>
      <c r="M77" s="25">
        <v>255.6</v>
      </c>
      <c r="N77" s="21"/>
      <c r="O77" s="10"/>
      <c r="P77" s="4"/>
      <c r="Q77" s="6" t="s">
        <v>1473</v>
      </c>
      <c r="R77" s="4"/>
      <c r="S77" s="4"/>
      <c r="T77" s="10"/>
      <c r="U77" s="11"/>
      <c r="V77" s="6" t="s">
        <v>1482</v>
      </c>
      <c r="W77" s="10"/>
      <c r="X77" s="10"/>
      <c r="Y77" s="67"/>
      <c r="Z77" s="4"/>
    </row>
    <row r="78" spans="1:26" s="17" customFormat="1" ht="42.75" hidden="1" customHeight="1" x14ac:dyDescent="0.25">
      <c r="A78" s="4">
        <v>74</v>
      </c>
      <c r="B78" s="4"/>
      <c r="C78" s="4" t="s">
        <v>1466</v>
      </c>
      <c r="D78" s="4" t="s">
        <v>1478</v>
      </c>
      <c r="E78" s="4" t="s">
        <v>1470</v>
      </c>
      <c r="F78" s="10"/>
      <c r="G78" s="10"/>
      <c r="H78" s="4"/>
      <c r="I78" s="21"/>
      <c r="J78" s="21"/>
      <c r="K78" s="9"/>
      <c r="L78" s="9"/>
      <c r="M78" s="25">
        <v>163075</v>
      </c>
      <c r="N78" s="21"/>
      <c r="O78" s="10"/>
      <c r="P78" s="4"/>
      <c r="Q78" s="6" t="s">
        <v>1474</v>
      </c>
      <c r="R78" s="4"/>
      <c r="S78" s="4"/>
      <c r="T78" s="4"/>
      <c r="U78" s="11"/>
      <c r="V78" s="6" t="s">
        <v>1483</v>
      </c>
      <c r="W78" s="4"/>
      <c r="X78" s="4"/>
      <c r="Y78" s="67"/>
      <c r="Z78" s="4"/>
    </row>
    <row r="79" spans="1:26" s="17" customFormat="1" ht="42.75" hidden="1" customHeight="1" x14ac:dyDescent="0.25">
      <c r="A79" s="4">
        <v>75</v>
      </c>
      <c r="B79" s="4"/>
      <c r="C79" s="4" t="s">
        <v>1484</v>
      </c>
      <c r="D79" s="4" t="s">
        <v>1293</v>
      </c>
      <c r="E79" s="4" t="s">
        <v>1487</v>
      </c>
      <c r="F79" s="10"/>
      <c r="G79" s="10"/>
      <c r="H79" s="4"/>
      <c r="I79" s="21"/>
      <c r="J79" s="21"/>
      <c r="K79" s="9"/>
      <c r="L79" s="9"/>
      <c r="M79" s="25">
        <v>20000</v>
      </c>
      <c r="N79" s="21"/>
      <c r="O79" s="10"/>
      <c r="P79" s="4"/>
      <c r="Q79" s="6" t="s">
        <v>1490</v>
      </c>
      <c r="R79" s="4"/>
      <c r="S79" s="4"/>
      <c r="T79" s="4"/>
      <c r="U79" s="11"/>
      <c r="V79" s="6" t="s">
        <v>1494</v>
      </c>
      <c r="W79" s="4"/>
      <c r="X79" s="4"/>
      <c r="Y79" s="67"/>
      <c r="Z79" s="4"/>
    </row>
    <row r="80" spans="1:26" s="17" customFormat="1" ht="42.75" hidden="1" customHeight="1" x14ac:dyDescent="0.25">
      <c r="A80" s="4">
        <v>76</v>
      </c>
      <c r="B80" s="4"/>
      <c r="C80" s="4" t="s">
        <v>1485</v>
      </c>
      <c r="D80" s="4" t="s">
        <v>1293</v>
      </c>
      <c r="E80" s="4" t="s">
        <v>1488</v>
      </c>
      <c r="F80" s="10"/>
      <c r="G80" s="10"/>
      <c r="H80" s="4"/>
      <c r="I80" s="43"/>
      <c r="J80" s="43"/>
      <c r="K80" s="9"/>
      <c r="L80" s="9"/>
      <c r="M80" s="25">
        <v>29866</v>
      </c>
      <c r="N80" s="21"/>
      <c r="O80" s="10"/>
      <c r="P80" s="4"/>
      <c r="Q80" s="6" t="s">
        <v>1491</v>
      </c>
      <c r="R80" s="4"/>
      <c r="S80" s="4"/>
      <c r="T80" s="10"/>
      <c r="U80" s="11"/>
      <c r="V80" s="6" t="s">
        <v>1495</v>
      </c>
      <c r="W80" s="10"/>
      <c r="X80" s="10"/>
      <c r="Y80" s="67"/>
      <c r="Z80" s="4"/>
    </row>
    <row r="81" spans="1:26" s="17" customFormat="1" ht="42.75" hidden="1" customHeight="1" x14ac:dyDescent="0.25">
      <c r="A81" s="4">
        <v>77</v>
      </c>
      <c r="B81" s="4"/>
      <c r="C81" s="4" t="s">
        <v>1486</v>
      </c>
      <c r="D81" s="4" t="s">
        <v>1493</v>
      </c>
      <c r="E81" s="4" t="s">
        <v>1489</v>
      </c>
      <c r="F81" s="10"/>
      <c r="G81" s="10"/>
      <c r="H81" s="4"/>
      <c r="I81" s="21"/>
      <c r="J81" s="21"/>
      <c r="K81" s="9"/>
      <c r="L81" s="9"/>
      <c r="M81" s="25">
        <v>32390</v>
      </c>
      <c r="N81" s="21"/>
      <c r="O81" s="4"/>
      <c r="P81" s="4"/>
      <c r="Q81" s="6" t="s">
        <v>1492</v>
      </c>
      <c r="R81" s="4"/>
      <c r="S81" s="4"/>
      <c r="T81" s="4"/>
      <c r="U81" s="11"/>
      <c r="V81" s="6" t="s">
        <v>1496</v>
      </c>
      <c r="W81" s="4"/>
      <c r="X81" s="4"/>
      <c r="Y81" s="67"/>
      <c r="Z81" s="4"/>
    </row>
    <row r="82" spans="1:26" s="17" customFormat="1" ht="42.75" hidden="1" customHeight="1" x14ac:dyDescent="0.25">
      <c r="A82" s="4">
        <v>78</v>
      </c>
      <c r="B82" s="4"/>
      <c r="C82" s="4" t="s">
        <v>1497</v>
      </c>
      <c r="D82" s="4" t="s">
        <v>1509</v>
      </c>
      <c r="E82" s="4" t="s">
        <v>1501</v>
      </c>
      <c r="F82" s="10"/>
      <c r="G82" s="10"/>
      <c r="H82" s="4"/>
      <c r="I82" s="21"/>
      <c r="J82" s="21"/>
      <c r="K82" s="9"/>
      <c r="L82" s="9"/>
      <c r="M82" s="25">
        <v>40000</v>
      </c>
      <c r="N82" s="21"/>
      <c r="O82" s="10"/>
      <c r="P82" s="4"/>
      <c r="Q82" s="4" t="s">
        <v>1508</v>
      </c>
      <c r="R82" s="4"/>
      <c r="S82" s="4"/>
      <c r="T82" s="4"/>
      <c r="U82" s="11"/>
      <c r="V82" s="6" t="s">
        <v>1514</v>
      </c>
      <c r="W82" s="4"/>
      <c r="X82" s="4"/>
      <c r="Y82" s="67"/>
      <c r="Z82" s="4"/>
    </row>
    <row r="83" spans="1:26" s="17" customFormat="1" ht="42.75" hidden="1" customHeight="1" x14ac:dyDescent="0.25">
      <c r="A83" s="4">
        <v>79</v>
      </c>
      <c r="B83" s="4"/>
      <c r="C83" s="4" t="s">
        <v>1344</v>
      </c>
      <c r="D83" s="4" t="s">
        <v>1510</v>
      </c>
      <c r="E83" s="36" t="s">
        <v>1502</v>
      </c>
      <c r="F83" s="10"/>
      <c r="G83" s="10"/>
      <c r="H83" s="4"/>
      <c r="I83" s="21"/>
      <c r="J83" s="21"/>
      <c r="K83" s="9"/>
      <c r="L83" s="9"/>
      <c r="M83" s="25">
        <v>32377</v>
      </c>
      <c r="N83" s="21"/>
      <c r="O83" s="10"/>
      <c r="P83" s="4"/>
      <c r="Q83" s="6" t="s">
        <v>1504</v>
      </c>
      <c r="R83" s="4"/>
      <c r="S83" s="4"/>
      <c r="T83" s="4"/>
      <c r="U83" s="11"/>
      <c r="V83" s="6" t="s">
        <v>1515</v>
      </c>
      <c r="W83" s="4"/>
      <c r="X83" s="4"/>
      <c r="Y83" s="67"/>
      <c r="Z83" s="4"/>
    </row>
    <row r="84" spans="1:26" s="17" customFormat="1" ht="42.75" hidden="1" customHeight="1" x14ac:dyDescent="0.25">
      <c r="A84" s="4">
        <v>80</v>
      </c>
      <c r="B84" s="4"/>
      <c r="C84" s="4" t="s">
        <v>1498</v>
      </c>
      <c r="D84" s="4" t="s">
        <v>1511</v>
      </c>
      <c r="E84" s="4" t="s">
        <v>1503</v>
      </c>
      <c r="F84" s="10"/>
      <c r="G84" s="10"/>
      <c r="H84" s="4"/>
      <c r="I84" s="21"/>
      <c r="J84" s="21"/>
      <c r="K84" s="9"/>
      <c r="L84" s="9"/>
      <c r="M84" s="25">
        <v>100888</v>
      </c>
      <c r="N84" s="21"/>
      <c r="O84" s="10"/>
      <c r="P84" s="4"/>
      <c r="Q84" s="6" t="s">
        <v>1505</v>
      </c>
      <c r="R84" s="4"/>
      <c r="S84" s="4"/>
      <c r="T84" s="10"/>
      <c r="U84" s="11"/>
      <c r="V84" s="6" t="s">
        <v>1516</v>
      </c>
      <c r="W84" s="4"/>
      <c r="X84" s="10"/>
      <c r="Y84" s="67"/>
      <c r="Z84" s="4"/>
    </row>
    <row r="85" spans="1:26" s="17" customFormat="1" ht="42.75" hidden="1" customHeight="1" x14ac:dyDescent="0.25">
      <c r="A85" s="4">
        <v>81</v>
      </c>
      <c r="B85" s="4"/>
      <c r="C85" s="4" t="s">
        <v>1499</v>
      </c>
      <c r="D85" s="4" t="s">
        <v>1512</v>
      </c>
      <c r="E85" s="4" t="s">
        <v>1503</v>
      </c>
      <c r="F85" s="10"/>
      <c r="G85" s="10"/>
      <c r="H85" s="4"/>
      <c r="I85" s="21"/>
      <c r="J85" s="21"/>
      <c r="K85" s="9"/>
      <c r="L85" s="9"/>
      <c r="M85" s="25">
        <v>74000</v>
      </c>
      <c r="N85" s="21"/>
      <c r="O85" s="4"/>
      <c r="P85" s="4"/>
      <c r="Q85" s="6" t="s">
        <v>1506</v>
      </c>
      <c r="R85" s="4"/>
      <c r="S85" s="4"/>
      <c r="T85" s="4"/>
      <c r="U85" s="11"/>
      <c r="V85" s="6" t="s">
        <v>1376</v>
      </c>
      <c r="W85" s="4"/>
      <c r="X85" s="4"/>
      <c r="Y85" s="67"/>
      <c r="Z85" s="4"/>
    </row>
    <row r="86" spans="1:26" s="17" customFormat="1" ht="42.75" hidden="1" customHeight="1" x14ac:dyDescent="0.25">
      <c r="A86" s="4">
        <v>82</v>
      </c>
      <c r="B86" s="4"/>
      <c r="C86" s="4" t="s">
        <v>1500</v>
      </c>
      <c r="D86" s="4" t="s">
        <v>1513</v>
      </c>
      <c r="E86" s="4" t="s">
        <v>1502</v>
      </c>
      <c r="F86" s="10"/>
      <c r="G86" s="10"/>
      <c r="H86" s="4"/>
      <c r="I86" s="21"/>
      <c r="J86" s="21"/>
      <c r="K86" s="9"/>
      <c r="L86" s="9"/>
      <c r="M86" s="25">
        <v>9001</v>
      </c>
      <c r="N86" s="21"/>
      <c r="O86" s="10"/>
      <c r="P86" s="4"/>
      <c r="Q86" s="6" t="s">
        <v>1507</v>
      </c>
      <c r="R86" s="4"/>
      <c r="S86" s="4"/>
      <c r="T86" s="10"/>
      <c r="U86" s="11"/>
      <c r="V86" s="6" t="s">
        <v>1517</v>
      </c>
      <c r="W86" s="10"/>
      <c r="X86" s="10"/>
      <c r="Y86" s="67"/>
      <c r="Z86" s="4"/>
    </row>
    <row r="87" spans="1:26" s="17" customFormat="1" ht="42.75" hidden="1" customHeight="1" x14ac:dyDescent="0.25">
      <c r="A87" s="4">
        <v>83</v>
      </c>
      <c r="B87" s="4"/>
      <c r="C87" s="6" t="s">
        <v>1416</v>
      </c>
      <c r="D87" s="6" t="s">
        <v>1535</v>
      </c>
      <c r="E87" s="36" t="s">
        <v>1518</v>
      </c>
      <c r="F87" s="10"/>
      <c r="G87" s="10"/>
      <c r="H87" s="4"/>
      <c r="I87" s="21"/>
      <c r="J87" s="21"/>
      <c r="K87" s="9"/>
      <c r="L87" s="9"/>
      <c r="M87" s="25">
        <v>2574219</v>
      </c>
      <c r="N87" s="21"/>
      <c r="O87" s="10"/>
      <c r="P87" s="4"/>
      <c r="Q87" s="6" t="s">
        <v>1529</v>
      </c>
      <c r="R87" s="4"/>
      <c r="S87" s="4"/>
      <c r="T87" s="4"/>
      <c r="U87" s="11"/>
      <c r="V87" s="6" t="s">
        <v>1540</v>
      </c>
      <c r="W87" s="10"/>
      <c r="X87" s="10"/>
      <c r="Y87" s="67"/>
      <c r="Z87" s="4"/>
    </row>
    <row r="88" spans="1:26" s="17" customFormat="1" ht="42.75" hidden="1" customHeight="1" x14ac:dyDescent="0.25">
      <c r="A88" s="4">
        <v>84</v>
      </c>
      <c r="B88" s="4"/>
      <c r="C88" s="6" t="s">
        <v>1416</v>
      </c>
      <c r="D88" s="6" t="s">
        <v>1535</v>
      </c>
      <c r="E88" s="4" t="s">
        <v>1519</v>
      </c>
      <c r="F88" s="10"/>
      <c r="G88" s="10"/>
      <c r="H88" s="4"/>
      <c r="I88" s="21"/>
      <c r="J88" s="21"/>
      <c r="K88" s="9"/>
      <c r="L88" s="9"/>
      <c r="M88" s="25">
        <v>2240400</v>
      </c>
      <c r="N88" s="21"/>
      <c r="O88" s="4"/>
      <c r="P88" s="4"/>
      <c r="Q88" s="6" t="s">
        <v>1529</v>
      </c>
      <c r="R88" s="4"/>
      <c r="S88" s="4"/>
      <c r="T88" s="4"/>
      <c r="U88" s="11"/>
      <c r="V88" s="6" t="s">
        <v>1540</v>
      </c>
      <c r="W88" s="4"/>
      <c r="X88" s="4"/>
      <c r="Y88" s="67"/>
      <c r="Z88" s="4"/>
    </row>
    <row r="89" spans="1:26" s="17" customFormat="1" ht="42.75" hidden="1" customHeight="1" x14ac:dyDescent="0.25">
      <c r="A89" s="4">
        <v>85</v>
      </c>
      <c r="B89" s="4"/>
      <c r="C89" s="4" t="s">
        <v>1520</v>
      </c>
      <c r="D89" s="4" t="s">
        <v>1536</v>
      </c>
      <c r="E89" s="4" t="s">
        <v>1525</v>
      </c>
      <c r="F89" s="10"/>
      <c r="G89" s="10"/>
      <c r="H89" s="4"/>
      <c r="I89" s="21"/>
      <c r="J89" s="21"/>
      <c r="K89" s="9"/>
      <c r="L89" s="9"/>
      <c r="M89" s="25">
        <v>1513</v>
      </c>
      <c r="N89" s="21"/>
      <c r="O89" s="4"/>
      <c r="P89" s="4"/>
      <c r="Q89" s="6" t="s">
        <v>1530</v>
      </c>
      <c r="R89" s="4"/>
      <c r="S89" s="4"/>
      <c r="T89" s="4"/>
      <c r="U89" s="11"/>
      <c r="V89" s="6" t="s">
        <v>1541</v>
      </c>
      <c r="W89" s="4"/>
      <c r="X89" s="4"/>
      <c r="Y89" s="67"/>
      <c r="Z89" s="4"/>
    </row>
    <row r="90" spans="1:26" s="17" customFormat="1" ht="42.75" hidden="1" customHeight="1" x14ac:dyDescent="0.25">
      <c r="A90" s="4">
        <v>86</v>
      </c>
      <c r="B90" s="4"/>
      <c r="C90" s="4" t="s">
        <v>1521</v>
      </c>
      <c r="D90" s="4" t="s">
        <v>1537</v>
      </c>
      <c r="E90" s="4" t="s">
        <v>1526</v>
      </c>
      <c r="F90" s="10"/>
      <c r="G90" s="10"/>
      <c r="H90" s="4"/>
      <c r="I90" s="21"/>
      <c r="J90" s="21"/>
      <c r="K90" s="9"/>
      <c r="L90" s="9"/>
      <c r="M90" s="25">
        <v>953</v>
      </c>
      <c r="N90" s="21"/>
      <c r="O90" s="4"/>
      <c r="P90" s="4"/>
      <c r="Q90" s="6" t="s">
        <v>1531</v>
      </c>
      <c r="R90" s="4"/>
      <c r="S90" s="4"/>
      <c r="T90" s="4"/>
      <c r="U90" s="11"/>
      <c r="V90" s="6" t="s">
        <v>1542</v>
      </c>
      <c r="W90" s="4"/>
      <c r="X90" s="4"/>
      <c r="Y90" s="67"/>
      <c r="Z90" s="4"/>
    </row>
    <row r="91" spans="1:26" s="17" customFormat="1" ht="42.75" hidden="1" customHeight="1" x14ac:dyDescent="0.25">
      <c r="A91" s="4">
        <v>87</v>
      </c>
      <c r="B91" s="4"/>
      <c r="C91" s="4" t="s">
        <v>1522</v>
      </c>
      <c r="D91" s="4" t="s">
        <v>1538</v>
      </c>
      <c r="E91" s="4" t="s">
        <v>1526</v>
      </c>
      <c r="F91" s="10"/>
      <c r="G91" s="10"/>
      <c r="H91" s="4"/>
      <c r="I91" s="21"/>
      <c r="J91" s="21"/>
      <c r="K91" s="9"/>
      <c r="L91" s="9"/>
      <c r="M91" s="25">
        <v>1289.7</v>
      </c>
      <c r="N91" s="21"/>
      <c r="O91" s="4"/>
      <c r="P91" s="4"/>
      <c r="Q91" s="6" t="s">
        <v>1532</v>
      </c>
      <c r="R91" s="4"/>
      <c r="S91" s="4"/>
      <c r="T91" s="4"/>
      <c r="U91" s="11"/>
      <c r="V91" s="6" t="s">
        <v>1543</v>
      </c>
      <c r="W91" s="4"/>
      <c r="X91" s="4"/>
      <c r="Y91" s="67"/>
      <c r="Z91" s="4"/>
    </row>
    <row r="92" spans="1:26" s="17" customFormat="1" ht="46.5" hidden="1" customHeight="1" x14ac:dyDescent="0.25">
      <c r="A92" s="4">
        <v>88</v>
      </c>
      <c r="B92" s="4"/>
      <c r="C92" s="4" t="s">
        <v>1523</v>
      </c>
      <c r="D92" s="4" t="s">
        <v>1446</v>
      </c>
      <c r="E92" s="4" t="s">
        <v>1527</v>
      </c>
      <c r="F92" s="10"/>
      <c r="G92" s="10"/>
      <c r="H92" s="4"/>
      <c r="I92" s="21"/>
      <c r="J92" s="21"/>
      <c r="K92" s="9"/>
      <c r="L92" s="9"/>
      <c r="M92" s="25">
        <v>1500</v>
      </c>
      <c r="N92" s="21"/>
      <c r="O92" s="4"/>
      <c r="P92" s="4"/>
      <c r="Q92" s="6" t="s">
        <v>1533</v>
      </c>
      <c r="R92" s="4"/>
      <c r="S92" s="4"/>
      <c r="T92" s="4"/>
      <c r="U92" s="11"/>
      <c r="V92" s="6" t="s">
        <v>1544</v>
      </c>
      <c r="W92" s="4"/>
      <c r="X92" s="4"/>
      <c r="Y92" s="67"/>
      <c r="Z92" s="4"/>
    </row>
    <row r="93" spans="1:26" s="17" customFormat="1" ht="42.75" hidden="1" customHeight="1" x14ac:dyDescent="0.25">
      <c r="A93" s="4">
        <v>89</v>
      </c>
      <c r="B93" s="4"/>
      <c r="C93" s="4" t="s">
        <v>1524</v>
      </c>
      <c r="D93" s="4" t="s">
        <v>1539</v>
      </c>
      <c r="E93" s="4" t="s">
        <v>1528</v>
      </c>
      <c r="F93" s="10"/>
      <c r="G93" s="10"/>
      <c r="H93" s="4"/>
      <c r="I93" s="21"/>
      <c r="J93" s="21"/>
      <c r="K93" s="9"/>
      <c r="L93" s="9"/>
      <c r="M93" s="25">
        <v>17775</v>
      </c>
      <c r="N93" s="21"/>
      <c r="O93" s="4"/>
      <c r="P93" s="4"/>
      <c r="Q93" s="6" t="s">
        <v>1534</v>
      </c>
      <c r="R93" s="4"/>
      <c r="S93" s="4"/>
      <c r="T93" s="4"/>
      <c r="U93" s="11"/>
      <c r="V93" s="6" t="s">
        <v>1545</v>
      </c>
      <c r="W93" s="4"/>
      <c r="X93" s="4"/>
      <c r="Y93" s="67"/>
      <c r="Z93" s="4"/>
    </row>
    <row r="94" spans="1:26" s="17" customFormat="1" ht="42.75" hidden="1" customHeight="1" x14ac:dyDescent="0.25">
      <c r="A94" s="4">
        <v>90</v>
      </c>
      <c r="B94" s="4"/>
      <c r="C94" s="4" t="s">
        <v>1546</v>
      </c>
      <c r="D94" s="4" t="s">
        <v>1551</v>
      </c>
      <c r="E94" s="4" t="s">
        <v>1548</v>
      </c>
      <c r="F94" s="10"/>
      <c r="G94" s="10"/>
      <c r="H94" s="4"/>
      <c r="I94" s="21"/>
      <c r="J94" s="21"/>
      <c r="K94" s="9"/>
      <c r="L94" s="9"/>
      <c r="M94" s="25">
        <v>148235</v>
      </c>
      <c r="N94" s="21"/>
      <c r="O94" s="10"/>
      <c r="P94" s="4"/>
      <c r="Q94" s="6" t="s">
        <v>1549</v>
      </c>
      <c r="R94" s="4"/>
      <c r="S94" s="4"/>
      <c r="T94" s="10"/>
      <c r="U94" s="11"/>
      <c r="V94" s="6" t="s">
        <v>1553</v>
      </c>
      <c r="W94" s="10"/>
      <c r="X94" s="10"/>
      <c r="Y94" s="67"/>
      <c r="Z94" s="4"/>
    </row>
    <row r="95" spans="1:26" s="17" customFormat="1" ht="42.75" hidden="1" customHeight="1" x14ac:dyDescent="0.25">
      <c r="A95" s="4">
        <v>91</v>
      </c>
      <c r="B95" s="4"/>
      <c r="C95" s="4" t="s">
        <v>1547</v>
      </c>
      <c r="D95" s="4" t="s">
        <v>1552</v>
      </c>
      <c r="E95" s="4" t="s">
        <v>553</v>
      </c>
      <c r="F95" s="10"/>
      <c r="G95" s="10"/>
      <c r="H95" s="4"/>
      <c r="I95" s="21"/>
      <c r="J95" s="21"/>
      <c r="K95" s="9"/>
      <c r="L95" s="9"/>
      <c r="M95" s="25">
        <v>169.5</v>
      </c>
      <c r="N95" s="21"/>
      <c r="O95" s="10"/>
      <c r="P95" s="4"/>
      <c r="Q95" s="6" t="s">
        <v>1550</v>
      </c>
      <c r="R95" s="4"/>
      <c r="S95" s="4"/>
      <c r="T95" s="10"/>
      <c r="U95" s="11"/>
      <c r="V95" s="6" t="s">
        <v>1554</v>
      </c>
      <c r="W95" s="10"/>
      <c r="X95" s="10"/>
      <c r="Y95" s="67"/>
      <c r="Z95" s="4"/>
    </row>
    <row r="96" spans="1:26" s="17" customFormat="1" ht="42.75" hidden="1" customHeight="1" x14ac:dyDescent="0.25">
      <c r="A96" s="4">
        <v>92</v>
      </c>
      <c r="B96" s="4"/>
      <c r="C96" s="4" t="s">
        <v>1555</v>
      </c>
      <c r="D96" s="4" t="s">
        <v>1561</v>
      </c>
      <c r="E96" s="4" t="s">
        <v>1557</v>
      </c>
      <c r="F96" s="10"/>
      <c r="G96" s="10"/>
      <c r="H96" s="4"/>
      <c r="I96" s="21"/>
      <c r="J96" s="21"/>
      <c r="K96" s="9"/>
      <c r="L96" s="9"/>
      <c r="M96" s="25">
        <v>356933</v>
      </c>
      <c r="N96" s="21"/>
      <c r="O96" s="4"/>
      <c r="P96" s="4"/>
      <c r="Q96" s="6" t="s">
        <v>1559</v>
      </c>
      <c r="R96" s="4"/>
      <c r="S96" s="4"/>
      <c r="T96" s="4"/>
      <c r="U96" s="11"/>
      <c r="V96" s="6" t="s">
        <v>1562</v>
      </c>
      <c r="W96" s="4"/>
      <c r="X96" s="4"/>
      <c r="Y96" s="67"/>
      <c r="Z96" s="4"/>
    </row>
    <row r="97" spans="1:26" s="17" customFormat="1" ht="42.75" hidden="1" customHeight="1" x14ac:dyDescent="0.25">
      <c r="A97" s="4">
        <v>93</v>
      </c>
      <c r="B97" s="4"/>
      <c r="C97" s="4" t="s">
        <v>1556</v>
      </c>
      <c r="D97" s="4" t="s">
        <v>1446</v>
      </c>
      <c r="E97" s="4" t="s">
        <v>1558</v>
      </c>
      <c r="F97" s="10"/>
      <c r="G97" s="10"/>
      <c r="H97" s="4"/>
      <c r="I97" s="21"/>
      <c r="J97" s="21"/>
      <c r="K97" s="9"/>
      <c r="L97" s="9"/>
      <c r="M97" s="25">
        <v>1000</v>
      </c>
      <c r="N97" s="21"/>
      <c r="O97" s="4"/>
      <c r="P97" s="4"/>
      <c r="Q97" s="6" t="s">
        <v>1560</v>
      </c>
      <c r="R97" s="4"/>
      <c r="S97" s="4"/>
      <c r="T97" s="4"/>
      <c r="U97" s="11"/>
      <c r="V97" s="6" t="s">
        <v>1563</v>
      </c>
      <c r="W97" s="4"/>
      <c r="X97" s="4"/>
      <c r="Y97" s="67"/>
      <c r="Z97" s="4"/>
    </row>
    <row r="98" spans="1:26" s="35" customFormat="1" ht="42.75" hidden="1" customHeight="1" x14ac:dyDescent="0.25">
      <c r="A98" s="62"/>
      <c r="B98" s="62"/>
      <c r="C98" s="18" t="s">
        <v>197</v>
      </c>
      <c r="D98" s="62"/>
      <c r="E98" s="62"/>
      <c r="F98" s="63"/>
      <c r="G98" s="63"/>
      <c r="H98" s="62"/>
      <c r="I98" s="64"/>
      <c r="J98" s="64"/>
      <c r="K98" s="64"/>
      <c r="L98" s="64"/>
      <c r="M98" s="65"/>
      <c r="N98" s="64"/>
      <c r="O98" s="62"/>
      <c r="P98" s="62"/>
      <c r="Q98" s="62"/>
      <c r="R98" s="62"/>
      <c r="S98" s="62"/>
      <c r="T98" s="62"/>
      <c r="U98" s="66"/>
      <c r="V98" s="62"/>
      <c r="W98" s="62"/>
      <c r="X98" s="62"/>
      <c r="Y98" s="68"/>
      <c r="Z98" s="58"/>
    </row>
    <row r="99" spans="1:26" s="17" customFormat="1" ht="42.75" hidden="1" customHeight="1" x14ac:dyDescent="0.25">
      <c r="A99" s="4">
        <v>1</v>
      </c>
      <c r="B99" s="4"/>
      <c r="C99" s="4" t="s">
        <v>1564</v>
      </c>
      <c r="D99" s="4" t="s">
        <v>1575</v>
      </c>
      <c r="E99" s="4" t="s">
        <v>203</v>
      </c>
      <c r="F99" s="10"/>
      <c r="G99" s="10"/>
      <c r="H99" s="4"/>
      <c r="I99" s="21"/>
      <c r="J99" s="21"/>
      <c r="K99" s="9"/>
      <c r="L99" s="9"/>
      <c r="M99" s="25">
        <v>19670</v>
      </c>
      <c r="N99" s="21"/>
      <c r="O99" s="4"/>
      <c r="P99" s="4"/>
      <c r="Q99" s="6" t="s">
        <v>1569</v>
      </c>
      <c r="R99" s="4"/>
      <c r="S99" s="4"/>
      <c r="T99" s="4"/>
      <c r="U99" s="11"/>
      <c r="V99" s="6" t="s">
        <v>1577</v>
      </c>
      <c r="W99" s="4"/>
      <c r="X99" s="4"/>
      <c r="Y99" s="67"/>
      <c r="Z99" s="6"/>
    </row>
    <row r="100" spans="1:26" s="17" customFormat="1" ht="42.75" hidden="1" customHeight="1" x14ac:dyDescent="0.25">
      <c r="A100" s="4">
        <v>2</v>
      </c>
      <c r="B100" s="4"/>
      <c r="C100" s="4" t="s">
        <v>1565</v>
      </c>
      <c r="D100" s="6" t="s">
        <v>1576</v>
      </c>
      <c r="E100" s="4" t="s">
        <v>203</v>
      </c>
      <c r="F100" s="10"/>
      <c r="G100" s="10"/>
      <c r="H100" s="4"/>
      <c r="I100" s="21"/>
      <c r="J100" s="21"/>
      <c r="K100" s="9"/>
      <c r="L100" s="9"/>
      <c r="M100" s="25">
        <v>7380</v>
      </c>
      <c r="N100" s="21"/>
      <c r="O100" s="4"/>
      <c r="P100" s="4"/>
      <c r="Q100" s="6" t="s">
        <v>1570</v>
      </c>
      <c r="R100" s="4"/>
      <c r="S100" s="4"/>
      <c r="T100" s="4"/>
      <c r="U100" s="11"/>
      <c r="V100" s="6" t="s">
        <v>1578</v>
      </c>
      <c r="W100" s="4"/>
      <c r="X100" s="4"/>
      <c r="Y100" s="67"/>
      <c r="Z100" s="6"/>
    </row>
    <row r="101" spans="1:26" s="17" customFormat="1" ht="42.75" hidden="1" customHeight="1" x14ac:dyDescent="0.25">
      <c r="A101" s="4">
        <v>3</v>
      </c>
      <c r="B101" s="4"/>
      <c r="C101" s="19" t="s">
        <v>1566</v>
      </c>
      <c r="D101" s="6" t="s">
        <v>1446</v>
      </c>
      <c r="E101" s="4" t="s">
        <v>203</v>
      </c>
      <c r="F101" s="10"/>
      <c r="G101" s="10"/>
      <c r="H101" s="4"/>
      <c r="I101" s="43"/>
      <c r="J101" s="43"/>
      <c r="K101" s="9"/>
      <c r="L101" s="9"/>
      <c r="M101" s="25">
        <v>240.1</v>
      </c>
      <c r="N101" s="21"/>
      <c r="O101" s="4"/>
      <c r="P101" s="4"/>
      <c r="Q101" s="6" t="s">
        <v>1571</v>
      </c>
      <c r="R101" s="4"/>
      <c r="S101" s="4"/>
      <c r="T101" s="4"/>
      <c r="U101" s="11"/>
      <c r="V101" s="6"/>
      <c r="W101" s="4"/>
      <c r="X101" s="4"/>
      <c r="Y101" s="67"/>
      <c r="Z101" s="6" t="s">
        <v>1581</v>
      </c>
    </row>
    <row r="102" spans="1:26" s="20" customFormat="1" ht="42.75" hidden="1" customHeight="1" x14ac:dyDescent="0.25">
      <c r="A102" s="4">
        <v>4</v>
      </c>
      <c r="B102" s="4"/>
      <c r="C102" s="2" t="s">
        <v>1566</v>
      </c>
      <c r="D102" s="6" t="s">
        <v>1446</v>
      </c>
      <c r="E102" s="2" t="s">
        <v>1568</v>
      </c>
      <c r="F102" s="3"/>
      <c r="G102" s="3"/>
      <c r="H102" s="4"/>
      <c r="I102" s="21"/>
      <c r="J102" s="21"/>
      <c r="K102" s="9"/>
      <c r="L102" s="9"/>
      <c r="M102" s="25">
        <v>506.4</v>
      </c>
      <c r="N102" s="21"/>
      <c r="O102" s="4"/>
      <c r="P102" s="4"/>
      <c r="Q102" s="6" t="s">
        <v>1572</v>
      </c>
      <c r="R102" s="4"/>
      <c r="S102" s="4"/>
      <c r="T102" s="4"/>
      <c r="U102" s="4"/>
      <c r="V102" s="6" t="s">
        <v>1579</v>
      </c>
      <c r="W102" s="4"/>
      <c r="X102" s="4"/>
      <c r="Y102" s="67"/>
      <c r="Z102" s="6"/>
    </row>
    <row r="103" spans="1:26" s="20" customFormat="1" ht="42.75" hidden="1" customHeight="1" x14ac:dyDescent="0.25">
      <c r="A103" s="4">
        <v>5</v>
      </c>
      <c r="B103" s="4"/>
      <c r="C103" s="2" t="s">
        <v>1567</v>
      </c>
      <c r="D103" s="6" t="s">
        <v>1446</v>
      </c>
      <c r="E103" s="2" t="s">
        <v>1568</v>
      </c>
      <c r="F103" s="3"/>
      <c r="G103" s="3"/>
      <c r="H103" s="4"/>
      <c r="I103" s="21"/>
      <c r="J103" s="21"/>
      <c r="K103" s="9"/>
      <c r="L103" s="9"/>
      <c r="M103" s="25">
        <v>394.2</v>
      </c>
      <c r="N103" s="21"/>
      <c r="O103" s="4"/>
      <c r="P103" s="4"/>
      <c r="Q103" s="6" t="s">
        <v>1573</v>
      </c>
      <c r="R103" s="4"/>
      <c r="S103" s="4"/>
      <c r="T103" s="4"/>
      <c r="U103" s="4"/>
      <c r="V103" s="6" t="s">
        <v>1580</v>
      </c>
      <c r="W103" s="4"/>
      <c r="X103" s="4"/>
      <c r="Y103" s="67"/>
      <c r="Z103" s="6"/>
    </row>
    <row r="104" spans="1:26" s="17" customFormat="1" ht="42.75" hidden="1" customHeight="1" x14ac:dyDescent="0.25">
      <c r="A104" s="4">
        <v>6</v>
      </c>
      <c r="B104" s="4"/>
      <c r="C104" s="19" t="s">
        <v>1567</v>
      </c>
      <c r="D104" s="6" t="s">
        <v>1446</v>
      </c>
      <c r="E104" s="4" t="s">
        <v>203</v>
      </c>
      <c r="F104" s="10"/>
      <c r="G104" s="10"/>
      <c r="H104" s="4"/>
      <c r="I104" s="21"/>
      <c r="J104" s="21"/>
      <c r="K104" s="9"/>
      <c r="L104" s="9"/>
      <c r="M104" s="25">
        <v>445.4</v>
      </c>
      <c r="N104" s="21"/>
      <c r="O104" s="4"/>
      <c r="P104" s="4"/>
      <c r="Q104" s="6" t="s">
        <v>1574</v>
      </c>
      <c r="R104" s="4"/>
      <c r="S104" s="4"/>
      <c r="T104" s="4"/>
      <c r="U104" s="11"/>
      <c r="V104" s="6"/>
      <c r="W104" s="4"/>
      <c r="X104" s="4"/>
      <c r="Y104" s="67"/>
      <c r="Z104" s="6" t="s">
        <v>1581</v>
      </c>
    </row>
    <row r="105" spans="1:26" s="17" customFormat="1" ht="42.75" hidden="1" customHeight="1" x14ac:dyDescent="0.25">
      <c r="A105" s="4">
        <v>7</v>
      </c>
      <c r="B105" s="4"/>
      <c r="C105" s="4" t="s">
        <v>1582</v>
      </c>
      <c r="D105" s="4" t="s">
        <v>1590</v>
      </c>
      <c r="E105" s="4" t="s">
        <v>1585</v>
      </c>
      <c r="F105" s="10"/>
      <c r="G105" s="10"/>
      <c r="H105" s="4"/>
      <c r="I105" s="21"/>
      <c r="J105" s="21"/>
      <c r="K105" s="9"/>
      <c r="L105" s="9"/>
      <c r="M105" s="25">
        <v>38220</v>
      </c>
      <c r="N105" s="21"/>
      <c r="O105" s="4"/>
      <c r="P105" s="4"/>
      <c r="Q105" s="4" t="s">
        <v>1588</v>
      </c>
      <c r="R105" s="4"/>
      <c r="S105" s="4"/>
      <c r="T105" s="4"/>
      <c r="U105" s="11"/>
      <c r="V105" s="6" t="s">
        <v>1495</v>
      </c>
      <c r="W105" s="4"/>
      <c r="X105" s="4"/>
      <c r="Y105" s="67"/>
      <c r="Z105" s="4"/>
    </row>
    <row r="106" spans="1:26" s="17" customFormat="1" ht="42.75" hidden="1" customHeight="1" x14ac:dyDescent="0.25">
      <c r="A106" s="4">
        <v>8</v>
      </c>
      <c r="B106" s="4"/>
      <c r="C106" s="4" t="s">
        <v>1583</v>
      </c>
      <c r="D106" s="4" t="s">
        <v>1591</v>
      </c>
      <c r="E106" s="4" t="s">
        <v>1586</v>
      </c>
      <c r="F106" s="10"/>
      <c r="G106" s="10"/>
      <c r="H106" s="4"/>
      <c r="I106" s="21"/>
      <c r="J106" s="21"/>
      <c r="K106" s="9"/>
      <c r="L106" s="9"/>
      <c r="M106" s="25">
        <v>115107</v>
      </c>
      <c r="N106" s="21"/>
      <c r="O106" s="4"/>
      <c r="P106" s="4"/>
      <c r="Q106" s="4" t="s">
        <v>1589</v>
      </c>
      <c r="R106" s="4"/>
      <c r="S106" s="4"/>
      <c r="T106" s="4"/>
      <c r="U106" s="11"/>
      <c r="V106" s="6" t="s">
        <v>1593</v>
      </c>
      <c r="W106" s="4"/>
      <c r="X106" s="4"/>
      <c r="Y106" s="67"/>
      <c r="Z106" s="4"/>
    </row>
    <row r="107" spans="1:26" s="17" customFormat="1" ht="42.75" hidden="1" customHeight="1" x14ac:dyDescent="0.25">
      <c r="A107" s="4">
        <v>9</v>
      </c>
      <c r="B107" s="4"/>
      <c r="C107" s="4" t="s">
        <v>1584</v>
      </c>
      <c r="D107" s="4" t="s">
        <v>1592</v>
      </c>
      <c r="E107" s="4" t="s">
        <v>1190</v>
      </c>
      <c r="F107" s="10"/>
      <c r="G107" s="10"/>
      <c r="H107" s="4"/>
      <c r="I107" s="21"/>
      <c r="J107" s="21"/>
      <c r="K107" s="9"/>
      <c r="L107" s="9"/>
      <c r="M107" s="25">
        <v>8100</v>
      </c>
      <c r="N107" s="21"/>
      <c r="O107" s="4"/>
      <c r="P107" s="4"/>
      <c r="Q107" s="4" t="s">
        <v>1587</v>
      </c>
      <c r="R107" s="4"/>
      <c r="S107" s="4"/>
      <c r="T107" s="4"/>
      <c r="U107" s="11"/>
      <c r="V107" s="6" t="s">
        <v>1594</v>
      </c>
      <c r="W107" s="4"/>
      <c r="X107" s="4"/>
      <c r="Y107" s="67"/>
      <c r="Z107" s="4"/>
    </row>
    <row r="108" spans="1:26" s="17" customFormat="1" ht="42.75" hidden="1" customHeight="1" x14ac:dyDescent="0.25">
      <c r="A108" s="4">
        <v>10</v>
      </c>
      <c r="B108" s="4"/>
      <c r="C108" s="4" t="s">
        <v>1595</v>
      </c>
      <c r="D108" s="4" t="s">
        <v>1200</v>
      </c>
      <c r="E108" s="4" t="s">
        <v>1600</v>
      </c>
      <c r="F108" s="10"/>
      <c r="G108" s="10"/>
      <c r="H108" s="4"/>
      <c r="I108" s="21"/>
      <c r="J108" s="21"/>
      <c r="K108" s="9"/>
      <c r="L108" s="9"/>
      <c r="M108" s="77">
        <v>62502</v>
      </c>
      <c r="N108" s="21"/>
      <c r="O108" s="4"/>
      <c r="P108" s="4"/>
      <c r="Q108" s="6" t="s">
        <v>1604</v>
      </c>
      <c r="R108" s="4"/>
      <c r="S108" s="4"/>
      <c r="T108" s="4"/>
      <c r="U108" s="11"/>
      <c r="V108" s="6" t="s">
        <v>1613</v>
      </c>
      <c r="W108" s="4"/>
      <c r="X108" s="4"/>
      <c r="Y108" s="67"/>
      <c r="Z108" s="4"/>
    </row>
    <row r="109" spans="1:26" s="17" customFormat="1" ht="42.75" hidden="1" customHeight="1" x14ac:dyDescent="0.25">
      <c r="A109" s="4">
        <v>11</v>
      </c>
      <c r="B109" s="4"/>
      <c r="C109" s="4" t="s">
        <v>1596</v>
      </c>
      <c r="D109" s="4" t="s">
        <v>1609</v>
      </c>
      <c r="E109" s="4" t="s">
        <v>1601</v>
      </c>
      <c r="F109" s="10"/>
      <c r="G109" s="10"/>
      <c r="H109" s="4"/>
      <c r="I109" s="21"/>
      <c r="J109" s="21"/>
      <c r="K109" s="9"/>
      <c r="L109" s="9"/>
      <c r="M109" s="25">
        <v>17670</v>
      </c>
      <c r="N109" s="21"/>
      <c r="O109" s="4"/>
      <c r="P109" s="4"/>
      <c r="Q109" s="6" t="s">
        <v>1605</v>
      </c>
      <c r="R109" s="4"/>
      <c r="S109" s="4"/>
      <c r="T109" s="4"/>
      <c r="U109" s="11"/>
      <c r="V109" s="6" t="s">
        <v>1614</v>
      </c>
      <c r="W109" s="4"/>
      <c r="X109" s="4"/>
      <c r="Y109" s="67"/>
      <c r="Z109" s="4"/>
    </row>
    <row r="110" spans="1:26" s="17" customFormat="1" ht="42.75" hidden="1" customHeight="1" x14ac:dyDescent="0.25">
      <c r="A110" s="4">
        <v>12</v>
      </c>
      <c r="B110" s="4"/>
      <c r="C110" s="4" t="s">
        <v>1597</v>
      </c>
      <c r="D110" s="4" t="s">
        <v>1610</v>
      </c>
      <c r="E110" s="4" t="s">
        <v>1602</v>
      </c>
      <c r="F110" s="10"/>
      <c r="G110" s="10"/>
      <c r="H110" s="4"/>
      <c r="I110" s="21"/>
      <c r="J110" s="21"/>
      <c r="K110" s="9"/>
      <c r="L110" s="9"/>
      <c r="M110" s="25">
        <v>2000</v>
      </c>
      <c r="N110" s="21"/>
      <c r="O110" s="4"/>
      <c r="P110" s="4"/>
      <c r="Q110" s="6" t="s">
        <v>1606</v>
      </c>
      <c r="R110" s="4"/>
      <c r="S110" s="4"/>
      <c r="T110" s="4"/>
      <c r="U110" s="11"/>
      <c r="V110" s="6" t="s">
        <v>1615</v>
      </c>
      <c r="W110" s="4"/>
      <c r="X110" s="4"/>
      <c r="Y110" s="67"/>
      <c r="Z110" s="4"/>
    </row>
    <row r="111" spans="1:26" s="17" customFormat="1" ht="42.75" hidden="1" customHeight="1" x14ac:dyDescent="0.25">
      <c r="A111" s="4">
        <v>13</v>
      </c>
      <c r="B111" s="4"/>
      <c r="C111" s="4" t="s">
        <v>1598</v>
      </c>
      <c r="D111" s="4" t="s">
        <v>1611</v>
      </c>
      <c r="E111" s="4" t="s">
        <v>1603</v>
      </c>
      <c r="F111" s="10"/>
      <c r="G111" s="10"/>
      <c r="H111" s="4"/>
      <c r="I111" s="21"/>
      <c r="J111" s="21"/>
      <c r="K111" s="9"/>
      <c r="L111" s="9"/>
      <c r="M111" s="25">
        <v>21400</v>
      </c>
      <c r="N111" s="21"/>
      <c r="O111" s="4"/>
      <c r="P111" s="4"/>
      <c r="Q111" s="6" t="s">
        <v>1607</v>
      </c>
      <c r="R111" s="4"/>
      <c r="S111" s="4"/>
      <c r="T111" s="4"/>
      <c r="U111" s="11"/>
      <c r="V111" s="6" t="s">
        <v>1616</v>
      </c>
      <c r="W111" s="4"/>
      <c r="X111" s="4"/>
      <c r="Y111" s="67"/>
      <c r="Z111" s="4"/>
    </row>
    <row r="112" spans="1:26" s="17" customFormat="1" ht="42.75" hidden="1" customHeight="1" x14ac:dyDescent="0.25">
      <c r="A112" s="4">
        <v>14</v>
      </c>
      <c r="B112" s="4"/>
      <c r="C112" s="4" t="s">
        <v>1599</v>
      </c>
      <c r="D112" s="4" t="s">
        <v>1612</v>
      </c>
      <c r="E112" s="4" t="s">
        <v>1603</v>
      </c>
      <c r="F112" s="10"/>
      <c r="G112" s="10"/>
      <c r="H112" s="4"/>
      <c r="I112" s="21"/>
      <c r="J112" s="21"/>
      <c r="K112" s="9"/>
      <c r="L112" s="9"/>
      <c r="M112" s="25">
        <v>17500</v>
      </c>
      <c r="N112" s="21"/>
      <c r="O112" s="4"/>
      <c r="P112" s="4"/>
      <c r="Q112" s="6" t="s">
        <v>1608</v>
      </c>
      <c r="R112" s="4"/>
      <c r="S112" s="4"/>
      <c r="T112" s="4"/>
      <c r="U112" s="11"/>
      <c r="V112" s="6" t="s">
        <v>1617</v>
      </c>
      <c r="W112" s="4"/>
      <c r="X112" s="4"/>
      <c r="Y112" s="67"/>
      <c r="Z112" s="4"/>
    </row>
    <row r="113" spans="1:26" s="17" customFormat="1" ht="42.75" hidden="1" customHeight="1" x14ac:dyDescent="0.25">
      <c r="A113" s="4">
        <v>15</v>
      </c>
      <c r="B113" s="4"/>
      <c r="C113" s="4" t="s">
        <v>1618</v>
      </c>
      <c r="D113" s="4" t="s">
        <v>1512</v>
      </c>
      <c r="E113" s="4" t="s">
        <v>1621</v>
      </c>
      <c r="F113" s="10"/>
      <c r="G113" s="10"/>
      <c r="H113" s="4"/>
      <c r="I113" s="21"/>
      <c r="J113" s="21"/>
      <c r="K113" s="9"/>
      <c r="L113" s="9"/>
      <c r="M113" s="25">
        <v>18284</v>
      </c>
      <c r="N113" s="21"/>
      <c r="O113" s="4"/>
      <c r="P113" s="4"/>
      <c r="Q113" s="4" t="s">
        <v>1622</v>
      </c>
      <c r="R113" s="4"/>
      <c r="S113" s="4"/>
      <c r="T113" s="4"/>
      <c r="U113" s="11"/>
      <c r="V113" s="6" t="s">
        <v>1627</v>
      </c>
      <c r="W113" s="4"/>
      <c r="X113" s="4"/>
      <c r="Y113" s="67"/>
      <c r="Z113" s="4"/>
    </row>
    <row r="114" spans="1:26" s="17" customFormat="1" ht="42.75" hidden="1" customHeight="1" x14ac:dyDescent="0.25">
      <c r="A114" s="4">
        <v>16</v>
      </c>
      <c r="B114" s="4"/>
      <c r="C114" s="4" t="s">
        <v>1619</v>
      </c>
      <c r="D114" s="4" t="s">
        <v>1625</v>
      </c>
      <c r="E114" s="4" t="s">
        <v>1190</v>
      </c>
      <c r="F114" s="10"/>
      <c r="G114" s="10"/>
      <c r="H114" s="4"/>
      <c r="I114" s="21"/>
      <c r="J114" s="21"/>
      <c r="K114" s="9"/>
      <c r="L114" s="9"/>
      <c r="M114" s="25">
        <v>6911</v>
      </c>
      <c r="N114" s="21"/>
      <c r="O114" s="4"/>
      <c r="P114" s="4"/>
      <c r="Q114" s="4" t="s">
        <v>1624</v>
      </c>
      <c r="R114" s="4"/>
      <c r="S114" s="4"/>
      <c r="T114" s="4"/>
      <c r="U114" s="11"/>
      <c r="V114" s="6" t="s">
        <v>1628</v>
      </c>
      <c r="W114" s="4"/>
      <c r="X114" s="4"/>
      <c r="Y114" s="67"/>
      <c r="Z114" s="4"/>
    </row>
    <row r="115" spans="1:26" s="17" customFormat="1" ht="42.75" hidden="1" customHeight="1" x14ac:dyDescent="0.25">
      <c r="A115" s="4">
        <v>17</v>
      </c>
      <c r="B115" s="4"/>
      <c r="C115" s="4" t="s">
        <v>1620</v>
      </c>
      <c r="D115" s="4" t="s">
        <v>1626</v>
      </c>
      <c r="E115" s="4" t="s">
        <v>1586</v>
      </c>
      <c r="F115" s="10"/>
      <c r="G115" s="10"/>
      <c r="H115" s="4"/>
      <c r="I115" s="21"/>
      <c r="J115" s="21"/>
      <c r="K115" s="9"/>
      <c r="L115" s="9"/>
      <c r="M115" s="25">
        <v>18954</v>
      </c>
      <c r="N115" s="21"/>
      <c r="O115" s="4"/>
      <c r="P115" s="4"/>
      <c r="Q115" s="4" t="s">
        <v>1623</v>
      </c>
      <c r="R115" s="4"/>
      <c r="S115" s="4"/>
      <c r="T115" s="4"/>
      <c r="U115" s="11"/>
      <c r="V115" s="6" t="s">
        <v>1629</v>
      </c>
      <c r="W115" s="4"/>
      <c r="X115" s="4"/>
      <c r="Y115" s="67"/>
      <c r="Z115" s="4"/>
    </row>
    <row r="116" spans="1:26" s="17" customFormat="1" ht="42.75" hidden="1" customHeight="1" x14ac:dyDescent="0.25">
      <c r="A116" s="4">
        <v>18</v>
      </c>
      <c r="B116" s="4"/>
      <c r="C116" s="4" t="s">
        <v>1630</v>
      </c>
      <c r="D116" s="4" t="s">
        <v>1633</v>
      </c>
      <c r="E116" s="4" t="s">
        <v>1631</v>
      </c>
      <c r="F116" s="10"/>
      <c r="G116" s="10"/>
      <c r="H116" s="4"/>
      <c r="I116" s="21"/>
      <c r="J116" s="21"/>
      <c r="K116" s="9"/>
      <c r="L116" s="9"/>
      <c r="M116" s="79">
        <v>1224</v>
      </c>
      <c r="N116" s="21"/>
      <c r="O116" s="4"/>
      <c r="P116" s="4"/>
      <c r="Q116" s="4" t="s">
        <v>1632</v>
      </c>
      <c r="R116" s="4"/>
      <c r="S116" s="4"/>
      <c r="T116" s="4"/>
      <c r="U116" s="11"/>
      <c r="V116" s="36" t="s">
        <v>1634</v>
      </c>
      <c r="W116" s="4"/>
      <c r="X116" s="4"/>
      <c r="Y116" s="67"/>
      <c r="Z116" s="4"/>
    </row>
    <row r="117" spans="1:26" s="17" customFormat="1" ht="42.75" hidden="1" customHeight="1" x14ac:dyDescent="0.25">
      <c r="A117" s="4">
        <v>19</v>
      </c>
      <c r="B117" s="4"/>
      <c r="C117" s="36" t="s">
        <v>1220</v>
      </c>
      <c r="D117" s="6" t="s">
        <v>1643</v>
      </c>
      <c r="E117" s="4" t="s">
        <v>1636</v>
      </c>
      <c r="F117" s="10"/>
      <c r="G117" s="10"/>
      <c r="H117" s="4"/>
      <c r="I117" s="21"/>
      <c r="J117" s="21"/>
      <c r="K117" s="9"/>
      <c r="L117" s="9"/>
      <c r="M117" s="25">
        <v>98656</v>
      </c>
      <c r="N117" s="21"/>
      <c r="O117" s="4"/>
      <c r="P117" s="4"/>
      <c r="Q117" s="6" t="s">
        <v>1640</v>
      </c>
      <c r="R117" s="4"/>
      <c r="S117" s="4"/>
      <c r="T117" s="4"/>
      <c r="U117" s="11"/>
      <c r="V117" s="6" t="s">
        <v>1644</v>
      </c>
      <c r="W117" s="4"/>
      <c r="X117" s="4"/>
      <c r="Y117" s="67"/>
      <c r="Z117" s="4"/>
    </row>
    <row r="118" spans="1:26" s="17" customFormat="1" ht="42.75" hidden="1" customHeight="1" x14ac:dyDescent="0.25">
      <c r="A118" s="4">
        <v>20</v>
      </c>
      <c r="B118" s="4"/>
      <c r="C118" s="4" t="s">
        <v>1635</v>
      </c>
      <c r="D118" s="6" t="s">
        <v>1446</v>
      </c>
      <c r="E118" s="4" t="s">
        <v>1637</v>
      </c>
      <c r="F118" s="10"/>
      <c r="G118" s="10"/>
      <c r="H118" s="4"/>
      <c r="I118" s="21"/>
      <c r="J118" s="21"/>
      <c r="K118" s="9"/>
      <c r="L118" s="9"/>
      <c r="M118" s="25">
        <v>68.599999999999994</v>
      </c>
      <c r="N118" s="21"/>
      <c r="O118" s="4"/>
      <c r="P118" s="4"/>
      <c r="Q118" s="6" t="s">
        <v>1641</v>
      </c>
      <c r="R118" s="4"/>
      <c r="S118" s="4"/>
      <c r="T118" s="4"/>
      <c r="U118" s="11"/>
      <c r="V118" s="6" t="s">
        <v>1645</v>
      </c>
      <c r="W118" s="4"/>
      <c r="X118" s="4"/>
      <c r="Y118" s="67"/>
      <c r="Z118" s="4"/>
    </row>
    <row r="119" spans="1:26" s="17" customFormat="1" ht="42.75" hidden="1" customHeight="1" x14ac:dyDescent="0.25">
      <c r="A119" s="4">
        <v>21</v>
      </c>
      <c r="B119" s="4"/>
      <c r="C119" s="4" t="s">
        <v>1635</v>
      </c>
      <c r="D119" s="6" t="s">
        <v>1446</v>
      </c>
      <c r="E119" s="4" t="s">
        <v>1637</v>
      </c>
      <c r="F119" s="10"/>
      <c r="G119" s="10"/>
      <c r="H119" s="4"/>
      <c r="I119" s="21"/>
      <c r="J119" s="21"/>
      <c r="K119" s="9"/>
      <c r="L119" s="9"/>
      <c r="M119" s="25">
        <v>605.5</v>
      </c>
      <c r="N119" s="21"/>
      <c r="O119" s="4"/>
      <c r="P119" s="4"/>
      <c r="Q119" s="6" t="s">
        <v>1641</v>
      </c>
      <c r="R119" s="4"/>
      <c r="S119" s="4"/>
      <c r="T119" s="4"/>
      <c r="U119" s="11"/>
      <c r="V119" s="6" t="s">
        <v>1645</v>
      </c>
      <c r="W119" s="4"/>
      <c r="X119" s="4"/>
      <c r="Y119" s="67"/>
      <c r="Z119" s="4"/>
    </row>
    <row r="120" spans="1:26" s="17" customFormat="1" ht="42.75" hidden="1" customHeight="1" x14ac:dyDescent="0.25">
      <c r="A120" s="4">
        <v>22</v>
      </c>
      <c r="B120" s="4"/>
      <c r="C120" s="4" t="s">
        <v>1635</v>
      </c>
      <c r="D120" s="6" t="s">
        <v>1446</v>
      </c>
      <c r="E120" s="4" t="s">
        <v>1638</v>
      </c>
      <c r="F120" s="10"/>
      <c r="G120" s="10"/>
      <c r="H120" s="4"/>
      <c r="I120" s="21"/>
      <c r="J120" s="21"/>
      <c r="K120" s="9"/>
      <c r="L120" s="9"/>
      <c r="M120" s="25">
        <v>854</v>
      </c>
      <c r="N120" s="21"/>
      <c r="O120" s="4"/>
      <c r="P120" s="4"/>
      <c r="Q120" s="6" t="s">
        <v>1642</v>
      </c>
      <c r="R120" s="4"/>
      <c r="S120" s="4"/>
      <c r="T120" s="4"/>
      <c r="U120" s="11"/>
      <c r="V120" s="6" t="s">
        <v>1646</v>
      </c>
      <c r="W120" s="4"/>
      <c r="X120" s="4"/>
      <c r="Y120" s="67"/>
      <c r="Z120" s="4"/>
    </row>
    <row r="121" spans="1:26" s="17" customFormat="1" ht="42.75" hidden="1" customHeight="1" x14ac:dyDescent="0.25">
      <c r="A121" s="4">
        <v>23</v>
      </c>
      <c r="B121" s="4"/>
      <c r="C121" s="4" t="s">
        <v>1635</v>
      </c>
      <c r="D121" s="6" t="s">
        <v>1446</v>
      </c>
      <c r="E121" s="4" t="s">
        <v>1637</v>
      </c>
      <c r="F121" s="10"/>
      <c r="G121" s="10"/>
      <c r="H121" s="4"/>
      <c r="I121" s="21"/>
      <c r="J121" s="21"/>
      <c r="K121" s="9"/>
      <c r="L121" s="9"/>
      <c r="M121" s="25">
        <v>68.8</v>
      </c>
      <c r="N121" s="21"/>
      <c r="O121" s="4"/>
      <c r="P121" s="4"/>
      <c r="Q121" s="6" t="s">
        <v>1641</v>
      </c>
      <c r="R121" s="4"/>
      <c r="S121" s="4"/>
      <c r="T121" s="4"/>
      <c r="U121" s="11"/>
      <c r="V121" s="6" t="s">
        <v>1645</v>
      </c>
      <c r="W121" s="4"/>
      <c r="X121" s="4"/>
      <c r="Y121" s="67"/>
      <c r="Z121" s="4"/>
    </row>
    <row r="122" spans="1:26" s="17" customFormat="1" ht="42.75" hidden="1" customHeight="1" x14ac:dyDescent="0.25">
      <c r="A122" s="4">
        <v>24</v>
      </c>
      <c r="B122" s="4"/>
      <c r="C122" s="4" t="s">
        <v>1635</v>
      </c>
      <c r="D122" s="6" t="s">
        <v>1446</v>
      </c>
      <c r="E122" s="4" t="s">
        <v>1639</v>
      </c>
      <c r="F122" s="10"/>
      <c r="G122" s="10"/>
      <c r="H122" s="4"/>
      <c r="I122" s="21"/>
      <c r="J122" s="21"/>
      <c r="K122" s="9"/>
      <c r="L122" s="9"/>
      <c r="M122" s="25">
        <v>300.39999999999998</v>
      </c>
      <c r="N122" s="21"/>
      <c r="O122" s="4"/>
      <c r="P122" s="4"/>
      <c r="Q122" s="6" t="s">
        <v>1642</v>
      </c>
      <c r="R122" s="4"/>
      <c r="S122" s="4"/>
      <c r="T122" s="4"/>
      <c r="U122" s="11"/>
      <c r="V122" s="6" t="s">
        <v>1646</v>
      </c>
      <c r="W122" s="4"/>
      <c r="X122" s="4"/>
      <c r="Y122" s="67"/>
      <c r="Z122" s="4"/>
    </row>
    <row r="123" spans="1:26" s="17" customFormat="1" ht="42.75" hidden="1" customHeight="1" x14ac:dyDescent="0.25">
      <c r="A123" s="4">
        <v>25</v>
      </c>
      <c r="B123" s="4"/>
      <c r="C123" s="4" t="s">
        <v>1635</v>
      </c>
      <c r="D123" s="6" t="s">
        <v>1446</v>
      </c>
      <c r="E123" s="4" t="s">
        <v>1648</v>
      </c>
      <c r="F123" s="10"/>
      <c r="G123" s="10"/>
      <c r="H123" s="4"/>
      <c r="I123" s="21"/>
      <c r="J123" s="21"/>
      <c r="K123" s="9"/>
      <c r="L123" s="9"/>
      <c r="M123" s="25">
        <v>54.2</v>
      </c>
      <c r="N123" s="21"/>
      <c r="O123" s="4"/>
      <c r="P123" s="4"/>
      <c r="Q123" s="6" t="s">
        <v>1642</v>
      </c>
      <c r="R123" s="4"/>
      <c r="S123" s="4"/>
      <c r="T123" s="4"/>
      <c r="U123" s="11"/>
      <c r="V123" s="6" t="s">
        <v>1646</v>
      </c>
      <c r="W123" s="4"/>
      <c r="X123" s="4"/>
      <c r="Y123" s="67"/>
      <c r="Z123" s="4"/>
    </row>
    <row r="124" spans="1:26" s="17" customFormat="1" ht="42.75" hidden="1" customHeight="1" x14ac:dyDescent="0.25">
      <c r="A124" s="4">
        <v>26</v>
      </c>
      <c r="B124" s="4"/>
      <c r="C124" s="4" t="s">
        <v>1635</v>
      </c>
      <c r="D124" s="6" t="s">
        <v>1446</v>
      </c>
      <c r="E124" s="4" t="s">
        <v>1648</v>
      </c>
      <c r="F124" s="4"/>
      <c r="G124" s="4"/>
      <c r="H124" s="4"/>
      <c r="I124" s="21"/>
      <c r="J124" s="21"/>
      <c r="K124" s="9"/>
      <c r="L124" s="9"/>
      <c r="M124" s="25">
        <v>232.3</v>
      </c>
      <c r="N124" s="21"/>
      <c r="O124" s="4"/>
      <c r="P124" s="4"/>
      <c r="Q124" s="6" t="s">
        <v>1641</v>
      </c>
      <c r="R124" s="4"/>
      <c r="S124" s="4"/>
      <c r="T124" s="4"/>
      <c r="U124" s="11"/>
      <c r="V124" s="6" t="s">
        <v>1645</v>
      </c>
      <c r="W124" s="4"/>
      <c r="X124" s="4"/>
      <c r="Y124" s="67"/>
      <c r="Z124" s="4"/>
    </row>
    <row r="125" spans="1:26" ht="42.75" hidden="1" customHeight="1" x14ac:dyDescent="0.25">
      <c r="A125" s="4">
        <v>27</v>
      </c>
      <c r="B125" s="6"/>
      <c r="C125" s="6" t="s">
        <v>1647</v>
      </c>
      <c r="D125" s="6" t="s">
        <v>1446</v>
      </c>
      <c r="E125" s="6" t="s">
        <v>1649</v>
      </c>
      <c r="F125" s="6"/>
      <c r="G125" s="6"/>
      <c r="H125" s="6"/>
      <c r="I125" s="21"/>
      <c r="J125" s="21"/>
      <c r="K125" s="22"/>
      <c r="L125" s="22"/>
      <c r="M125" s="25">
        <v>919.5</v>
      </c>
      <c r="N125" s="21"/>
      <c r="O125" s="6"/>
      <c r="P125" s="6"/>
      <c r="Q125" s="6" t="s">
        <v>1651</v>
      </c>
      <c r="R125" s="6"/>
      <c r="S125" s="6"/>
      <c r="T125" s="6"/>
      <c r="U125" s="23"/>
      <c r="V125" s="6" t="s">
        <v>1653</v>
      </c>
      <c r="W125" s="6"/>
      <c r="X125" s="6"/>
      <c r="Y125" s="69"/>
      <c r="Z125" s="6"/>
    </row>
    <row r="126" spans="1:26" ht="42.75" hidden="1" customHeight="1" x14ac:dyDescent="0.25">
      <c r="A126" s="4">
        <v>28</v>
      </c>
      <c r="B126" s="6"/>
      <c r="C126" s="6" t="s">
        <v>1647</v>
      </c>
      <c r="D126" s="6" t="s">
        <v>1446</v>
      </c>
      <c r="E126" s="6" t="s">
        <v>1648</v>
      </c>
      <c r="F126" s="6"/>
      <c r="G126" s="6"/>
      <c r="H126" s="6"/>
      <c r="I126" s="21"/>
      <c r="J126" s="21"/>
      <c r="K126" s="22"/>
      <c r="L126" s="22"/>
      <c r="M126" s="25">
        <v>322</v>
      </c>
      <c r="N126" s="21"/>
      <c r="O126" s="6"/>
      <c r="P126" s="6"/>
      <c r="Q126" s="6" t="s">
        <v>1651</v>
      </c>
      <c r="R126" s="6"/>
      <c r="S126" s="6"/>
      <c r="T126" s="6"/>
      <c r="U126" s="23"/>
      <c r="V126" s="6" t="s">
        <v>1653</v>
      </c>
      <c r="W126" s="6"/>
      <c r="X126" s="6"/>
      <c r="Y126" s="69"/>
      <c r="Z126" s="6"/>
    </row>
    <row r="127" spans="1:26" ht="42.75" hidden="1" customHeight="1" x14ac:dyDescent="0.25">
      <c r="A127" s="4">
        <v>29</v>
      </c>
      <c r="B127" s="6"/>
      <c r="C127" s="6" t="s">
        <v>1647</v>
      </c>
      <c r="D127" s="6" t="s">
        <v>1446</v>
      </c>
      <c r="E127" s="6" t="s">
        <v>1650</v>
      </c>
      <c r="F127" s="6"/>
      <c r="G127" s="6"/>
      <c r="H127" s="6"/>
      <c r="I127" s="21"/>
      <c r="J127" s="21"/>
      <c r="K127" s="22"/>
      <c r="L127" s="22"/>
      <c r="M127" s="25">
        <v>510.3</v>
      </c>
      <c r="N127" s="21"/>
      <c r="O127" s="6"/>
      <c r="P127" s="6"/>
      <c r="Q127" s="6" t="s">
        <v>1652</v>
      </c>
      <c r="R127" s="6"/>
      <c r="S127" s="6"/>
      <c r="T127" s="6"/>
      <c r="U127" s="23"/>
      <c r="V127" s="6" t="s">
        <v>1654</v>
      </c>
      <c r="W127" s="6"/>
      <c r="X127" s="6"/>
      <c r="Y127" s="69"/>
      <c r="Z127" s="6"/>
    </row>
    <row r="128" spans="1:26" ht="42.75" hidden="1" customHeight="1" x14ac:dyDescent="0.25">
      <c r="A128" s="4">
        <v>30</v>
      </c>
      <c r="B128" s="6"/>
      <c r="C128" s="6" t="s">
        <v>1660</v>
      </c>
      <c r="D128" s="6" t="s">
        <v>1446</v>
      </c>
      <c r="E128" s="6" t="s">
        <v>1672</v>
      </c>
      <c r="F128" s="6"/>
      <c r="G128" s="6"/>
      <c r="H128" s="6"/>
      <c r="I128" s="21"/>
      <c r="J128" s="21"/>
      <c r="K128" s="22"/>
      <c r="L128" s="22"/>
      <c r="M128" s="25">
        <v>390</v>
      </c>
      <c r="N128" s="21"/>
      <c r="O128" s="6"/>
      <c r="P128" s="6"/>
      <c r="Q128" s="6" t="s">
        <v>1652</v>
      </c>
      <c r="R128" s="6"/>
      <c r="S128" s="6"/>
      <c r="T128" s="6"/>
      <c r="U128" s="23"/>
      <c r="V128" s="6" t="s">
        <v>1654</v>
      </c>
      <c r="W128" s="6"/>
      <c r="X128" s="6"/>
      <c r="Y128" s="69"/>
      <c r="Z128" s="6"/>
    </row>
    <row r="129" spans="1:26" ht="42.75" hidden="1" customHeight="1" x14ac:dyDescent="0.25">
      <c r="A129" s="4">
        <v>31</v>
      </c>
      <c r="B129" s="6"/>
      <c r="C129" s="6" t="s">
        <v>1655</v>
      </c>
      <c r="D129" s="6" t="s">
        <v>1661</v>
      </c>
      <c r="E129" s="6" t="s">
        <v>1223</v>
      </c>
      <c r="F129" s="6"/>
      <c r="G129" s="6"/>
      <c r="H129" s="6"/>
      <c r="I129" s="21"/>
      <c r="J129" s="21"/>
      <c r="K129" s="22"/>
      <c r="L129" s="22"/>
      <c r="M129" s="25">
        <v>331.2</v>
      </c>
      <c r="N129" s="21"/>
      <c r="O129" s="6"/>
      <c r="P129" s="6"/>
      <c r="Q129" s="6" t="s">
        <v>1666</v>
      </c>
      <c r="R129" s="6"/>
      <c r="S129" s="6"/>
      <c r="T129" s="6"/>
      <c r="U129" s="23"/>
      <c r="V129" s="6" t="s">
        <v>1673</v>
      </c>
      <c r="W129" s="6"/>
      <c r="X129" s="6"/>
      <c r="Y129" s="69"/>
      <c r="Z129" s="6"/>
    </row>
    <row r="130" spans="1:26" ht="42.75" hidden="1" customHeight="1" x14ac:dyDescent="0.25">
      <c r="A130" s="4">
        <v>32</v>
      </c>
      <c r="B130" s="6"/>
      <c r="C130" s="6" t="s">
        <v>1656</v>
      </c>
      <c r="D130" s="6" t="s">
        <v>1662</v>
      </c>
      <c r="E130" s="6" t="s">
        <v>1218</v>
      </c>
      <c r="F130" s="6"/>
      <c r="G130" s="6"/>
      <c r="H130" s="6"/>
      <c r="I130" s="21"/>
      <c r="J130" s="21"/>
      <c r="K130" s="22"/>
      <c r="L130" s="22"/>
      <c r="M130" s="25">
        <v>125843</v>
      </c>
      <c r="N130" s="21"/>
      <c r="O130" s="6"/>
      <c r="P130" s="6"/>
      <c r="Q130" s="6" t="s">
        <v>1667</v>
      </c>
      <c r="R130" s="6"/>
      <c r="S130" s="6"/>
      <c r="T130" s="6"/>
      <c r="U130" s="23"/>
      <c r="V130" s="6" t="s">
        <v>1674</v>
      </c>
      <c r="W130" s="6"/>
      <c r="X130" s="6"/>
      <c r="Y130" s="69"/>
      <c r="Z130" s="6"/>
    </row>
    <row r="131" spans="1:26" ht="42.75" hidden="1" customHeight="1" x14ac:dyDescent="0.25">
      <c r="A131" s="4">
        <v>33</v>
      </c>
      <c r="B131" s="6"/>
      <c r="C131" s="6" t="s">
        <v>1657</v>
      </c>
      <c r="D131" s="6" t="s">
        <v>1663</v>
      </c>
      <c r="E131" s="6" t="s">
        <v>1670</v>
      </c>
      <c r="F131" s="6"/>
      <c r="G131" s="6"/>
      <c r="H131" s="109" t="s">
        <v>3820</v>
      </c>
      <c r="I131" s="21"/>
      <c r="J131" s="21"/>
      <c r="K131" s="22"/>
      <c r="L131" s="22"/>
      <c r="M131" s="25">
        <v>30994</v>
      </c>
      <c r="N131" s="21"/>
      <c r="O131" s="34">
        <v>44078</v>
      </c>
      <c r="P131" s="6"/>
      <c r="Q131" s="109" t="s">
        <v>3821</v>
      </c>
      <c r="R131" s="6"/>
      <c r="S131" s="6"/>
      <c r="T131" s="6"/>
      <c r="U131" s="23"/>
      <c r="V131" s="6" t="s">
        <v>1675</v>
      </c>
      <c r="W131" s="6"/>
      <c r="X131" s="6"/>
      <c r="Y131" s="69"/>
      <c r="Z131" s="6"/>
    </row>
    <row r="132" spans="1:26" ht="42.75" hidden="1" customHeight="1" x14ac:dyDescent="0.25">
      <c r="A132" s="4">
        <v>34</v>
      </c>
      <c r="B132" s="6"/>
      <c r="C132" s="6" t="s">
        <v>1658</v>
      </c>
      <c r="D132" s="6" t="s">
        <v>1664</v>
      </c>
      <c r="E132" s="6" t="s">
        <v>1671</v>
      </c>
      <c r="F132" s="6"/>
      <c r="G132" s="6"/>
      <c r="H132" s="6"/>
      <c r="I132" s="21"/>
      <c r="J132" s="21"/>
      <c r="K132" s="22"/>
      <c r="L132" s="22"/>
      <c r="M132" s="25">
        <v>1924</v>
      </c>
      <c r="N132" s="21"/>
      <c r="O132" s="6"/>
      <c r="P132" s="6"/>
      <c r="Q132" s="6" t="s">
        <v>1668</v>
      </c>
      <c r="R132" s="6"/>
      <c r="S132" s="6"/>
      <c r="T132" s="6"/>
      <c r="U132" s="23"/>
      <c r="V132" s="6" t="s">
        <v>1676</v>
      </c>
      <c r="W132" s="6"/>
      <c r="X132" s="6"/>
      <c r="Y132" s="69"/>
      <c r="Z132" s="6"/>
    </row>
    <row r="133" spans="1:26" ht="42.75" hidden="1" customHeight="1" x14ac:dyDescent="0.25">
      <c r="A133" s="4">
        <v>35</v>
      </c>
      <c r="B133" s="6"/>
      <c r="C133" s="6" t="s">
        <v>1659</v>
      </c>
      <c r="D133" s="6" t="s">
        <v>1665</v>
      </c>
      <c r="E133" s="36" t="s">
        <v>590</v>
      </c>
      <c r="F133" s="6"/>
      <c r="G133" s="6"/>
      <c r="H133" s="6"/>
      <c r="I133" s="21"/>
      <c r="J133" s="21"/>
      <c r="K133" s="22"/>
      <c r="L133" s="22"/>
      <c r="M133" s="25">
        <v>19774</v>
      </c>
      <c r="N133" s="21"/>
      <c r="O133" s="6"/>
      <c r="P133" s="6"/>
      <c r="Q133" s="6" t="s">
        <v>1669</v>
      </c>
      <c r="R133" s="6"/>
      <c r="S133" s="6"/>
      <c r="T133" s="6"/>
      <c r="U133" s="23"/>
      <c r="V133" s="6" t="s">
        <v>1677</v>
      </c>
      <c r="W133" s="6"/>
      <c r="X133" s="6"/>
      <c r="Y133" s="69"/>
      <c r="Z133" s="6"/>
    </row>
    <row r="134" spans="1:26" ht="42.75" hidden="1" customHeight="1" x14ac:dyDescent="0.25">
      <c r="A134" s="4">
        <v>36</v>
      </c>
      <c r="B134" s="6"/>
      <c r="C134" s="6" t="s">
        <v>1678</v>
      </c>
      <c r="D134" s="6" t="s">
        <v>1682</v>
      </c>
      <c r="E134" s="6" t="s">
        <v>1684</v>
      </c>
      <c r="F134" s="6"/>
      <c r="G134" s="6"/>
      <c r="H134" s="6"/>
      <c r="I134" s="21"/>
      <c r="J134" s="21"/>
      <c r="K134" s="22"/>
      <c r="L134" s="22"/>
      <c r="M134" s="25">
        <v>288050</v>
      </c>
      <c r="N134" s="21"/>
      <c r="O134" s="6"/>
      <c r="P134" s="6"/>
      <c r="Q134" s="6" t="s">
        <v>1680</v>
      </c>
      <c r="R134" s="6"/>
      <c r="S134" s="6"/>
      <c r="T134" s="6"/>
      <c r="U134" s="23"/>
      <c r="V134" s="6" t="s">
        <v>1686</v>
      </c>
      <c r="W134" s="6"/>
      <c r="X134" s="6"/>
      <c r="Y134" s="69"/>
      <c r="Z134" s="6"/>
    </row>
    <row r="135" spans="1:26" ht="42.75" hidden="1" customHeight="1" x14ac:dyDescent="0.25">
      <c r="A135" s="4">
        <v>37</v>
      </c>
      <c r="B135" s="6"/>
      <c r="C135" s="6" t="s">
        <v>1679</v>
      </c>
      <c r="D135" s="6" t="s">
        <v>1683</v>
      </c>
      <c r="E135" s="6" t="s">
        <v>1685</v>
      </c>
      <c r="F135" s="6"/>
      <c r="G135" s="6"/>
      <c r="H135" s="6"/>
      <c r="I135" s="21"/>
      <c r="J135" s="21"/>
      <c r="K135" s="22"/>
      <c r="L135" s="22"/>
      <c r="M135" s="25">
        <v>2481</v>
      </c>
      <c r="N135" s="21"/>
      <c r="O135" s="6"/>
      <c r="P135" s="6"/>
      <c r="Q135" s="6" t="s">
        <v>1681</v>
      </c>
      <c r="R135" s="6"/>
      <c r="S135" s="6"/>
      <c r="T135" s="6"/>
      <c r="U135" s="23"/>
      <c r="V135" s="6" t="s">
        <v>1687</v>
      </c>
      <c r="W135" s="6"/>
      <c r="X135" s="6"/>
      <c r="Y135" s="69"/>
      <c r="Z135" s="6"/>
    </row>
    <row r="136" spans="1:26" ht="42.75" hidden="1" customHeight="1" x14ac:dyDescent="0.25">
      <c r="A136" s="4">
        <v>38</v>
      </c>
      <c r="B136" s="6"/>
      <c r="C136" s="6" t="s">
        <v>1688</v>
      </c>
      <c r="D136" s="6" t="s">
        <v>1693</v>
      </c>
      <c r="E136" s="6" t="s">
        <v>1703</v>
      </c>
      <c r="F136" s="6"/>
      <c r="G136" s="6"/>
      <c r="H136" s="6"/>
      <c r="I136" s="21"/>
      <c r="J136" s="21"/>
      <c r="K136" s="22"/>
      <c r="L136" s="22"/>
      <c r="M136" s="25">
        <v>128.19999999999999</v>
      </c>
      <c r="N136" s="21"/>
      <c r="O136" s="6"/>
      <c r="P136" s="6"/>
      <c r="Q136" s="6" t="s">
        <v>1697</v>
      </c>
      <c r="R136" s="6"/>
      <c r="S136" s="6"/>
      <c r="T136" s="6"/>
      <c r="U136" s="23"/>
      <c r="V136" s="6" t="s">
        <v>1708</v>
      </c>
      <c r="W136" s="6"/>
      <c r="X136" s="6"/>
      <c r="Y136" s="69"/>
      <c r="Z136" s="6"/>
    </row>
    <row r="137" spans="1:26" ht="42.75" hidden="1" customHeight="1" x14ac:dyDescent="0.25">
      <c r="A137" s="4">
        <v>39</v>
      </c>
      <c r="B137" s="6"/>
      <c r="C137" s="6" t="s">
        <v>1689</v>
      </c>
      <c r="D137" s="6" t="s">
        <v>1694</v>
      </c>
      <c r="E137" s="6" t="s">
        <v>1704</v>
      </c>
      <c r="F137" s="6"/>
      <c r="G137" s="6"/>
      <c r="H137" s="6"/>
      <c r="I137" s="21"/>
      <c r="J137" s="21"/>
      <c r="K137" s="22"/>
      <c r="L137" s="22"/>
      <c r="M137" s="25">
        <v>2791</v>
      </c>
      <c r="N137" s="21"/>
      <c r="O137" s="6"/>
      <c r="P137" s="6"/>
      <c r="Q137" s="6" t="s">
        <v>1698</v>
      </c>
      <c r="R137" s="6"/>
      <c r="S137" s="6"/>
      <c r="T137" s="6"/>
      <c r="U137" s="23"/>
      <c r="V137" s="6" t="s">
        <v>1709</v>
      </c>
      <c r="W137" s="6"/>
      <c r="X137" s="6"/>
      <c r="Y137" s="69"/>
      <c r="Z137" s="6"/>
    </row>
    <row r="138" spans="1:26" ht="42.75" hidden="1" customHeight="1" x14ac:dyDescent="0.25">
      <c r="A138" s="4">
        <v>40</v>
      </c>
      <c r="B138" s="6"/>
      <c r="C138" s="6" t="s">
        <v>1690</v>
      </c>
      <c r="D138" s="6" t="s">
        <v>1695</v>
      </c>
      <c r="E138" s="6" t="s">
        <v>1703</v>
      </c>
      <c r="F138" s="6"/>
      <c r="G138" s="6"/>
      <c r="H138" s="6"/>
      <c r="I138" s="21"/>
      <c r="J138" s="21"/>
      <c r="K138" s="22"/>
      <c r="L138" s="22"/>
      <c r="M138" s="25">
        <v>523</v>
      </c>
      <c r="N138" s="21"/>
      <c r="O138" s="6"/>
      <c r="P138" s="6"/>
      <c r="Q138" s="6" t="s">
        <v>1699</v>
      </c>
      <c r="R138" s="6"/>
      <c r="S138" s="6"/>
      <c r="T138" s="6"/>
      <c r="U138" s="23"/>
      <c r="V138" s="6" t="s">
        <v>1710</v>
      </c>
      <c r="W138" s="6"/>
      <c r="X138" s="6"/>
      <c r="Y138" s="69"/>
      <c r="Z138" s="6"/>
    </row>
    <row r="139" spans="1:26" ht="42.75" hidden="1" customHeight="1" x14ac:dyDescent="0.25">
      <c r="A139" s="4">
        <v>41</v>
      </c>
      <c r="B139" s="6"/>
      <c r="C139" s="6" t="s">
        <v>1691</v>
      </c>
      <c r="D139" s="6" t="s">
        <v>1663</v>
      </c>
      <c r="E139" s="6" t="s">
        <v>1704</v>
      </c>
      <c r="F139" s="6"/>
      <c r="G139" s="6"/>
      <c r="H139" s="6"/>
      <c r="I139" s="21"/>
      <c r="J139" s="21"/>
      <c r="K139" s="22"/>
      <c r="L139" s="22"/>
      <c r="M139" s="25">
        <v>15000</v>
      </c>
      <c r="N139" s="21"/>
      <c r="O139" s="6"/>
      <c r="P139" s="6"/>
      <c r="Q139" s="6" t="s">
        <v>1700</v>
      </c>
      <c r="R139" s="6"/>
      <c r="S139" s="6"/>
      <c r="T139" s="6"/>
      <c r="U139" s="23"/>
      <c r="V139" s="6" t="s">
        <v>1711</v>
      </c>
      <c r="W139" s="6"/>
      <c r="X139" s="6"/>
      <c r="Y139" s="69"/>
      <c r="Z139" s="6"/>
    </row>
    <row r="140" spans="1:26" ht="42.75" hidden="1" customHeight="1" x14ac:dyDescent="0.25">
      <c r="A140" s="4">
        <v>42</v>
      </c>
      <c r="B140" s="6"/>
      <c r="C140" s="6" t="s">
        <v>1692</v>
      </c>
      <c r="D140" s="6" t="s">
        <v>1696</v>
      </c>
      <c r="E140" s="6" t="s">
        <v>1684</v>
      </c>
      <c r="F140" s="6"/>
      <c r="G140" s="6"/>
      <c r="H140" s="6"/>
      <c r="I140" s="21"/>
      <c r="J140" s="21"/>
      <c r="K140" s="22"/>
      <c r="L140" s="22"/>
      <c r="M140" s="25">
        <v>645.5</v>
      </c>
      <c r="N140" s="21"/>
      <c r="O140" s="6"/>
      <c r="P140" s="6"/>
      <c r="Q140" s="6" t="s">
        <v>1701</v>
      </c>
      <c r="R140" s="6"/>
      <c r="S140" s="6"/>
      <c r="T140" s="6"/>
      <c r="U140" s="23"/>
      <c r="V140" s="6" t="s">
        <v>1712</v>
      </c>
      <c r="W140" s="6"/>
      <c r="X140" s="6"/>
      <c r="Y140" s="69"/>
      <c r="Z140" s="6"/>
    </row>
    <row r="141" spans="1:26" ht="42.75" hidden="1" customHeight="1" x14ac:dyDescent="0.25">
      <c r="A141" s="4">
        <v>43</v>
      </c>
      <c r="B141" s="6"/>
      <c r="C141" s="6" t="s">
        <v>1692</v>
      </c>
      <c r="D141" s="6" t="s">
        <v>1696</v>
      </c>
      <c r="E141" s="6" t="s">
        <v>444</v>
      </c>
      <c r="F141" s="6"/>
      <c r="G141" s="6"/>
      <c r="H141" s="6"/>
      <c r="I141" s="21"/>
      <c r="J141" s="21"/>
      <c r="K141" s="22"/>
      <c r="L141" s="22"/>
      <c r="M141" s="25">
        <v>1112.5999999999999</v>
      </c>
      <c r="N141" s="21"/>
      <c r="O141" s="6"/>
      <c r="P141" s="6"/>
      <c r="Q141" s="6" t="s">
        <v>1702</v>
      </c>
      <c r="R141" s="6"/>
      <c r="S141" s="6"/>
      <c r="T141" s="6"/>
      <c r="U141" s="23"/>
      <c r="V141" s="6" t="s">
        <v>1713</v>
      </c>
      <c r="W141" s="6"/>
      <c r="X141" s="6"/>
      <c r="Y141" s="69"/>
      <c r="Z141" s="6"/>
    </row>
    <row r="142" spans="1:26" ht="42.75" hidden="1" customHeight="1" x14ac:dyDescent="0.25">
      <c r="A142" s="4">
        <v>44</v>
      </c>
      <c r="B142" s="6"/>
      <c r="C142" s="6" t="s">
        <v>1692</v>
      </c>
      <c r="D142" s="6" t="s">
        <v>1696</v>
      </c>
      <c r="E142" s="6" t="s">
        <v>1705</v>
      </c>
      <c r="F142" s="6"/>
      <c r="G142" s="6"/>
      <c r="H142" s="6"/>
      <c r="I142" s="21"/>
      <c r="J142" s="21"/>
      <c r="K142" s="22"/>
      <c r="L142" s="22"/>
      <c r="M142" s="25">
        <v>597.1</v>
      </c>
      <c r="N142" s="21"/>
      <c r="O142" s="6"/>
      <c r="P142" s="6"/>
      <c r="Q142" s="6" t="s">
        <v>1702</v>
      </c>
      <c r="R142" s="6"/>
      <c r="S142" s="6"/>
      <c r="T142" s="6"/>
      <c r="U142" s="23"/>
      <c r="V142" s="6" t="s">
        <v>1713</v>
      </c>
      <c r="W142" s="6"/>
      <c r="X142" s="6"/>
      <c r="Y142" s="69"/>
      <c r="Z142" s="6"/>
    </row>
    <row r="143" spans="1:26" ht="42.75" hidden="1" customHeight="1" x14ac:dyDescent="0.25">
      <c r="A143" s="4">
        <v>45</v>
      </c>
      <c r="B143" s="6"/>
      <c r="C143" s="6" t="s">
        <v>1692</v>
      </c>
      <c r="D143" s="6" t="s">
        <v>1696</v>
      </c>
      <c r="E143" s="6" t="s">
        <v>1706</v>
      </c>
      <c r="F143" s="6"/>
      <c r="G143" s="6"/>
      <c r="H143" s="6"/>
      <c r="I143" s="21"/>
      <c r="J143" s="21"/>
      <c r="K143" s="22"/>
      <c r="L143" s="22"/>
      <c r="M143" s="25">
        <v>696.2</v>
      </c>
      <c r="N143" s="21"/>
      <c r="O143" s="6"/>
      <c r="P143" s="6"/>
      <c r="Q143" s="6" t="s">
        <v>1702</v>
      </c>
      <c r="R143" s="6"/>
      <c r="S143" s="6"/>
      <c r="T143" s="6"/>
      <c r="U143" s="23"/>
      <c r="V143" s="6" t="s">
        <v>1713</v>
      </c>
      <c r="W143" s="6"/>
      <c r="X143" s="6"/>
      <c r="Y143" s="69"/>
      <c r="Z143" s="6"/>
    </row>
    <row r="144" spans="1:26" ht="42.75" hidden="1" customHeight="1" x14ac:dyDescent="0.25">
      <c r="A144" s="4">
        <v>46</v>
      </c>
      <c r="B144" s="6"/>
      <c r="C144" s="6" t="s">
        <v>1692</v>
      </c>
      <c r="D144" s="6" t="s">
        <v>1696</v>
      </c>
      <c r="E144" s="6" t="s">
        <v>1707</v>
      </c>
      <c r="F144" s="6"/>
      <c r="G144" s="6"/>
      <c r="H144" s="6"/>
      <c r="I144" s="21"/>
      <c r="J144" s="21"/>
      <c r="K144" s="22"/>
      <c r="L144" s="22"/>
      <c r="M144" s="25">
        <v>353.9</v>
      </c>
      <c r="N144" s="21"/>
      <c r="O144" s="6"/>
      <c r="P144" s="6"/>
      <c r="Q144" s="6" t="s">
        <v>1702</v>
      </c>
      <c r="R144" s="6"/>
      <c r="S144" s="6"/>
      <c r="T144" s="6"/>
      <c r="U144" s="23"/>
      <c r="V144" s="6" t="s">
        <v>1713</v>
      </c>
      <c r="W144" s="6"/>
      <c r="X144" s="6"/>
      <c r="Y144" s="69"/>
      <c r="Z144" s="6"/>
    </row>
    <row r="145" spans="1:26" ht="42.75" hidden="1" customHeight="1" x14ac:dyDescent="0.25">
      <c r="A145" s="4">
        <v>47</v>
      </c>
      <c r="B145" s="6"/>
      <c r="C145" s="36" t="s">
        <v>1692</v>
      </c>
      <c r="D145" s="36" t="s">
        <v>1696</v>
      </c>
      <c r="E145" s="36" t="s">
        <v>1714</v>
      </c>
      <c r="F145" s="6"/>
      <c r="G145" s="6"/>
      <c r="H145" s="6"/>
      <c r="I145" s="21"/>
      <c r="J145" s="21"/>
      <c r="K145" s="22"/>
      <c r="L145" s="22"/>
      <c r="M145" s="79">
        <v>349.2</v>
      </c>
      <c r="N145" s="21"/>
      <c r="O145" s="6"/>
      <c r="P145" s="6"/>
      <c r="Q145" s="6" t="s">
        <v>1715</v>
      </c>
      <c r="R145" s="6"/>
      <c r="S145" s="6"/>
      <c r="T145" s="6"/>
      <c r="U145" s="23"/>
      <c r="V145" s="36" t="s">
        <v>1716</v>
      </c>
      <c r="W145" s="6"/>
      <c r="X145" s="6"/>
      <c r="Y145" s="69"/>
      <c r="Z145" s="6"/>
    </row>
    <row r="146" spans="1:26" ht="42.75" hidden="1" customHeight="1" x14ac:dyDescent="0.25">
      <c r="A146" s="4">
        <v>48</v>
      </c>
      <c r="B146" s="6"/>
      <c r="C146" s="6" t="s">
        <v>1692</v>
      </c>
      <c r="D146" s="6" t="s">
        <v>1696</v>
      </c>
      <c r="E146" s="6" t="s">
        <v>1734</v>
      </c>
      <c r="F146" s="6"/>
      <c r="G146" s="6"/>
      <c r="H146" s="6"/>
      <c r="I146" s="21"/>
      <c r="J146" s="21"/>
      <c r="K146" s="22"/>
      <c r="L146" s="22"/>
      <c r="M146" s="25">
        <v>328.7</v>
      </c>
      <c r="N146" s="21"/>
      <c r="O146" s="6"/>
      <c r="P146" s="6"/>
      <c r="Q146" s="6" t="s">
        <v>1702</v>
      </c>
      <c r="R146" s="6"/>
      <c r="S146" s="6"/>
      <c r="T146" s="6"/>
      <c r="U146" s="23"/>
      <c r="V146" s="6" t="s">
        <v>1713</v>
      </c>
      <c r="W146" s="6"/>
      <c r="X146" s="6"/>
      <c r="Y146" s="69"/>
      <c r="Z146" s="6"/>
    </row>
    <row r="147" spans="1:26" ht="42.75" hidden="1" customHeight="1" x14ac:dyDescent="0.25">
      <c r="A147" s="4">
        <v>49</v>
      </c>
      <c r="B147" s="6"/>
      <c r="C147" s="6" t="s">
        <v>1721</v>
      </c>
      <c r="D147" s="6" t="s">
        <v>1717</v>
      </c>
      <c r="E147" s="6" t="s">
        <v>1735</v>
      </c>
      <c r="F147" s="6"/>
      <c r="G147" s="6"/>
      <c r="H147" s="6"/>
      <c r="I147" s="21"/>
      <c r="J147" s="21"/>
      <c r="K147" s="22"/>
      <c r="L147" s="22"/>
      <c r="M147" s="25">
        <v>20778</v>
      </c>
      <c r="N147" s="21"/>
      <c r="O147" s="6"/>
      <c r="P147" s="6"/>
      <c r="Q147" s="6" t="s">
        <v>1727</v>
      </c>
      <c r="R147" s="6"/>
      <c r="S147" s="6"/>
      <c r="T147" s="6"/>
      <c r="U147" s="23"/>
      <c r="V147" s="6" t="s">
        <v>1741</v>
      </c>
      <c r="W147" s="6"/>
      <c r="X147" s="6"/>
      <c r="Y147" s="69"/>
      <c r="Z147" s="6"/>
    </row>
    <row r="148" spans="1:26" ht="42.75" hidden="1" customHeight="1" x14ac:dyDescent="0.25">
      <c r="A148" s="4">
        <v>50</v>
      </c>
      <c r="B148" s="6"/>
      <c r="C148" s="6" t="s">
        <v>1722</v>
      </c>
      <c r="D148" s="6" t="s">
        <v>1718</v>
      </c>
      <c r="E148" s="6" t="s">
        <v>1736</v>
      </c>
      <c r="F148" s="6"/>
      <c r="G148" s="6"/>
      <c r="H148" s="6"/>
      <c r="I148" s="21"/>
      <c r="J148" s="21"/>
      <c r="K148" s="22"/>
      <c r="L148" s="22"/>
      <c r="M148" s="25">
        <v>11414.9</v>
      </c>
      <c r="N148" s="21"/>
      <c r="O148" s="6"/>
      <c r="P148" s="6"/>
      <c r="Q148" s="6" t="s">
        <v>1728</v>
      </c>
      <c r="R148" s="6"/>
      <c r="S148" s="6"/>
      <c r="T148" s="6"/>
      <c r="U148" s="23"/>
      <c r="V148" s="6" t="s">
        <v>1742</v>
      </c>
      <c r="W148" s="6"/>
      <c r="X148" s="6"/>
      <c r="Y148" s="69"/>
      <c r="Z148" s="6"/>
    </row>
    <row r="149" spans="1:26" ht="42.75" hidden="1" customHeight="1" x14ac:dyDescent="0.25">
      <c r="A149" s="4">
        <v>51</v>
      </c>
      <c r="B149" s="6"/>
      <c r="C149" s="6" t="s">
        <v>1723</v>
      </c>
      <c r="D149" s="6" t="s">
        <v>1663</v>
      </c>
      <c r="E149" s="6" t="s">
        <v>1737</v>
      </c>
      <c r="F149" s="6"/>
      <c r="G149" s="6"/>
      <c r="H149" s="6"/>
      <c r="I149" s="21"/>
      <c r="J149" s="21"/>
      <c r="K149" s="22"/>
      <c r="L149" s="22"/>
      <c r="M149" s="25">
        <v>30748</v>
      </c>
      <c r="N149" s="21"/>
      <c r="O149" s="6"/>
      <c r="P149" s="6"/>
      <c r="Q149" s="6" t="s">
        <v>1729</v>
      </c>
      <c r="R149" s="6"/>
      <c r="S149" s="6"/>
      <c r="T149" s="6"/>
      <c r="U149" s="23"/>
      <c r="V149" s="6" t="s">
        <v>1743</v>
      </c>
      <c r="W149" s="6"/>
      <c r="X149" s="6"/>
      <c r="Y149" s="69"/>
      <c r="Z149" s="6"/>
    </row>
    <row r="150" spans="1:26" ht="42.75" hidden="1" customHeight="1" x14ac:dyDescent="0.25">
      <c r="A150" s="4">
        <v>52</v>
      </c>
      <c r="B150" s="6"/>
      <c r="C150" s="6" t="s">
        <v>1724</v>
      </c>
      <c r="D150" s="6" t="s">
        <v>1663</v>
      </c>
      <c r="E150" s="6" t="s">
        <v>1737</v>
      </c>
      <c r="F150" s="6"/>
      <c r="G150" s="6"/>
      <c r="H150" s="6"/>
      <c r="I150" s="21"/>
      <c r="J150" s="21"/>
      <c r="K150" s="22"/>
      <c r="L150" s="22"/>
      <c r="M150" s="25">
        <v>20056</v>
      </c>
      <c r="N150" s="21"/>
      <c r="O150" s="6"/>
      <c r="P150" s="6"/>
      <c r="Q150" s="6" t="s">
        <v>1730</v>
      </c>
      <c r="R150" s="6"/>
      <c r="S150" s="6"/>
      <c r="T150" s="6"/>
      <c r="U150" s="23"/>
      <c r="V150" s="6" t="s">
        <v>1744</v>
      </c>
      <c r="W150" s="6"/>
      <c r="X150" s="6"/>
      <c r="Y150" s="69"/>
      <c r="Z150" s="6"/>
    </row>
    <row r="151" spans="1:26" ht="42.75" hidden="1" customHeight="1" x14ac:dyDescent="0.25">
      <c r="A151" s="4">
        <v>53</v>
      </c>
      <c r="B151" s="6"/>
      <c r="C151" s="33" t="s">
        <v>3784</v>
      </c>
      <c r="D151" s="6" t="s">
        <v>1719</v>
      </c>
      <c r="E151" s="6" t="s">
        <v>1738</v>
      </c>
      <c r="F151" s="6"/>
      <c r="G151" s="6"/>
      <c r="H151" s="6"/>
      <c r="I151" s="21"/>
      <c r="J151" s="21"/>
      <c r="K151" s="22"/>
      <c r="L151" s="22"/>
      <c r="M151" s="25">
        <v>1444</v>
      </c>
      <c r="N151" s="21"/>
      <c r="O151" s="6"/>
      <c r="P151" s="6"/>
      <c r="Q151" s="6" t="s">
        <v>1731</v>
      </c>
      <c r="R151" s="6"/>
      <c r="S151" s="6"/>
      <c r="T151" s="6"/>
      <c r="U151" s="23"/>
      <c r="V151" s="6" t="s">
        <v>1745</v>
      </c>
      <c r="W151" s="6"/>
      <c r="X151" s="6"/>
      <c r="Y151" s="69"/>
      <c r="Z151" s="6"/>
    </row>
    <row r="152" spans="1:26" ht="39" hidden="1" customHeight="1" x14ac:dyDescent="0.25">
      <c r="A152" s="4">
        <v>54</v>
      </c>
      <c r="B152" s="6"/>
      <c r="C152" s="6" t="s">
        <v>1725</v>
      </c>
      <c r="D152" s="6" t="s">
        <v>1720</v>
      </c>
      <c r="E152" s="6" t="s">
        <v>1739</v>
      </c>
      <c r="F152" s="6"/>
      <c r="G152" s="6"/>
      <c r="H152" s="6"/>
      <c r="I152" s="21"/>
      <c r="J152" s="21"/>
      <c r="K152" s="22"/>
      <c r="L152" s="22"/>
      <c r="M152" s="25">
        <v>27400</v>
      </c>
      <c r="N152" s="21"/>
      <c r="O152" s="6"/>
      <c r="P152" s="6"/>
      <c r="Q152" s="6" t="s">
        <v>1732</v>
      </c>
      <c r="R152" s="6"/>
      <c r="S152" s="6"/>
      <c r="T152" s="6"/>
      <c r="U152" s="23"/>
      <c r="V152" s="6" t="s">
        <v>1746</v>
      </c>
      <c r="W152" s="6"/>
      <c r="X152" s="6"/>
      <c r="Y152" s="69"/>
      <c r="Z152" s="6"/>
    </row>
    <row r="153" spans="1:26" ht="60" hidden="1" x14ac:dyDescent="0.25">
      <c r="A153" s="4">
        <v>55</v>
      </c>
      <c r="B153" s="6"/>
      <c r="C153" s="6" t="s">
        <v>1726</v>
      </c>
      <c r="D153" s="6" t="s">
        <v>1609</v>
      </c>
      <c r="E153" s="6" t="s">
        <v>1740</v>
      </c>
      <c r="F153" s="6"/>
      <c r="G153" s="6"/>
      <c r="H153" s="6"/>
      <c r="I153" s="21"/>
      <c r="J153" s="21"/>
      <c r="K153" s="22"/>
      <c r="L153" s="22"/>
      <c r="M153" s="25">
        <v>45500</v>
      </c>
      <c r="N153" s="21"/>
      <c r="O153" s="6"/>
      <c r="P153" s="6"/>
      <c r="Q153" s="6" t="s">
        <v>1733</v>
      </c>
      <c r="R153" s="6"/>
      <c r="S153" s="6"/>
      <c r="T153" s="6"/>
      <c r="U153" s="23"/>
      <c r="V153" s="6" t="s">
        <v>1747</v>
      </c>
      <c r="W153" s="6"/>
      <c r="X153" s="6"/>
      <c r="Y153" s="69"/>
      <c r="Z153" s="6"/>
    </row>
    <row r="154" spans="1:26" ht="45" hidden="1" x14ac:dyDescent="0.25">
      <c r="A154" s="4">
        <v>56</v>
      </c>
      <c r="B154" s="6"/>
      <c r="C154" s="36" t="s">
        <v>1748</v>
      </c>
      <c r="D154" s="6" t="s">
        <v>1753</v>
      </c>
      <c r="E154" s="6" t="s">
        <v>1273</v>
      </c>
      <c r="F154" s="6"/>
      <c r="G154" s="6"/>
      <c r="H154" s="6"/>
      <c r="I154" s="21"/>
      <c r="J154" s="21"/>
      <c r="K154" s="22"/>
      <c r="L154" s="22"/>
      <c r="M154" s="25">
        <v>25187</v>
      </c>
      <c r="N154" s="21"/>
      <c r="O154" s="6"/>
      <c r="P154" s="6"/>
      <c r="Q154" s="6" t="s">
        <v>1751</v>
      </c>
      <c r="R154" s="6"/>
      <c r="S154" s="6"/>
      <c r="T154" s="6"/>
      <c r="U154" s="23"/>
      <c r="V154" s="6" t="s">
        <v>1754</v>
      </c>
      <c r="W154" s="6"/>
      <c r="X154" s="6"/>
      <c r="Y154" s="69"/>
      <c r="Z154" s="6"/>
    </row>
    <row r="155" spans="1:26" ht="45" hidden="1" x14ac:dyDescent="0.25">
      <c r="A155" s="4">
        <v>57</v>
      </c>
      <c r="B155" s="6"/>
      <c r="C155" s="6" t="s">
        <v>1749</v>
      </c>
      <c r="D155" s="6" t="s">
        <v>1293</v>
      </c>
      <c r="E155" s="6" t="s">
        <v>1750</v>
      </c>
      <c r="F155" s="6"/>
      <c r="G155" s="6"/>
      <c r="H155" s="6"/>
      <c r="I155" s="21"/>
      <c r="J155" s="21"/>
      <c r="K155" s="22"/>
      <c r="L155" s="22"/>
      <c r="M155" s="25">
        <v>25021.599999999999</v>
      </c>
      <c r="N155" s="21"/>
      <c r="O155" s="6"/>
      <c r="P155" s="6"/>
      <c r="Q155" s="6" t="s">
        <v>1752</v>
      </c>
      <c r="R155" s="6"/>
      <c r="S155" s="6"/>
      <c r="T155" s="6"/>
      <c r="U155" s="23"/>
      <c r="V155" s="6" t="s">
        <v>1755</v>
      </c>
      <c r="W155" s="6"/>
      <c r="X155" s="6"/>
      <c r="Y155" s="69"/>
      <c r="Z155" s="6"/>
    </row>
    <row r="156" spans="1:26" ht="30" hidden="1" x14ac:dyDescent="0.25">
      <c r="A156" s="4">
        <v>58</v>
      </c>
      <c r="B156" s="6"/>
      <c r="C156" s="6" t="s">
        <v>1756</v>
      </c>
      <c r="D156" s="6" t="s">
        <v>1771</v>
      </c>
      <c r="E156" s="6" t="s">
        <v>1763</v>
      </c>
      <c r="F156" s="6"/>
      <c r="G156" s="6"/>
      <c r="H156" s="6"/>
      <c r="I156" s="21"/>
      <c r="J156" s="21"/>
      <c r="K156" s="22"/>
      <c r="L156" s="22"/>
      <c r="M156" s="25">
        <v>1534.8</v>
      </c>
      <c r="N156" s="21"/>
      <c r="O156" s="6"/>
      <c r="P156" s="6"/>
      <c r="Q156" s="6" t="s">
        <v>1764</v>
      </c>
      <c r="R156" s="6"/>
      <c r="S156" s="6"/>
      <c r="T156" s="6"/>
      <c r="U156" s="23"/>
      <c r="V156" s="6" t="s">
        <v>1778</v>
      </c>
      <c r="W156" s="6"/>
      <c r="X156" s="6"/>
      <c r="Y156" s="69"/>
      <c r="Z156" s="6"/>
    </row>
    <row r="157" spans="1:26" ht="45" hidden="1" x14ac:dyDescent="0.25">
      <c r="A157" s="4">
        <v>59</v>
      </c>
      <c r="B157" s="6"/>
      <c r="C157" s="6" t="s">
        <v>1762</v>
      </c>
      <c r="D157" s="6" t="s">
        <v>1772</v>
      </c>
      <c r="E157" s="6" t="s">
        <v>494</v>
      </c>
      <c r="F157" s="6"/>
      <c r="G157" s="6"/>
      <c r="H157" s="6"/>
      <c r="I157" s="21"/>
      <c r="J157" s="21"/>
      <c r="K157" s="22"/>
      <c r="L157" s="22"/>
      <c r="M157" s="25">
        <v>1460</v>
      </c>
      <c r="N157" s="21"/>
      <c r="O157" s="6"/>
      <c r="P157" s="6"/>
      <c r="Q157" s="6" t="s">
        <v>1765</v>
      </c>
      <c r="R157" s="6"/>
      <c r="S157" s="6"/>
      <c r="T157" s="6"/>
      <c r="U157" s="23"/>
      <c r="V157" s="6" t="s">
        <v>1779</v>
      </c>
      <c r="W157" s="6"/>
      <c r="X157" s="6"/>
      <c r="Y157" s="69"/>
      <c r="Z157" s="6"/>
    </row>
    <row r="158" spans="1:26" ht="30" hidden="1" x14ac:dyDescent="0.25">
      <c r="A158" s="4">
        <v>60</v>
      </c>
      <c r="B158" s="6"/>
      <c r="C158" s="6" t="s">
        <v>1757</v>
      </c>
      <c r="D158" s="6" t="s">
        <v>1773</v>
      </c>
      <c r="E158" s="6" t="s">
        <v>518</v>
      </c>
      <c r="F158" s="6"/>
      <c r="G158" s="6"/>
      <c r="H158" s="6"/>
      <c r="I158" s="21"/>
      <c r="J158" s="21"/>
      <c r="K158" s="22"/>
      <c r="L158" s="22"/>
      <c r="M158" s="25">
        <v>4818</v>
      </c>
      <c r="N158" s="21"/>
      <c r="O158" s="6"/>
      <c r="P158" s="6"/>
      <c r="Q158" s="6" t="s">
        <v>1766</v>
      </c>
      <c r="R158" s="6"/>
      <c r="S158" s="6"/>
      <c r="T158" s="6"/>
      <c r="U158" s="23"/>
      <c r="V158" s="6" t="s">
        <v>1780</v>
      </c>
      <c r="W158" s="6"/>
      <c r="X158" s="6"/>
      <c r="Y158" s="69"/>
      <c r="Z158" s="6"/>
    </row>
    <row r="159" spans="1:26" ht="45" hidden="1" x14ac:dyDescent="0.25">
      <c r="A159" s="4">
        <v>61</v>
      </c>
      <c r="B159" s="6"/>
      <c r="C159" s="6" t="s">
        <v>1758</v>
      </c>
      <c r="D159" s="6" t="s">
        <v>1774</v>
      </c>
      <c r="E159" s="6" t="s">
        <v>318</v>
      </c>
      <c r="F159" s="6"/>
      <c r="G159" s="6"/>
      <c r="H159" s="6"/>
      <c r="I159" s="21"/>
      <c r="J159" s="21"/>
      <c r="K159" s="22"/>
      <c r="L159" s="22"/>
      <c r="M159" s="25">
        <v>2768.2</v>
      </c>
      <c r="N159" s="21"/>
      <c r="O159" s="6"/>
      <c r="P159" s="6"/>
      <c r="Q159" s="6" t="s">
        <v>1767</v>
      </c>
      <c r="R159" s="6"/>
      <c r="S159" s="6"/>
      <c r="T159" s="6"/>
      <c r="U159" s="23"/>
      <c r="V159" s="6" t="s">
        <v>1781</v>
      </c>
      <c r="W159" s="6"/>
      <c r="X159" s="6"/>
      <c r="Y159" s="69"/>
      <c r="Z159" s="6"/>
    </row>
    <row r="160" spans="1:26" ht="30" hidden="1" x14ac:dyDescent="0.25">
      <c r="A160" s="4">
        <v>62</v>
      </c>
      <c r="B160" s="6"/>
      <c r="C160" s="6" t="s">
        <v>1759</v>
      </c>
      <c r="D160" s="6" t="s">
        <v>1775</v>
      </c>
      <c r="E160" s="6" t="s">
        <v>100</v>
      </c>
      <c r="F160" s="6"/>
      <c r="G160" s="6"/>
      <c r="H160" s="6"/>
      <c r="I160" s="21"/>
      <c r="J160" s="21"/>
      <c r="K160" s="22"/>
      <c r="L160" s="22"/>
      <c r="M160" s="25">
        <v>22074.2</v>
      </c>
      <c r="N160" s="21"/>
      <c r="O160" s="6"/>
      <c r="P160" s="6"/>
      <c r="Q160" s="6" t="s">
        <v>1768</v>
      </c>
      <c r="R160" s="6"/>
      <c r="S160" s="6"/>
      <c r="T160" s="6"/>
      <c r="U160" s="23"/>
      <c r="V160" s="6" t="s">
        <v>1782</v>
      </c>
      <c r="W160" s="6"/>
      <c r="X160" s="6"/>
      <c r="Y160" s="69"/>
      <c r="Z160" s="6"/>
    </row>
    <row r="161" spans="1:26" ht="30" hidden="1" x14ac:dyDescent="0.25">
      <c r="A161" s="4">
        <v>63</v>
      </c>
      <c r="B161" s="6"/>
      <c r="C161" s="6" t="s">
        <v>1760</v>
      </c>
      <c r="D161" s="6" t="s">
        <v>1776</v>
      </c>
      <c r="E161" s="6" t="s">
        <v>290</v>
      </c>
      <c r="F161" s="6"/>
      <c r="G161" s="6"/>
      <c r="H161" s="6"/>
      <c r="I161" s="21"/>
      <c r="J161" s="21"/>
      <c r="K161" s="22"/>
      <c r="L161" s="22"/>
      <c r="M161" s="25">
        <v>1775.7</v>
      </c>
      <c r="N161" s="21"/>
      <c r="O161" s="6"/>
      <c r="P161" s="6"/>
      <c r="Q161" s="6" t="s">
        <v>1769</v>
      </c>
      <c r="R161" s="6"/>
      <c r="S161" s="6"/>
      <c r="T161" s="6"/>
      <c r="U161" s="23"/>
      <c r="V161" s="6" t="s">
        <v>1783</v>
      </c>
      <c r="W161" s="6"/>
      <c r="X161" s="6"/>
      <c r="Y161" s="69"/>
      <c r="Z161" s="6"/>
    </row>
    <row r="162" spans="1:26" ht="30" hidden="1" x14ac:dyDescent="0.25">
      <c r="A162" s="4">
        <v>64</v>
      </c>
      <c r="B162" s="6"/>
      <c r="C162" s="6" t="s">
        <v>1761</v>
      </c>
      <c r="D162" s="6" t="s">
        <v>1777</v>
      </c>
      <c r="E162" s="6" t="s">
        <v>134</v>
      </c>
      <c r="F162" s="6"/>
      <c r="G162" s="6"/>
      <c r="H162" s="6"/>
      <c r="I162" s="21"/>
      <c r="J162" s="21"/>
      <c r="K162" s="22"/>
      <c r="L162" s="22"/>
      <c r="M162" s="25">
        <v>2663.1</v>
      </c>
      <c r="N162" s="21"/>
      <c r="O162" s="6"/>
      <c r="P162" s="6"/>
      <c r="Q162" s="6" t="s">
        <v>1770</v>
      </c>
      <c r="R162" s="6"/>
      <c r="S162" s="6"/>
      <c r="T162" s="6"/>
      <c r="U162" s="23"/>
      <c r="V162" s="6" t="s">
        <v>1741</v>
      </c>
      <c r="W162" s="6"/>
      <c r="X162" s="6"/>
      <c r="Y162" s="69"/>
      <c r="Z162" s="6"/>
    </row>
    <row r="163" spans="1:26" ht="30" hidden="1" x14ac:dyDescent="0.25">
      <c r="A163" s="4">
        <v>65</v>
      </c>
      <c r="B163" s="6"/>
      <c r="C163" s="6" t="s">
        <v>1792</v>
      </c>
      <c r="D163" s="6" t="s">
        <v>1803</v>
      </c>
      <c r="E163" s="6" t="s">
        <v>290</v>
      </c>
      <c r="F163" s="6"/>
      <c r="G163" s="6"/>
      <c r="H163" s="6"/>
      <c r="I163" s="21"/>
      <c r="J163" s="21"/>
      <c r="K163" s="22"/>
      <c r="L163" s="22"/>
      <c r="M163" s="25">
        <v>1484</v>
      </c>
      <c r="N163" s="21"/>
      <c r="O163" s="6"/>
      <c r="P163" s="6"/>
      <c r="Q163" s="6" t="s">
        <v>1784</v>
      </c>
      <c r="R163" s="6"/>
      <c r="S163" s="6"/>
      <c r="T163" s="6"/>
      <c r="U163" s="23"/>
      <c r="V163" s="6" t="s">
        <v>1810</v>
      </c>
      <c r="W163" s="6"/>
      <c r="X163" s="6"/>
      <c r="Y163" s="69"/>
      <c r="Z163" s="6"/>
    </row>
    <row r="164" spans="1:26" ht="30" hidden="1" x14ac:dyDescent="0.25">
      <c r="A164" s="4">
        <v>66</v>
      </c>
      <c r="B164" s="6"/>
      <c r="C164" s="6" t="s">
        <v>1793</v>
      </c>
      <c r="D164" s="6" t="s">
        <v>1803</v>
      </c>
      <c r="E164" s="6" t="s">
        <v>1800</v>
      </c>
      <c r="F164" s="6"/>
      <c r="G164" s="6"/>
      <c r="H164" s="6"/>
      <c r="I164" s="21"/>
      <c r="J164" s="21"/>
      <c r="K164" s="22"/>
      <c r="L164" s="22"/>
      <c r="M164" s="25">
        <v>2881.9</v>
      </c>
      <c r="N164" s="21"/>
      <c r="O164" s="6"/>
      <c r="P164" s="6"/>
      <c r="Q164" s="6" t="s">
        <v>1785</v>
      </c>
      <c r="R164" s="6"/>
      <c r="S164" s="6"/>
      <c r="T164" s="6"/>
      <c r="U164" s="23"/>
      <c r="V164" s="6" t="s">
        <v>1811</v>
      </c>
      <c r="W164" s="6"/>
      <c r="X164" s="6"/>
      <c r="Y164" s="69"/>
      <c r="Z164" s="6"/>
    </row>
    <row r="165" spans="1:26" ht="30" hidden="1" x14ac:dyDescent="0.25">
      <c r="A165" s="4">
        <v>67</v>
      </c>
      <c r="B165" s="6"/>
      <c r="C165" s="6" t="s">
        <v>1794</v>
      </c>
      <c r="D165" s="6" t="s">
        <v>1804</v>
      </c>
      <c r="E165" s="6" t="s">
        <v>518</v>
      </c>
      <c r="F165" s="6"/>
      <c r="G165" s="6"/>
      <c r="H165" s="6"/>
      <c r="I165" s="21"/>
      <c r="J165" s="21"/>
      <c r="K165" s="22"/>
      <c r="L165" s="22"/>
      <c r="M165" s="25">
        <v>1425</v>
      </c>
      <c r="N165" s="21"/>
      <c r="O165" s="6"/>
      <c r="P165" s="6"/>
      <c r="Q165" s="6" t="s">
        <v>1786</v>
      </c>
      <c r="R165" s="6"/>
      <c r="S165" s="6"/>
      <c r="T165" s="6"/>
      <c r="U165" s="23"/>
      <c r="V165" s="6" t="s">
        <v>1812</v>
      </c>
      <c r="W165" s="6"/>
      <c r="X165" s="6"/>
      <c r="Y165" s="69"/>
      <c r="Z165" s="6"/>
    </row>
    <row r="166" spans="1:26" ht="30" hidden="1" x14ac:dyDescent="0.25">
      <c r="A166" s="4">
        <v>68</v>
      </c>
      <c r="B166" s="6"/>
      <c r="C166" s="6" t="s">
        <v>1795</v>
      </c>
      <c r="D166" s="6" t="s">
        <v>1805</v>
      </c>
      <c r="E166" s="6" t="s">
        <v>294</v>
      </c>
      <c r="F166" s="6"/>
      <c r="G166" s="6"/>
      <c r="H166" s="6"/>
      <c r="I166" s="21"/>
      <c r="J166" s="21"/>
      <c r="K166" s="22"/>
      <c r="L166" s="22"/>
      <c r="M166" s="25">
        <v>487</v>
      </c>
      <c r="N166" s="21"/>
      <c r="O166" s="6"/>
      <c r="P166" s="6"/>
      <c r="Q166" s="6" t="s">
        <v>1787</v>
      </c>
      <c r="R166" s="6"/>
      <c r="S166" s="6"/>
      <c r="T166" s="6"/>
      <c r="U166" s="23"/>
      <c r="V166" s="6" t="s">
        <v>1813</v>
      </c>
      <c r="W166" s="6"/>
      <c r="X166" s="6"/>
      <c r="Y166" s="69"/>
      <c r="Z166" s="6"/>
    </row>
    <row r="167" spans="1:26" ht="30" hidden="1" x14ac:dyDescent="0.25">
      <c r="A167" s="4">
        <v>69</v>
      </c>
      <c r="B167" s="6"/>
      <c r="C167" s="6" t="s">
        <v>1796</v>
      </c>
      <c r="D167" s="6" t="s">
        <v>1806</v>
      </c>
      <c r="E167" s="6" t="s">
        <v>518</v>
      </c>
      <c r="F167" s="6"/>
      <c r="G167" s="6"/>
      <c r="H167" s="6"/>
      <c r="I167" s="21"/>
      <c r="J167" s="21"/>
      <c r="K167" s="22"/>
      <c r="L167" s="22"/>
      <c r="M167" s="25">
        <v>480</v>
      </c>
      <c r="N167" s="21"/>
      <c r="O167" s="6"/>
      <c r="P167" s="6"/>
      <c r="Q167" s="6" t="s">
        <v>1788</v>
      </c>
      <c r="R167" s="6"/>
      <c r="S167" s="6"/>
      <c r="T167" s="6"/>
      <c r="U167" s="23"/>
      <c r="V167" s="6" t="s">
        <v>1814</v>
      </c>
      <c r="W167" s="6"/>
      <c r="X167" s="6"/>
      <c r="Y167" s="69"/>
      <c r="Z167" s="6"/>
    </row>
    <row r="168" spans="1:26" ht="30" hidden="1" x14ac:dyDescent="0.25">
      <c r="A168" s="4">
        <v>70</v>
      </c>
      <c r="B168" s="6"/>
      <c r="C168" s="6" t="s">
        <v>1797</v>
      </c>
      <c r="D168" s="6" t="s">
        <v>1807</v>
      </c>
      <c r="E168" s="6" t="s">
        <v>1801</v>
      </c>
      <c r="F168" s="6"/>
      <c r="G168" s="6"/>
      <c r="H168" s="6"/>
      <c r="I168" s="21"/>
      <c r="J168" s="21"/>
      <c r="K168" s="22"/>
      <c r="L168" s="22"/>
      <c r="M168" s="25">
        <v>21992</v>
      </c>
      <c r="N168" s="21"/>
      <c r="O168" s="6"/>
      <c r="P168" s="6"/>
      <c r="Q168" s="6" t="s">
        <v>1789</v>
      </c>
      <c r="R168" s="6"/>
      <c r="S168" s="6"/>
      <c r="T168" s="6"/>
      <c r="U168" s="23"/>
      <c r="V168" s="6" t="s">
        <v>1815</v>
      </c>
      <c r="W168" s="6"/>
      <c r="X168" s="6"/>
      <c r="Y168" s="69"/>
      <c r="Z168" s="6"/>
    </row>
    <row r="169" spans="1:26" ht="30" hidden="1" x14ac:dyDescent="0.25">
      <c r="A169" s="4">
        <v>71</v>
      </c>
      <c r="B169" s="6"/>
      <c r="C169" s="6" t="s">
        <v>1799</v>
      </c>
      <c r="D169" s="6" t="s">
        <v>1808</v>
      </c>
      <c r="E169" s="6" t="s">
        <v>290</v>
      </c>
      <c r="F169" s="6"/>
      <c r="G169" s="6"/>
      <c r="H169" s="6"/>
      <c r="I169" s="21"/>
      <c r="J169" s="21"/>
      <c r="K169" s="22"/>
      <c r="L169" s="22"/>
      <c r="M169" s="25">
        <v>8862.1</v>
      </c>
      <c r="N169" s="21"/>
      <c r="O169" s="6"/>
      <c r="P169" s="6"/>
      <c r="Q169" s="6" t="s">
        <v>1790</v>
      </c>
      <c r="R169" s="6"/>
      <c r="S169" s="6"/>
      <c r="T169" s="6"/>
      <c r="U169" s="23"/>
      <c r="V169" s="6" t="s">
        <v>1816</v>
      </c>
      <c r="W169" s="6"/>
      <c r="X169" s="6"/>
      <c r="Y169" s="69"/>
      <c r="Z169" s="6"/>
    </row>
    <row r="170" spans="1:26" ht="45" hidden="1" x14ac:dyDescent="0.25">
      <c r="A170" s="4">
        <v>72</v>
      </c>
      <c r="B170" s="6"/>
      <c r="C170" s="6" t="s">
        <v>1798</v>
      </c>
      <c r="D170" s="6" t="s">
        <v>1809</v>
      </c>
      <c r="E170" s="6" t="s">
        <v>1802</v>
      </c>
      <c r="F170" s="6"/>
      <c r="G170" s="6"/>
      <c r="H170" s="6"/>
      <c r="I170" s="21"/>
      <c r="J170" s="21"/>
      <c r="K170" s="22"/>
      <c r="L170" s="22"/>
      <c r="M170" s="25">
        <v>12000</v>
      </c>
      <c r="N170" s="21"/>
      <c r="O170" s="6"/>
      <c r="P170" s="6"/>
      <c r="Q170" s="6" t="s">
        <v>1791</v>
      </c>
      <c r="R170" s="6"/>
      <c r="S170" s="6"/>
      <c r="T170" s="6"/>
      <c r="U170" s="23"/>
      <c r="V170" s="6" t="s">
        <v>1817</v>
      </c>
      <c r="W170" s="6"/>
      <c r="X170" s="6"/>
      <c r="Y170" s="69"/>
      <c r="Z170" s="6"/>
    </row>
    <row r="171" spans="1:26" ht="30" hidden="1" x14ac:dyDescent="0.25">
      <c r="A171" s="4">
        <v>73</v>
      </c>
      <c r="B171" s="6"/>
      <c r="C171" s="6" t="s">
        <v>1818</v>
      </c>
      <c r="D171" s="6" t="s">
        <v>1822</v>
      </c>
      <c r="E171" s="6" t="s">
        <v>290</v>
      </c>
      <c r="F171" s="6"/>
      <c r="G171" s="6"/>
      <c r="H171" s="6"/>
      <c r="I171" s="21"/>
      <c r="J171" s="21"/>
      <c r="K171" s="22"/>
      <c r="L171" s="22"/>
      <c r="M171" s="25">
        <v>1121.5</v>
      </c>
      <c r="N171" s="21"/>
      <c r="O171" s="6"/>
      <c r="P171" s="6"/>
      <c r="Q171" s="6" t="s">
        <v>1820</v>
      </c>
      <c r="R171" s="6"/>
      <c r="S171" s="6"/>
      <c r="T171" s="6"/>
      <c r="U171" s="23"/>
      <c r="V171" s="6" t="s">
        <v>1824</v>
      </c>
      <c r="W171" s="6"/>
      <c r="X171" s="6"/>
      <c r="Y171" s="69"/>
      <c r="Z171" s="6"/>
    </row>
    <row r="172" spans="1:26" ht="30" hidden="1" x14ac:dyDescent="0.25">
      <c r="A172" s="4">
        <v>74</v>
      </c>
      <c r="B172" s="6"/>
      <c r="C172" s="6" t="s">
        <v>1819</v>
      </c>
      <c r="D172" s="6" t="s">
        <v>1823</v>
      </c>
      <c r="E172" s="36" t="s">
        <v>290</v>
      </c>
      <c r="F172" s="6"/>
      <c r="G172" s="6"/>
      <c r="H172" s="6"/>
      <c r="I172" s="21"/>
      <c r="J172" s="21"/>
      <c r="K172" s="22"/>
      <c r="L172" s="22"/>
      <c r="M172" s="25">
        <v>292.10000000000002</v>
      </c>
      <c r="N172" s="21"/>
      <c r="O172" s="6"/>
      <c r="P172" s="6"/>
      <c r="Q172" s="6" t="s">
        <v>1821</v>
      </c>
      <c r="R172" s="6"/>
      <c r="S172" s="6"/>
      <c r="T172" s="6"/>
      <c r="U172" s="23"/>
      <c r="V172" s="6" t="s">
        <v>1825</v>
      </c>
      <c r="W172" s="6"/>
      <c r="X172" s="6"/>
      <c r="Y172" s="69"/>
      <c r="Z172" s="6"/>
    </row>
    <row r="173" spans="1:26" ht="30" hidden="1" x14ac:dyDescent="0.25">
      <c r="A173" s="4">
        <v>75</v>
      </c>
      <c r="B173" s="6"/>
      <c r="C173" s="6" t="s">
        <v>1826</v>
      </c>
      <c r="D173" s="6" t="s">
        <v>1837</v>
      </c>
      <c r="E173" s="6" t="s">
        <v>1841</v>
      </c>
      <c r="F173" s="6"/>
      <c r="G173" s="6"/>
      <c r="H173" s="6"/>
      <c r="I173" s="21"/>
      <c r="J173" s="21"/>
      <c r="K173" s="22"/>
      <c r="L173" s="22"/>
      <c r="M173" s="25">
        <v>15456.7</v>
      </c>
      <c r="N173" s="21"/>
      <c r="O173" s="6"/>
      <c r="P173" s="6"/>
      <c r="Q173" s="6" t="s">
        <v>1847</v>
      </c>
      <c r="R173" s="6"/>
      <c r="S173" s="6"/>
      <c r="T173" s="6"/>
      <c r="U173" s="23"/>
      <c r="V173" s="6" t="s">
        <v>1859</v>
      </c>
      <c r="W173" s="6"/>
      <c r="X173" s="6"/>
      <c r="Y173" s="69"/>
      <c r="Z173" s="6"/>
    </row>
    <row r="174" spans="1:26" ht="30" hidden="1" x14ac:dyDescent="0.25">
      <c r="A174" s="4">
        <v>76</v>
      </c>
      <c r="B174" s="6"/>
      <c r="C174" s="6" t="s">
        <v>1827</v>
      </c>
      <c r="D174" s="6" t="s">
        <v>1663</v>
      </c>
      <c r="E174" s="6" t="s">
        <v>1842</v>
      </c>
      <c r="F174" s="6"/>
      <c r="G174" s="6"/>
      <c r="H174" s="6"/>
      <c r="I174" s="21"/>
      <c r="J174" s="21"/>
      <c r="K174" s="22"/>
      <c r="L174" s="22"/>
      <c r="M174" s="25">
        <v>20000</v>
      </c>
      <c r="N174" s="21"/>
      <c r="O174" s="6"/>
      <c r="P174" s="6"/>
      <c r="Q174" s="6" t="s">
        <v>1848</v>
      </c>
      <c r="R174" s="6"/>
      <c r="S174" s="6"/>
      <c r="T174" s="6"/>
      <c r="U174" s="23"/>
      <c r="V174" s="6" t="s">
        <v>1860</v>
      </c>
      <c r="W174" s="6"/>
      <c r="X174" s="6"/>
      <c r="Y174" s="69"/>
      <c r="Z174" s="6"/>
    </row>
    <row r="175" spans="1:26" ht="30" hidden="1" x14ac:dyDescent="0.25">
      <c r="A175" s="4">
        <v>77</v>
      </c>
      <c r="B175" s="6"/>
      <c r="C175" s="6" t="s">
        <v>1828</v>
      </c>
      <c r="D175" s="6" t="s">
        <v>1663</v>
      </c>
      <c r="E175" s="6" t="s">
        <v>1843</v>
      </c>
      <c r="F175" s="6"/>
      <c r="G175" s="6"/>
      <c r="H175" s="6"/>
      <c r="I175" s="21"/>
      <c r="J175" s="21"/>
      <c r="K175" s="22"/>
      <c r="L175" s="22"/>
      <c r="M175" s="25">
        <v>17362</v>
      </c>
      <c r="N175" s="21"/>
      <c r="O175" s="6"/>
      <c r="P175" s="6"/>
      <c r="Q175" s="6" t="s">
        <v>1849</v>
      </c>
      <c r="R175" s="6"/>
      <c r="S175" s="6"/>
      <c r="T175" s="6"/>
      <c r="U175" s="23"/>
      <c r="V175" s="6" t="s">
        <v>1861</v>
      </c>
      <c r="W175" s="6"/>
      <c r="X175" s="6"/>
      <c r="Y175" s="69"/>
      <c r="Z175" s="6"/>
    </row>
    <row r="176" spans="1:26" ht="30" hidden="1" x14ac:dyDescent="0.25">
      <c r="A176" s="4">
        <v>78</v>
      </c>
      <c r="B176" s="6"/>
      <c r="C176" s="6" t="s">
        <v>1829</v>
      </c>
      <c r="D176" s="6" t="s">
        <v>1838</v>
      </c>
      <c r="E176" s="6" t="s">
        <v>1844</v>
      </c>
      <c r="F176" s="6"/>
      <c r="G176" s="6"/>
      <c r="H176" s="6"/>
      <c r="I176" s="21"/>
      <c r="J176" s="21"/>
      <c r="K176" s="22"/>
      <c r="L176" s="22"/>
      <c r="M176" s="25">
        <v>5060</v>
      </c>
      <c r="N176" s="21"/>
      <c r="O176" s="6"/>
      <c r="P176" s="6"/>
      <c r="Q176" s="6" t="s">
        <v>1850</v>
      </c>
      <c r="R176" s="6"/>
      <c r="S176" s="6"/>
      <c r="T176" s="6"/>
      <c r="U176" s="23"/>
      <c r="V176" s="6" t="s">
        <v>1862</v>
      </c>
      <c r="W176" s="6"/>
      <c r="X176" s="6"/>
      <c r="Y176" s="69"/>
      <c r="Z176" s="6"/>
    </row>
    <row r="177" spans="1:26" ht="60" hidden="1" x14ac:dyDescent="0.25">
      <c r="A177" s="4">
        <v>79</v>
      </c>
      <c r="B177" s="6"/>
      <c r="C177" s="6" t="s">
        <v>1830</v>
      </c>
      <c r="D177" s="6" t="s">
        <v>1663</v>
      </c>
      <c r="E177" s="6" t="s">
        <v>1842</v>
      </c>
      <c r="F177" s="6"/>
      <c r="G177" s="6"/>
      <c r="H177" s="109" t="s">
        <v>3588</v>
      </c>
      <c r="I177" s="21"/>
      <c r="J177" s="21"/>
      <c r="K177" s="22"/>
      <c r="L177" s="22"/>
      <c r="M177" s="25">
        <v>79943.5</v>
      </c>
      <c r="N177" s="21"/>
      <c r="O177" s="6"/>
      <c r="P177" s="6"/>
      <c r="Q177" s="6" t="s">
        <v>1851</v>
      </c>
      <c r="R177" s="6"/>
      <c r="S177" s="6"/>
      <c r="T177" s="6"/>
      <c r="U177" s="23"/>
      <c r="V177" s="6" t="s">
        <v>1810</v>
      </c>
      <c r="W177" s="6"/>
      <c r="X177" s="6"/>
      <c r="Y177" s="69"/>
      <c r="Z177" s="6"/>
    </row>
    <row r="178" spans="1:26" ht="30" hidden="1" x14ac:dyDescent="0.25">
      <c r="A178" s="4">
        <v>80</v>
      </c>
      <c r="B178" s="6"/>
      <c r="C178" s="6" t="s">
        <v>1831</v>
      </c>
      <c r="D178" s="6" t="s">
        <v>1663</v>
      </c>
      <c r="E178" s="6" t="s">
        <v>1843</v>
      </c>
      <c r="F178" s="6"/>
      <c r="G178" s="6"/>
      <c r="H178" s="6"/>
      <c r="I178" s="21"/>
      <c r="J178" s="21"/>
      <c r="K178" s="22"/>
      <c r="L178" s="22"/>
      <c r="M178" s="25">
        <v>17081</v>
      </c>
      <c r="N178" s="21"/>
      <c r="O178" s="6"/>
      <c r="P178" s="6"/>
      <c r="Q178" s="6" t="s">
        <v>1852</v>
      </c>
      <c r="R178" s="6"/>
      <c r="S178" s="6"/>
      <c r="T178" s="6"/>
      <c r="U178" s="23"/>
      <c r="V178" s="6" t="s">
        <v>1810</v>
      </c>
      <c r="W178" s="6"/>
      <c r="X178" s="6"/>
      <c r="Y178" s="69"/>
      <c r="Z178" s="6"/>
    </row>
    <row r="179" spans="1:26" ht="75" hidden="1" x14ac:dyDescent="0.25">
      <c r="A179" s="4">
        <v>81</v>
      </c>
      <c r="B179" s="6"/>
      <c r="C179" s="6" t="s">
        <v>1828</v>
      </c>
      <c r="D179" s="6" t="s">
        <v>1609</v>
      </c>
      <c r="E179" s="6" t="s">
        <v>1845</v>
      </c>
      <c r="F179" s="6"/>
      <c r="G179" s="6"/>
      <c r="H179" s="6"/>
      <c r="I179" s="21"/>
      <c r="J179" s="21"/>
      <c r="K179" s="22"/>
      <c r="L179" s="22"/>
      <c r="M179" s="25">
        <v>71567</v>
      </c>
      <c r="N179" s="21"/>
      <c r="O179" s="6"/>
      <c r="P179" s="6"/>
      <c r="Q179" s="6" t="s">
        <v>1853</v>
      </c>
      <c r="R179" s="6"/>
      <c r="S179" s="6"/>
      <c r="T179" s="6"/>
      <c r="U179" s="23"/>
      <c r="V179" s="6" t="s">
        <v>1863</v>
      </c>
      <c r="W179" s="6"/>
      <c r="X179" s="6"/>
      <c r="Y179" s="69"/>
      <c r="Z179" s="6"/>
    </row>
    <row r="180" spans="1:26" ht="30" hidden="1" x14ac:dyDescent="0.25">
      <c r="A180" s="4">
        <v>82</v>
      </c>
      <c r="B180" s="6"/>
      <c r="C180" s="6" t="s">
        <v>1832</v>
      </c>
      <c r="D180" s="6" t="s">
        <v>1446</v>
      </c>
      <c r="E180" s="6" t="s">
        <v>671</v>
      </c>
      <c r="F180" s="6"/>
      <c r="G180" s="6"/>
      <c r="H180" s="6"/>
      <c r="I180" s="21"/>
      <c r="J180" s="21"/>
      <c r="K180" s="22"/>
      <c r="L180" s="22"/>
      <c r="M180" s="25">
        <v>787</v>
      </c>
      <c r="N180" s="21"/>
      <c r="O180" s="6"/>
      <c r="P180" s="6"/>
      <c r="Q180" s="6" t="s">
        <v>1854</v>
      </c>
      <c r="R180" s="6"/>
      <c r="S180" s="6"/>
      <c r="T180" s="6"/>
      <c r="U180" s="23"/>
      <c r="V180" s="6" t="s">
        <v>1864</v>
      </c>
      <c r="W180" s="6"/>
      <c r="X180" s="6"/>
      <c r="Y180" s="69"/>
      <c r="Z180" s="6"/>
    </row>
    <row r="181" spans="1:26" ht="30" hidden="1" x14ac:dyDescent="0.25">
      <c r="A181" s="4">
        <v>83</v>
      </c>
      <c r="B181" s="6"/>
      <c r="C181" s="6" t="s">
        <v>1833</v>
      </c>
      <c r="D181" s="6" t="s">
        <v>1839</v>
      </c>
      <c r="E181" s="6" t="s">
        <v>1845</v>
      </c>
      <c r="F181" s="6"/>
      <c r="G181" s="6"/>
      <c r="H181" s="6"/>
      <c r="I181" s="21"/>
      <c r="J181" s="21"/>
      <c r="K181" s="22"/>
      <c r="L181" s="22"/>
      <c r="M181" s="25">
        <v>18923</v>
      </c>
      <c r="N181" s="21"/>
      <c r="O181" s="6"/>
      <c r="P181" s="6"/>
      <c r="Q181" s="6" t="s">
        <v>1855</v>
      </c>
      <c r="R181" s="6"/>
      <c r="S181" s="6"/>
      <c r="T181" s="6"/>
      <c r="U181" s="23"/>
      <c r="V181" s="6" t="s">
        <v>1865</v>
      </c>
      <c r="W181" s="6"/>
      <c r="X181" s="6"/>
      <c r="Y181" s="69"/>
      <c r="Z181" s="6"/>
    </row>
    <row r="182" spans="1:26" ht="30" hidden="1" x14ac:dyDescent="0.25">
      <c r="A182" s="4">
        <v>84</v>
      </c>
      <c r="B182" s="6"/>
      <c r="C182" s="6" t="s">
        <v>1834</v>
      </c>
      <c r="D182" s="6" t="s">
        <v>1512</v>
      </c>
      <c r="E182" s="6" t="s">
        <v>1845</v>
      </c>
      <c r="F182" s="6"/>
      <c r="G182" s="6"/>
      <c r="H182" s="6"/>
      <c r="I182" s="21"/>
      <c r="J182" s="21"/>
      <c r="K182" s="22"/>
      <c r="L182" s="22"/>
      <c r="M182" s="25">
        <v>18923</v>
      </c>
      <c r="N182" s="21"/>
      <c r="O182" s="6"/>
      <c r="P182" s="6"/>
      <c r="Q182" s="6" t="s">
        <v>1856</v>
      </c>
      <c r="R182" s="6"/>
      <c r="S182" s="6"/>
      <c r="T182" s="6"/>
      <c r="U182" s="23"/>
      <c r="V182" s="6" t="s">
        <v>1866</v>
      </c>
      <c r="W182" s="6"/>
      <c r="X182" s="6"/>
      <c r="Y182" s="69"/>
      <c r="Z182" s="6"/>
    </row>
    <row r="183" spans="1:26" ht="60" hidden="1" x14ac:dyDescent="0.25">
      <c r="A183" s="4">
        <v>85</v>
      </c>
      <c r="B183" s="6"/>
      <c r="C183" s="6" t="s">
        <v>1835</v>
      </c>
      <c r="D183" s="6" t="s">
        <v>1663</v>
      </c>
      <c r="E183" s="6" t="s">
        <v>1843</v>
      </c>
      <c r="F183" s="6"/>
      <c r="G183" s="6"/>
      <c r="H183" s="109" t="s">
        <v>3811</v>
      </c>
      <c r="I183" s="21">
        <v>26412.400000000001</v>
      </c>
      <c r="J183" s="21"/>
      <c r="K183" s="22"/>
      <c r="L183" s="22"/>
      <c r="M183" s="25">
        <v>26412.400000000001</v>
      </c>
      <c r="N183" s="21"/>
      <c r="O183" s="6"/>
      <c r="P183" s="6"/>
      <c r="Q183" s="6" t="s">
        <v>1857</v>
      </c>
      <c r="R183" s="6"/>
      <c r="S183" s="6"/>
      <c r="T183" s="6"/>
      <c r="U183" s="23"/>
      <c r="V183" s="6" t="s">
        <v>1867</v>
      </c>
      <c r="W183" s="6"/>
      <c r="X183" s="6"/>
      <c r="Y183" s="69"/>
      <c r="Z183" s="6"/>
    </row>
    <row r="184" spans="1:26" ht="30" hidden="1" x14ac:dyDescent="0.25">
      <c r="A184" s="4">
        <v>86</v>
      </c>
      <c r="B184" s="6"/>
      <c r="C184" s="6" t="s">
        <v>1836</v>
      </c>
      <c r="D184" s="6" t="s">
        <v>1840</v>
      </c>
      <c r="E184" s="6" t="s">
        <v>1846</v>
      </c>
      <c r="F184" s="6"/>
      <c r="G184" s="6"/>
      <c r="H184" s="6"/>
      <c r="I184" s="21"/>
      <c r="J184" s="21"/>
      <c r="K184" s="22"/>
      <c r="L184" s="22"/>
      <c r="M184" s="25">
        <v>43488</v>
      </c>
      <c r="N184" s="21"/>
      <c r="O184" s="6"/>
      <c r="P184" s="6"/>
      <c r="Q184" s="6" t="s">
        <v>1858</v>
      </c>
      <c r="R184" s="6"/>
      <c r="S184" s="6"/>
      <c r="T184" s="6"/>
      <c r="U184" s="23"/>
      <c r="V184" s="6" t="s">
        <v>1868</v>
      </c>
      <c r="W184" s="6"/>
      <c r="X184" s="6"/>
      <c r="Y184" s="69"/>
      <c r="Z184" s="6"/>
    </row>
    <row r="185" spans="1:26" ht="30" hidden="1" x14ac:dyDescent="0.25">
      <c r="A185" s="4">
        <v>87</v>
      </c>
      <c r="B185" s="6"/>
      <c r="C185" s="6" t="s">
        <v>1869</v>
      </c>
      <c r="D185" s="6" t="s">
        <v>1887</v>
      </c>
      <c r="E185" s="6" t="s">
        <v>1875</v>
      </c>
      <c r="F185" s="6"/>
      <c r="G185" s="6"/>
      <c r="H185" s="6"/>
      <c r="I185" s="21"/>
      <c r="J185" s="21"/>
      <c r="K185" s="22"/>
      <c r="L185" s="22"/>
      <c r="M185" s="25">
        <v>242476</v>
      </c>
      <c r="N185" s="21"/>
      <c r="O185" s="6"/>
      <c r="P185" s="6"/>
      <c r="Q185" s="6" t="s">
        <v>1880</v>
      </c>
      <c r="R185" s="6"/>
      <c r="S185" s="6"/>
      <c r="T185" s="6"/>
      <c r="U185" s="23"/>
      <c r="V185" s="6" t="s">
        <v>1889</v>
      </c>
      <c r="W185" s="6"/>
      <c r="X185" s="6"/>
      <c r="Y185" s="69"/>
      <c r="Z185" s="6"/>
    </row>
    <row r="186" spans="1:26" ht="30" hidden="1" x14ac:dyDescent="0.25">
      <c r="A186" s="4">
        <v>88</v>
      </c>
      <c r="B186" s="6"/>
      <c r="C186" s="6" t="s">
        <v>1870</v>
      </c>
      <c r="D186" s="6" t="s">
        <v>1576</v>
      </c>
      <c r="E186" s="6" t="s">
        <v>1518</v>
      </c>
      <c r="F186" s="6"/>
      <c r="G186" s="6"/>
      <c r="H186" s="6"/>
      <c r="I186" s="21"/>
      <c r="J186" s="21"/>
      <c r="K186" s="22"/>
      <c r="L186" s="22"/>
      <c r="M186" s="25">
        <v>33839</v>
      </c>
      <c r="N186" s="21"/>
      <c r="O186" s="6"/>
      <c r="P186" s="6"/>
      <c r="Q186" s="6" t="s">
        <v>1881</v>
      </c>
      <c r="R186" s="6"/>
      <c r="S186" s="6"/>
      <c r="T186" s="6"/>
      <c r="U186" s="23"/>
      <c r="V186" s="6" t="s">
        <v>1890</v>
      </c>
      <c r="W186" s="6"/>
      <c r="X186" s="6"/>
      <c r="Y186" s="69"/>
      <c r="Z186" s="6"/>
    </row>
    <row r="187" spans="1:26" ht="30" hidden="1" x14ac:dyDescent="0.25">
      <c r="A187" s="4">
        <v>89</v>
      </c>
      <c r="B187" s="6"/>
      <c r="C187" s="6" t="s">
        <v>1871</v>
      </c>
      <c r="D187" s="6" t="s">
        <v>1806</v>
      </c>
      <c r="E187" s="6" t="s">
        <v>1876</v>
      </c>
      <c r="F187" s="6"/>
      <c r="G187" s="6"/>
      <c r="H187" s="6"/>
      <c r="I187" s="21"/>
      <c r="J187" s="21"/>
      <c r="K187" s="22"/>
      <c r="L187" s="22"/>
      <c r="M187" s="25">
        <v>331.7</v>
      </c>
      <c r="N187" s="21"/>
      <c r="O187" s="6"/>
      <c r="P187" s="6"/>
      <c r="Q187" s="6" t="s">
        <v>1882</v>
      </c>
      <c r="R187" s="6"/>
      <c r="S187" s="6"/>
      <c r="T187" s="6"/>
      <c r="U187" s="23"/>
      <c r="V187" s="6" t="s">
        <v>1891</v>
      </c>
      <c r="W187" s="6"/>
      <c r="X187" s="6"/>
      <c r="Y187" s="69"/>
      <c r="Z187" s="6"/>
    </row>
    <row r="188" spans="1:26" ht="30" hidden="1" x14ac:dyDescent="0.25">
      <c r="A188" s="4">
        <v>90</v>
      </c>
      <c r="B188" s="6"/>
      <c r="C188" s="6" t="s">
        <v>1872</v>
      </c>
      <c r="D188" s="6" t="s">
        <v>1535</v>
      </c>
      <c r="E188" s="6" t="s">
        <v>1877</v>
      </c>
      <c r="F188" s="6"/>
      <c r="G188" s="6"/>
      <c r="H188" s="6"/>
      <c r="I188" s="21"/>
      <c r="J188" s="21"/>
      <c r="K188" s="22"/>
      <c r="L188" s="22"/>
      <c r="M188" s="25">
        <v>4873000</v>
      </c>
      <c r="N188" s="21"/>
      <c r="O188" s="6"/>
      <c r="P188" s="6"/>
      <c r="Q188" s="6" t="s">
        <v>1883</v>
      </c>
      <c r="R188" s="6"/>
      <c r="S188" s="6"/>
      <c r="T188" s="6"/>
      <c r="U188" s="23"/>
      <c r="V188" s="6" t="s">
        <v>1892</v>
      </c>
      <c r="W188" s="6"/>
      <c r="X188" s="6"/>
      <c r="Y188" s="69"/>
      <c r="Z188" s="6"/>
    </row>
    <row r="189" spans="1:26" ht="30" hidden="1" x14ac:dyDescent="0.25">
      <c r="A189" s="4">
        <v>91</v>
      </c>
      <c r="B189" s="6"/>
      <c r="C189" s="6" t="s">
        <v>1873</v>
      </c>
      <c r="D189" s="6" t="s">
        <v>1888</v>
      </c>
      <c r="E189" s="6" t="s">
        <v>1878</v>
      </c>
      <c r="F189" s="6"/>
      <c r="G189" s="6"/>
      <c r="H189" s="6"/>
      <c r="I189" s="21"/>
      <c r="J189" s="21"/>
      <c r="K189" s="22"/>
      <c r="L189" s="22"/>
      <c r="M189" s="25">
        <v>526843</v>
      </c>
      <c r="N189" s="21"/>
      <c r="O189" s="6"/>
      <c r="P189" s="6"/>
      <c r="Q189" s="6" t="s">
        <v>1884</v>
      </c>
      <c r="R189" s="6"/>
      <c r="S189" s="6"/>
      <c r="T189" s="6"/>
      <c r="U189" s="23"/>
      <c r="V189" s="6" t="s">
        <v>1893</v>
      </c>
      <c r="W189" s="6"/>
      <c r="X189" s="6"/>
      <c r="Y189" s="69"/>
      <c r="Z189" s="6"/>
    </row>
    <row r="190" spans="1:26" ht="30" hidden="1" x14ac:dyDescent="0.25">
      <c r="A190" s="4">
        <v>92</v>
      </c>
      <c r="B190" s="6"/>
      <c r="C190" s="6" t="s">
        <v>1874</v>
      </c>
      <c r="D190" s="6" t="s">
        <v>1446</v>
      </c>
      <c r="E190" s="6" t="s">
        <v>1879</v>
      </c>
      <c r="F190" s="6"/>
      <c r="G190" s="6"/>
      <c r="H190" s="6"/>
      <c r="I190" s="21"/>
      <c r="J190" s="21"/>
      <c r="K190" s="22"/>
      <c r="L190" s="22"/>
      <c r="M190" s="25">
        <v>1617</v>
      </c>
      <c r="N190" s="21"/>
      <c r="O190" s="6"/>
      <c r="P190" s="6"/>
      <c r="Q190" s="6" t="s">
        <v>1885</v>
      </c>
      <c r="R190" s="6"/>
      <c r="S190" s="6"/>
      <c r="T190" s="6"/>
      <c r="U190" s="23"/>
      <c r="V190" s="6" t="s">
        <v>1894</v>
      </c>
      <c r="W190" s="6"/>
      <c r="X190" s="6"/>
      <c r="Y190" s="69"/>
      <c r="Z190" s="6"/>
    </row>
    <row r="191" spans="1:26" ht="30" hidden="1" x14ac:dyDescent="0.25">
      <c r="A191" s="4">
        <v>93</v>
      </c>
      <c r="B191" s="6"/>
      <c r="C191" s="6" t="s">
        <v>1874</v>
      </c>
      <c r="D191" s="6" t="s">
        <v>1446</v>
      </c>
      <c r="E191" s="6" t="s">
        <v>1876</v>
      </c>
      <c r="F191" s="6"/>
      <c r="G191" s="6"/>
      <c r="H191" s="6"/>
      <c r="I191" s="21"/>
      <c r="J191" s="21"/>
      <c r="K191" s="22"/>
      <c r="L191" s="22"/>
      <c r="M191" s="25">
        <v>2324</v>
      </c>
      <c r="N191" s="21"/>
      <c r="O191" s="6"/>
      <c r="P191" s="6"/>
      <c r="Q191" s="6" t="s">
        <v>1886</v>
      </c>
      <c r="R191" s="6"/>
      <c r="S191" s="6"/>
      <c r="T191" s="6"/>
      <c r="U191" s="23"/>
      <c r="V191" s="6" t="s">
        <v>1895</v>
      </c>
      <c r="W191" s="6"/>
      <c r="X191" s="6"/>
      <c r="Y191" s="69"/>
      <c r="Z191" s="6"/>
    </row>
    <row r="192" spans="1:26" s="35" customFormat="1" ht="39.75" hidden="1" customHeight="1" x14ac:dyDescent="0.25">
      <c r="A192" s="58"/>
      <c r="B192" s="58"/>
      <c r="C192" s="24" t="s">
        <v>379</v>
      </c>
      <c r="D192" s="58"/>
      <c r="E192" s="58"/>
      <c r="F192" s="58"/>
      <c r="G192" s="58"/>
      <c r="H192" s="58"/>
      <c r="I192" s="59"/>
      <c r="J192" s="59"/>
      <c r="K192" s="59"/>
      <c r="L192" s="59"/>
      <c r="M192" s="60"/>
      <c r="N192" s="59"/>
      <c r="O192" s="58"/>
      <c r="P192" s="58"/>
      <c r="Q192" s="58"/>
      <c r="R192" s="58"/>
      <c r="S192" s="58"/>
      <c r="T192" s="58"/>
      <c r="U192" s="61"/>
      <c r="V192" s="58"/>
      <c r="W192" s="58"/>
      <c r="X192" s="58"/>
      <c r="Y192" s="70"/>
      <c r="Z192" s="58"/>
    </row>
    <row r="193" spans="1:26" ht="45" hidden="1" x14ac:dyDescent="0.25">
      <c r="A193" s="6">
        <v>1</v>
      </c>
      <c r="B193" s="6"/>
      <c r="C193" s="6" t="s">
        <v>1896</v>
      </c>
      <c r="D193" s="6" t="s">
        <v>1905</v>
      </c>
      <c r="E193" s="6" t="s">
        <v>568</v>
      </c>
      <c r="F193" s="6"/>
      <c r="G193" s="6"/>
      <c r="H193" s="6"/>
      <c r="I193" s="21"/>
      <c r="J193" s="21"/>
      <c r="K193" s="22"/>
      <c r="L193" s="22"/>
      <c r="M193" s="25">
        <v>379.2</v>
      </c>
      <c r="N193" s="21"/>
      <c r="O193" s="6"/>
      <c r="P193" s="6"/>
      <c r="Q193" s="6" t="s">
        <v>1901</v>
      </c>
      <c r="R193" s="6"/>
      <c r="S193" s="6"/>
      <c r="T193" s="6"/>
      <c r="U193" s="23"/>
      <c r="V193" s="6" t="s">
        <v>1912</v>
      </c>
      <c r="W193" s="6"/>
      <c r="X193" s="6"/>
      <c r="Y193" s="69"/>
      <c r="Z193" s="6"/>
    </row>
    <row r="194" spans="1:26" ht="45" hidden="1" x14ac:dyDescent="0.25">
      <c r="A194" s="6">
        <v>2</v>
      </c>
      <c r="B194" s="6"/>
      <c r="C194" s="6" t="s">
        <v>1896</v>
      </c>
      <c r="D194" s="6" t="s">
        <v>1906</v>
      </c>
      <c r="E194" s="6" t="s">
        <v>568</v>
      </c>
      <c r="F194" s="6"/>
      <c r="G194" s="6"/>
      <c r="H194" s="6"/>
      <c r="I194" s="21"/>
      <c r="J194" s="21"/>
      <c r="K194" s="22"/>
      <c r="L194" s="22"/>
      <c r="M194" s="25">
        <v>1310</v>
      </c>
      <c r="N194" s="21"/>
      <c r="O194" s="6"/>
      <c r="P194" s="6"/>
      <c r="Q194" s="6" t="s">
        <v>1902</v>
      </c>
      <c r="R194" s="6"/>
      <c r="S194" s="6"/>
      <c r="T194" s="6"/>
      <c r="U194" s="23"/>
      <c r="V194" s="6" t="s">
        <v>1909</v>
      </c>
      <c r="W194" s="6"/>
      <c r="X194" s="6"/>
      <c r="Y194" s="69"/>
      <c r="Z194" s="6"/>
    </row>
    <row r="195" spans="1:26" ht="39.75" hidden="1" customHeight="1" x14ac:dyDescent="0.25">
      <c r="A195" s="6">
        <v>3</v>
      </c>
      <c r="B195" s="6"/>
      <c r="C195" s="6" t="s">
        <v>1897</v>
      </c>
      <c r="D195" s="6" t="s">
        <v>1907</v>
      </c>
      <c r="E195" s="6" t="s">
        <v>1899</v>
      </c>
      <c r="F195" s="6"/>
      <c r="G195" s="6"/>
      <c r="H195" s="6"/>
      <c r="I195" s="21"/>
      <c r="J195" s="21"/>
      <c r="K195" s="22"/>
      <c r="L195" s="22"/>
      <c r="M195" s="25">
        <v>7380</v>
      </c>
      <c r="N195" s="21"/>
      <c r="O195" s="6"/>
      <c r="P195" s="6"/>
      <c r="Q195" s="6" t="s">
        <v>1903</v>
      </c>
      <c r="R195" s="6"/>
      <c r="S195" s="6"/>
      <c r="T195" s="6"/>
      <c r="U195" s="23"/>
      <c r="V195" s="6" t="s">
        <v>1910</v>
      </c>
      <c r="W195" s="6"/>
      <c r="X195" s="6"/>
      <c r="Y195" s="69"/>
      <c r="Z195" s="6"/>
    </row>
    <row r="196" spans="1:26" ht="30" hidden="1" x14ac:dyDescent="0.25">
      <c r="A196" s="6">
        <v>4</v>
      </c>
      <c r="B196" s="6"/>
      <c r="C196" s="6" t="s">
        <v>1898</v>
      </c>
      <c r="D196" s="6" t="s">
        <v>1908</v>
      </c>
      <c r="E196" s="6" t="s">
        <v>1900</v>
      </c>
      <c r="F196" s="6"/>
      <c r="G196" s="6"/>
      <c r="H196" s="6"/>
      <c r="I196" s="21"/>
      <c r="J196" s="21"/>
      <c r="K196" s="22"/>
      <c r="L196" s="22"/>
      <c r="M196" s="25">
        <v>1740</v>
      </c>
      <c r="N196" s="21"/>
      <c r="O196" s="6"/>
      <c r="P196" s="6"/>
      <c r="Q196" s="6" t="s">
        <v>1904</v>
      </c>
      <c r="R196" s="6"/>
      <c r="S196" s="6"/>
      <c r="T196" s="6"/>
      <c r="U196" s="23"/>
      <c r="V196" s="6" t="s">
        <v>1911</v>
      </c>
      <c r="W196" s="6"/>
      <c r="X196" s="6"/>
      <c r="Y196" s="69"/>
      <c r="Z196" s="6"/>
    </row>
    <row r="197" spans="1:26" ht="30" hidden="1" x14ac:dyDescent="0.25">
      <c r="A197" s="6">
        <v>5</v>
      </c>
      <c r="B197" s="6"/>
      <c r="C197" s="6" t="s">
        <v>1938</v>
      </c>
      <c r="D197" s="6" t="s">
        <v>1913</v>
      </c>
      <c r="E197" s="6" t="s">
        <v>1931</v>
      </c>
      <c r="F197" s="6"/>
      <c r="G197" s="6"/>
      <c r="H197" s="6"/>
      <c r="I197" s="21"/>
      <c r="J197" s="21"/>
      <c r="K197" s="22"/>
      <c r="L197" s="22"/>
      <c r="M197" s="25">
        <v>746</v>
      </c>
      <c r="N197" s="21"/>
      <c r="O197" s="6"/>
      <c r="P197" s="6"/>
      <c r="Q197" s="6" t="s">
        <v>1920</v>
      </c>
      <c r="R197" s="6"/>
      <c r="S197" s="6"/>
      <c r="T197" s="6"/>
      <c r="U197" s="23"/>
      <c r="V197" s="6" t="s">
        <v>1949</v>
      </c>
      <c r="W197" s="6"/>
      <c r="X197" s="6"/>
      <c r="Y197" s="69"/>
      <c r="Z197" s="6"/>
    </row>
    <row r="198" spans="1:26" ht="30" hidden="1" x14ac:dyDescent="0.25">
      <c r="A198" s="6">
        <v>6</v>
      </c>
      <c r="B198" s="6"/>
      <c r="C198" s="6" t="s">
        <v>1939</v>
      </c>
      <c r="D198" s="6" t="s">
        <v>1914</v>
      </c>
      <c r="E198" s="6" t="s">
        <v>1932</v>
      </c>
      <c r="F198" s="6"/>
      <c r="G198" s="6"/>
      <c r="H198" s="6"/>
      <c r="I198" s="21"/>
      <c r="J198" s="21"/>
      <c r="K198" s="22"/>
      <c r="L198" s="22"/>
      <c r="M198" s="25">
        <v>17500</v>
      </c>
      <c r="N198" s="21"/>
      <c r="O198" s="6"/>
      <c r="P198" s="6"/>
      <c r="Q198" s="6" t="s">
        <v>1921</v>
      </c>
      <c r="R198" s="6"/>
      <c r="S198" s="6"/>
      <c r="T198" s="6"/>
      <c r="U198" s="23"/>
      <c r="V198" s="6" t="s">
        <v>1950</v>
      </c>
      <c r="W198" s="6"/>
      <c r="X198" s="6"/>
      <c r="Y198" s="69"/>
      <c r="Z198" s="6"/>
    </row>
    <row r="199" spans="1:26" ht="30" hidden="1" x14ac:dyDescent="0.25">
      <c r="A199" s="6">
        <v>7</v>
      </c>
      <c r="B199" s="6"/>
      <c r="C199" s="6" t="s">
        <v>1940</v>
      </c>
      <c r="D199" s="6" t="s">
        <v>1611</v>
      </c>
      <c r="E199" s="6" t="s">
        <v>1933</v>
      </c>
      <c r="F199" s="6"/>
      <c r="G199" s="6"/>
      <c r="H199" s="6"/>
      <c r="I199" s="21"/>
      <c r="J199" s="21"/>
      <c r="K199" s="22"/>
      <c r="L199" s="22"/>
      <c r="M199" s="25">
        <v>19388</v>
      </c>
      <c r="N199" s="21"/>
      <c r="O199" s="6"/>
      <c r="P199" s="6"/>
      <c r="Q199" s="6" t="s">
        <v>1922</v>
      </c>
      <c r="R199" s="6"/>
      <c r="S199" s="6"/>
      <c r="T199" s="6"/>
      <c r="U199" s="23"/>
      <c r="V199" s="6" t="s">
        <v>1951</v>
      </c>
      <c r="W199" s="6"/>
      <c r="X199" s="6"/>
      <c r="Y199" s="69"/>
      <c r="Z199" s="78"/>
    </row>
    <row r="200" spans="1:26" ht="30" hidden="1" x14ac:dyDescent="0.25">
      <c r="A200" s="6">
        <v>8</v>
      </c>
      <c r="B200" s="6"/>
      <c r="C200" s="6" t="s">
        <v>1941</v>
      </c>
      <c r="D200" s="6" t="s">
        <v>1915</v>
      </c>
      <c r="E200" s="6" t="s">
        <v>1932</v>
      </c>
      <c r="F200" s="6"/>
      <c r="G200" s="6"/>
      <c r="H200" s="6"/>
      <c r="I200" s="21"/>
      <c r="J200" s="21"/>
      <c r="K200" s="22"/>
      <c r="L200" s="22"/>
      <c r="M200" s="25">
        <v>21400</v>
      </c>
      <c r="N200" s="21"/>
      <c r="O200" s="6"/>
      <c r="P200" s="6"/>
      <c r="Q200" s="6" t="s">
        <v>1923</v>
      </c>
      <c r="R200" s="6"/>
      <c r="S200" s="6"/>
      <c r="T200" s="6"/>
      <c r="U200" s="23"/>
      <c r="V200" s="6" t="s">
        <v>1952</v>
      </c>
      <c r="W200" s="6"/>
      <c r="X200" s="6"/>
      <c r="Y200" s="69"/>
      <c r="Z200" s="6"/>
    </row>
    <row r="201" spans="1:26" ht="30" hidden="1" x14ac:dyDescent="0.25">
      <c r="A201" s="6">
        <v>9</v>
      </c>
      <c r="B201" s="6"/>
      <c r="C201" s="6" t="s">
        <v>1942</v>
      </c>
      <c r="D201" s="6" t="s">
        <v>1916</v>
      </c>
      <c r="E201" s="6" t="s">
        <v>1934</v>
      </c>
      <c r="F201" s="6"/>
      <c r="G201" s="6"/>
      <c r="H201" s="6"/>
      <c r="I201" s="21"/>
      <c r="J201" s="21"/>
      <c r="K201" s="22"/>
      <c r="L201" s="22"/>
      <c r="M201" s="25">
        <v>12842</v>
      </c>
      <c r="N201" s="21"/>
      <c r="O201" s="6"/>
      <c r="P201" s="6"/>
      <c r="Q201" s="6" t="s">
        <v>1924</v>
      </c>
      <c r="R201" s="6"/>
      <c r="S201" s="6"/>
      <c r="T201" s="6"/>
      <c r="U201" s="23"/>
      <c r="V201" s="6" t="s">
        <v>1953</v>
      </c>
      <c r="W201" s="6"/>
      <c r="X201" s="6"/>
      <c r="Y201" s="69"/>
      <c r="Z201" s="6"/>
    </row>
    <row r="202" spans="1:26" ht="30" hidden="1" x14ac:dyDescent="0.25">
      <c r="A202" s="6">
        <v>10</v>
      </c>
      <c r="B202" s="6"/>
      <c r="C202" s="6" t="s">
        <v>1943</v>
      </c>
      <c r="D202" s="6" t="s">
        <v>1591</v>
      </c>
      <c r="E202" s="6" t="s">
        <v>1935</v>
      </c>
      <c r="F202" s="6"/>
      <c r="G202" s="6"/>
      <c r="H202" s="6"/>
      <c r="I202" s="21"/>
      <c r="J202" s="21"/>
      <c r="K202" s="22"/>
      <c r="L202" s="22"/>
      <c r="M202" s="25">
        <v>56802</v>
      </c>
      <c r="N202" s="21"/>
      <c r="O202" s="6"/>
      <c r="P202" s="6"/>
      <c r="Q202" s="6" t="s">
        <v>1925</v>
      </c>
      <c r="R202" s="6"/>
      <c r="S202" s="6"/>
      <c r="T202" s="6"/>
      <c r="U202" s="23"/>
      <c r="V202" s="6" t="s">
        <v>1207</v>
      </c>
      <c r="W202" s="6"/>
      <c r="X202" s="6"/>
      <c r="Y202" s="69"/>
      <c r="Z202" s="6" t="s">
        <v>1959</v>
      </c>
    </row>
    <row r="203" spans="1:26" ht="60" hidden="1" x14ac:dyDescent="0.25">
      <c r="A203" s="6">
        <v>11</v>
      </c>
      <c r="B203" s="6"/>
      <c r="C203" s="6" t="s">
        <v>1944</v>
      </c>
      <c r="D203" s="6" t="s">
        <v>1917</v>
      </c>
      <c r="E203" s="6" t="s">
        <v>1933</v>
      </c>
      <c r="F203" s="6"/>
      <c r="G203" s="6"/>
      <c r="H203" s="109" t="s">
        <v>3598</v>
      </c>
      <c r="I203" s="21"/>
      <c r="J203" s="21"/>
      <c r="K203" s="22"/>
      <c r="L203" s="22"/>
      <c r="M203" s="25">
        <v>19339</v>
      </c>
      <c r="N203" s="21"/>
      <c r="O203" s="6"/>
      <c r="P203" s="6"/>
      <c r="Q203" s="6" t="s">
        <v>1926</v>
      </c>
      <c r="R203" s="6"/>
      <c r="S203" s="6"/>
      <c r="T203" s="6"/>
      <c r="U203" s="23"/>
      <c r="V203" s="6" t="s">
        <v>1954</v>
      </c>
      <c r="W203" s="6"/>
      <c r="X203" s="6"/>
      <c r="Y203" s="69"/>
      <c r="Z203" s="6" t="s">
        <v>1960</v>
      </c>
    </row>
    <row r="204" spans="1:26" ht="30" hidden="1" x14ac:dyDescent="0.25">
      <c r="A204" s="6">
        <v>12</v>
      </c>
      <c r="B204" s="6"/>
      <c r="C204" s="6" t="s">
        <v>1945</v>
      </c>
      <c r="D204" s="6" t="s">
        <v>1918</v>
      </c>
      <c r="E204" s="6" t="s">
        <v>1933</v>
      </c>
      <c r="F204" s="6"/>
      <c r="G204" s="6"/>
      <c r="H204" s="6"/>
      <c r="I204" s="21"/>
      <c r="J204" s="21"/>
      <c r="K204" s="22"/>
      <c r="L204" s="22"/>
      <c r="M204" s="25">
        <v>209700</v>
      </c>
      <c r="N204" s="21"/>
      <c r="O204" s="6"/>
      <c r="P204" s="6"/>
      <c r="Q204" s="6" t="s">
        <v>1927</v>
      </c>
      <c r="R204" s="6"/>
      <c r="S204" s="6"/>
      <c r="T204" s="6"/>
      <c r="U204" s="23"/>
      <c r="V204" s="6" t="s">
        <v>1955</v>
      </c>
      <c r="W204" s="6"/>
      <c r="X204" s="6"/>
      <c r="Y204" s="69"/>
      <c r="Z204" s="6"/>
    </row>
    <row r="205" spans="1:26" ht="30" hidden="1" x14ac:dyDescent="0.25">
      <c r="A205" s="6">
        <v>13</v>
      </c>
      <c r="B205" s="6"/>
      <c r="C205" s="6" t="s">
        <v>1946</v>
      </c>
      <c r="D205" s="6" t="s">
        <v>1917</v>
      </c>
      <c r="E205" s="6" t="s">
        <v>1936</v>
      </c>
      <c r="F205" s="6"/>
      <c r="G205" s="6"/>
      <c r="H205" s="6"/>
      <c r="I205" s="21"/>
      <c r="J205" s="21"/>
      <c r="K205" s="22"/>
      <c r="L205" s="22"/>
      <c r="M205" s="25">
        <v>44125</v>
      </c>
      <c r="N205" s="21"/>
      <c r="O205" s="6"/>
      <c r="P205" s="6"/>
      <c r="Q205" s="6" t="s">
        <v>1928</v>
      </c>
      <c r="R205" s="6"/>
      <c r="S205" s="6"/>
      <c r="T205" s="6"/>
      <c r="U205" s="23"/>
      <c r="V205" s="6" t="s">
        <v>1956</v>
      </c>
      <c r="W205" s="6"/>
      <c r="X205" s="6"/>
      <c r="Y205" s="69"/>
      <c r="Z205" s="6"/>
    </row>
    <row r="206" spans="1:26" ht="30" hidden="1" x14ac:dyDescent="0.25">
      <c r="A206" s="6">
        <v>14</v>
      </c>
      <c r="B206" s="6"/>
      <c r="C206" s="6" t="s">
        <v>1947</v>
      </c>
      <c r="D206" s="6" t="s">
        <v>1919</v>
      </c>
      <c r="E206" s="6" t="s">
        <v>1936</v>
      </c>
      <c r="F206" s="6"/>
      <c r="G206" s="6"/>
      <c r="H206" s="6"/>
      <c r="I206" s="21"/>
      <c r="J206" s="21"/>
      <c r="K206" s="22"/>
      <c r="L206" s="22"/>
      <c r="M206" s="25">
        <v>694960</v>
      </c>
      <c r="N206" s="21"/>
      <c r="O206" s="6"/>
      <c r="P206" s="6"/>
      <c r="Q206" s="6" t="s">
        <v>1929</v>
      </c>
      <c r="R206" s="6"/>
      <c r="S206" s="6"/>
      <c r="T206" s="6"/>
      <c r="U206" s="23"/>
      <c r="V206" s="6" t="s">
        <v>1957</v>
      </c>
      <c r="W206" s="6"/>
      <c r="X206" s="6"/>
      <c r="Y206" s="69"/>
      <c r="Z206" s="6"/>
    </row>
    <row r="207" spans="1:26" ht="30" hidden="1" x14ac:dyDescent="0.25">
      <c r="A207" s="6">
        <v>15</v>
      </c>
      <c r="B207" s="6"/>
      <c r="C207" s="6" t="s">
        <v>1948</v>
      </c>
      <c r="D207" s="6" t="s">
        <v>1177</v>
      </c>
      <c r="E207" s="6" t="s">
        <v>1937</v>
      </c>
      <c r="F207" s="6"/>
      <c r="G207" s="6"/>
      <c r="H207" s="6"/>
      <c r="I207" s="21"/>
      <c r="J207" s="21"/>
      <c r="K207" s="22"/>
      <c r="L207" s="22"/>
      <c r="M207" s="25">
        <v>55092.5</v>
      </c>
      <c r="N207" s="21"/>
      <c r="O207" s="6"/>
      <c r="P207" s="6"/>
      <c r="Q207" s="6" t="s">
        <v>1930</v>
      </c>
      <c r="R207" s="6"/>
      <c r="S207" s="6"/>
      <c r="T207" s="6"/>
      <c r="U207" s="23"/>
      <c r="V207" s="6" t="s">
        <v>1958</v>
      </c>
      <c r="W207" s="6"/>
      <c r="X207" s="6"/>
      <c r="Y207" s="69"/>
      <c r="Z207" s="6"/>
    </row>
    <row r="208" spans="1:26" ht="30" hidden="1" x14ac:dyDescent="0.25">
      <c r="A208" s="6">
        <v>16</v>
      </c>
      <c r="B208" s="6"/>
      <c r="C208" s="6" t="s">
        <v>1961</v>
      </c>
      <c r="D208" s="6" t="s">
        <v>1973</v>
      </c>
      <c r="E208" s="6" t="s">
        <v>2002</v>
      </c>
      <c r="F208" s="6"/>
      <c r="G208" s="6"/>
      <c r="H208" s="6"/>
      <c r="I208" s="21"/>
      <c r="J208" s="21"/>
      <c r="K208" s="22"/>
      <c r="L208" s="22"/>
      <c r="M208" s="25">
        <v>1297.5999999999999</v>
      </c>
      <c r="N208" s="21"/>
      <c r="O208" s="6"/>
      <c r="P208" s="6"/>
      <c r="Q208" s="6" t="s">
        <v>1986</v>
      </c>
      <c r="R208" s="6"/>
      <c r="S208" s="6"/>
      <c r="T208" s="6"/>
      <c r="U208" s="23"/>
      <c r="V208" s="6" t="s">
        <v>2018</v>
      </c>
      <c r="W208" s="6"/>
      <c r="X208" s="6"/>
      <c r="Y208" s="69"/>
      <c r="Z208" s="6"/>
    </row>
    <row r="209" spans="1:26" ht="30" hidden="1" x14ac:dyDescent="0.25">
      <c r="A209" s="6">
        <v>17</v>
      </c>
      <c r="B209" s="6"/>
      <c r="C209" s="6" t="s">
        <v>1962</v>
      </c>
      <c r="D209" s="6" t="s">
        <v>1974</v>
      </c>
      <c r="E209" s="6" t="s">
        <v>1223</v>
      </c>
      <c r="F209" s="6"/>
      <c r="G209" s="6"/>
      <c r="H209" s="6"/>
      <c r="I209" s="21"/>
      <c r="J209" s="21"/>
      <c r="K209" s="22"/>
      <c r="L209" s="22"/>
      <c r="M209" s="25">
        <v>6990.6</v>
      </c>
      <c r="N209" s="21"/>
      <c r="O209" s="6"/>
      <c r="P209" s="6"/>
      <c r="Q209" s="6" t="s">
        <v>1987</v>
      </c>
      <c r="R209" s="6"/>
      <c r="S209" s="6"/>
      <c r="T209" s="6"/>
      <c r="U209" s="23"/>
      <c r="V209" s="6" t="s">
        <v>2019</v>
      </c>
      <c r="W209" s="6"/>
      <c r="X209" s="6"/>
      <c r="Y209" s="69"/>
      <c r="Z209" s="6"/>
    </row>
    <row r="210" spans="1:26" ht="30" hidden="1" x14ac:dyDescent="0.25">
      <c r="A210" s="6">
        <v>18</v>
      </c>
      <c r="B210" s="6"/>
      <c r="C210" s="6" t="s">
        <v>1963</v>
      </c>
      <c r="D210" s="6" t="s">
        <v>1975</v>
      </c>
      <c r="E210" s="6" t="s">
        <v>2003</v>
      </c>
      <c r="F210" s="6"/>
      <c r="G210" s="6"/>
      <c r="H210" s="6"/>
      <c r="I210" s="21"/>
      <c r="J210" s="21"/>
      <c r="K210" s="22"/>
      <c r="L210" s="22"/>
      <c r="M210" s="25">
        <v>12291.4</v>
      </c>
      <c r="N210" s="21"/>
      <c r="O210" s="6"/>
      <c r="P210" s="6"/>
      <c r="Q210" s="6" t="s">
        <v>1988</v>
      </c>
      <c r="R210" s="6"/>
      <c r="S210" s="6"/>
      <c r="T210" s="6"/>
      <c r="U210" s="23"/>
      <c r="V210" s="6" t="s">
        <v>2020</v>
      </c>
      <c r="W210" s="6"/>
      <c r="X210" s="6"/>
      <c r="Y210" s="69"/>
      <c r="Z210" s="6"/>
    </row>
    <row r="211" spans="1:26" ht="30" hidden="1" x14ac:dyDescent="0.25">
      <c r="A211" s="6">
        <v>19</v>
      </c>
      <c r="B211" s="6"/>
      <c r="C211" s="6" t="s">
        <v>1964</v>
      </c>
      <c r="D211" s="6" t="s">
        <v>1611</v>
      </c>
      <c r="E211" s="6" t="s">
        <v>2004</v>
      </c>
      <c r="F211" s="6"/>
      <c r="G211" s="6"/>
      <c r="H211" s="6"/>
      <c r="I211" s="21"/>
      <c r="J211" s="21"/>
      <c r="K211" s="22"/>
      <c r="L211" s="22"/>
      <c r="M211" s="25">
        <v>16983</v>
      </c>
      <c r="N211" s="21"/>
      <c r="O211" s="6"/>
      <c r="P211" s="6"/>
      <c r="Q211" s="6" t="s">
        <v>1989</v>
      </c>
      <c r="R211" s="6"/>
      <c r="S211" s="6"/>
      <c r="T211" s="6"/>
      <c r="U211" s="23"/>
      <c r="V211" s="6" t="s">
        <v>2010</v>
      </c>
      <c r="W211" s="6"/>
      <c r="X211" s="6"/>
      <c r="Y211" s="69"/>
      <c r="Z211" s="6"/>
    </row>
    <row r="212" spans="1:26" ht="30" hidden="1" x14ac:dyDescent="0.25">
      <c r="A212" s="6">
        <v>20</v>
      </c>
      <c r="B212" s="6"/>
      <c r="C212" s="6" t="s">
        <v>1965</v>
      </c>
      <c r="D212" s="6" t="s">
        <v>1976</v>
      </c>
      <c r="E212" s="6" t="s">
        <v>1223</v>
      </c>
      <c r="F212" s="6"/>
      <c r="G212" s="6"/>
      <c r="H212" s="6"/>
      <c r="I212" s="21"/>
      <c r="J212" s="21"/>
      <c r="K212" s="22"/>
      <c r="L212" s="22"/>
      <c r="M212" s="25">
        <v>48000</v>
      </c>
      <c r="N212" s="21"/>
      <c r="O212" s="6"/>
      <c r="P212" s="6"/>
      <c r="Q212" s="6" t="s">
        <v>1990</v>
      </c>
      <c r="R212" s="6"/>
      <c r="S212" s="6"/>
      <c r="T212" s="6"/>
      <c r="U212" s="23"/>
      <c r="V212" s="6" t="s">
        <v>2021</v>
      </c>
      <c r="W212" s="6"/>
      <c r="X212" s="6"/>
      <c r="Y212" s="69"/>
      <c r="Z212" s="6"/>
    </row>
    <row r="213" spans="1:26" ht="30" hidden="1" x14ac:dyDescent="0.25">
      <c r="A213" s="6">
        <v>21</v>
      </c>
      <c r="B213" s="6"/>
      <c r="C213" s="6" t="s">
        <v>1966</v>
      </c>
      <c r="D213" s="6" t="s">
        <v>1977</v>
      </c>
      <c r="E213" s="6" t="s">
        <v>1223</v>
      </c>
      <c r="F213" s="6"/>
      <c r="G213" s="6"/>
      <c r="H213" s="6"/>
      <c r="I213" s="21"/>
      <c r="J213" s="21"/>
      <c r="K213" s="22"/>
      <c r="L213" s="22"/>
      <c r="M213" s="25">
        <v>1564.4</v>
      </c>
      <c r="N213" s="21"/>
      <c r="O213" s="6"/>
      <c r="P213" s="6"/>
      <c r="Q213" s="6" t="s">
        <v>1991</v>
      </c>
      <c r="R213" s="6"/>
      <c r="S213" s="6"/>
      <c r="T213" s="6"/>
      <c r="U213" s="23"/>
      <c r="V213" s="6" t="s">
        <v>2011</v>
      </c>
      <c r="W213" s="6"/>
      <c r="X213" s="6"/>
      <c r="Y213" s="69"/>
      <c r="Z213" s="6"/>
    </row>
    <row r="214" spans="1:26" ht="45" hidden="1" x14ac:dyDescent="0.25">
      <c r="A214" s="6">
        <v>22</v>
      </c>
      <c r="B214" s="6"/>
      <c r="C214" s="6" t="s">
        <v>1966</v>
      </c>
      <c r="D214" s="6" t="s">
        <v>1978</v>
      </c>
      <c r="E214" s="6" t="s">
        <v>1223</v>
      </c>
      <c r="F214" s="6"/>
      <c r="G214" s="6"/>
      <c r="H214" s="6"/>
      <c r="I214" s="21"/>
      <c r="J214" s="21"/>
      <c r="K214" s="22"/>
      <c r="L214" s="22"/>
      <c r="M214" s="25">
        <v>127.1</v>
      </c>
      <c r="N214" s="21"/>
      <c r="O214" s="6"/>
      <c r="P214" s="6"/>
      <c r="Q214" s="6" t="s">
        <v>1992</v>
      </c>
      <c r="R214" s="6"/>
      <c r="S214" s="6"/>
      <c r="T214" s="6"/>
      <c r="U214" s="23"/>
      <c r="V214" s="6" t="s">
        <v>2012</v>
      </c>
      <c r="W214" s="6"/>
      <c r="X214" s="6"/>
      <c r="Y214" s="69"/>
      <c r="Z214" s="6"/>
    </row>
    <row r="215" spans="1:26" ht="60" hidden="1" x14ac:dyDescent="0.25">
      <c r="A215" s="6">
        <v>23</v>
      </c>
      <c r="B215" s="6"/>
      <c r="C215" s="6" t="s">
        <v>1967</v>
      </c>
      <c r="D215" s="6" t="s">
        <v>1663</v>
      </c>
      <c r="E215" s="6" t="s">
        <v>1670</v>
      </c>
      <c r="F215" s="6"/>
      <c r="G215" s="6"/>
      <c r="H215" s="6"/>
      <c r="I215" s="21"/>
      <c r="J215" s="21"/>
      <c r="K215" s="22"/>
      <c r="L215" s="22"/>
      <c r="M215" s="25">
        <v>40800</v>
      </c>
      <c r="N215" s="21"/>
      <c r="O215" s="6"/>
      <c r="P215" s="6"/>
      <c r="Q215" s="6" t="s">
        <v>1993</v>
      </c>
      <c r="R215" s="6"/>
      <c r="S215" s="6"/>
      <c r="T215" s="6"/>
      <c r="U215" s="23"/>
      <c r="V215" s="6" t="s">
        <v>1207</v>
      </c>
      <c r="W215" s="6"/>
      <c r="X215" s="6"/>
      <c r="Y215" s="69"/>
      <c r="Z215" s="6" t="s">
        <v>2023</v>
      </c>
    </row>
    <row r="216" spans="1:26" ht="30" hidden="1" x14ac:dyDescent="0.25">
      <c r="A216" s="6">
        <v>24</v>
      </c>
      <c r="B216" s="6"/>
      <c r="C216" s="6" t="s">
        <v>1968</v>
      </c>
      <c r="D216" s="6" t="s">
        <v>1979</v>
      </c>
      <c r="E216" s="6" t="s">
        <v>2005</v>
      </c>
      <c r="F216" s="6"/>
      <c r="G216" s="6"/>
      <c r="H216" s="6"/>
      <c r="I216" s="21"/>
      <c r="J216" s="21"/>
      <c r="K216" s="22"/>
      <c r="L216" s="22"/>
      <c r="M216" s="25">
        <v>60000</v>
      </c>
      <c r="N216" s="21"/>
      <c r="O216" s="6"/>
      <c r="P216" s="6"/>
      <c r="Q216" s="6" t="s">
        <v>1994</v>
      </c>
      <c r="R216" s="6"/>
      <c r="S216" s="6"/>
      <c r="T216" s="6"/>
      <c r="U216" s="23"/>
      <c r="V216" s="6" t="s">
        <v>2013</v>
      </c>
      <c r="W216" s="6"/>
      <c r="X216" s="6"/>
      <c r="Y216" s="69"/>
      <c r="Z216" s="6"/>
    </row>
    <row r="217" spans="1:26" ht="60" hidden="1" x14ac:dyDescent="0.25">
      <c r="A217" s="6">
        <v>25</v>
      </c>
      <c r="B217" s="6"/>
      <c r="C217" s="6" t="s">
        <v>1969</v>
      </c>
      <c r="D217" s="6" t="s">
        <v>1980</v>
      </c>
      <c r="E217" s="6" t="s">
        <v>2005</v>
      </c>
      <c r="F217" s="6"/>
      <c r="G217" s="6"/>
      <c r="H217" s="6"/>
      <c r="I217" s="21"/>
      <c r="J217" s="21"/>
      <c r="K217" s="22"/>
      <c r="L217" s="22"/>
      <c r="M217" s="25">
        <v>19999.900000000001</v>
      </c>
      <c r="N217" s="21"/>
      <c r="O217" s="6"/>
      <c r="P217" s="6"/>
      <c r="Q217" s="6" t="s">
        <v>1995</v>
      </c>
      <c r="R217" s="6"/>
      <c r="S217" s="6"/>
      <c r="T217" s="6"/>
      <c r="U217" s="23"/>
      <c r="V217" s="6" t="s">
        <v>2014</v>
      </c>
      <c r="W217" s="6"/>
      <c r="X217" s="6"/>
      <c r="Y217" s="69"/>
      <c r="Z217" s="6"/>
    </row>
    <row r="218" spans="1:26" ht="30" hidden="1" x14ac:dyDescent="0.25">
      <c r="A218" s="6">
        <v>26</v>
      </c>
      <c r="B218" s="6"/>
      <c r="C218" s="6" t="s">
        <v>1970</v>
      </c>
      <c r="D218" s="6" t="s">
        <v>1907</v>
      </c>
      <c r="E218" s="6" t="s">
        <v>1223</v>
      </c>
      <c r="F218" s="6"/>
      <c r="G218" s="6"/>
      <c r="H218" s="6"/>
      <c r="I218" s="21"/>
      <c r="J218" s="21"/>
      <c r="K218" s="22"/>
      <c r="L218" s="22"/>
      <c r="M218" s="25">
        <v>244561.9</v>
      </c>
      <c r="N218" s="21"/>
      <c r="O218" s="6"/>
      <c r="P218" s="6"/>
      <c r="Q218" s="6" t="s">
        <v>1996</v>
      </c>
      <c r="R218" s="6"/>
      <c r="S218" s="6"/>
      <c r="T218" s="6"/>
      <c r="U218" s="23"/>
      <c r="V218" s="6" t="s">
        <v>1207</v>
      </c>
      <c r="W218" s="6"/>
      <c r="X218" s="6"/>
      <c r="Y218" s="69"/>
      <c r="Z218" s="6" t="s">
        <v>2022</v>
      </c>
    </row>
    <row r="219" spans="1:26" ht="45" hidden="1" x14ac:dyDescent="0.25">
      <c r="A219" s="6">
        <v>27</v>
      </c>
      <c r="B219" s="6"/>
      <c r="C219" s="6" t="s">
        <v>1947</v>
      </c>
      <c r="D219" s="6" t="s">
        <v>1981</v>
      </c>
      <c r="E219" s="6" t="s">
        <v>2009</v>
      </c>
      <c r="F219" s="6"/>
      <c r="G219" s="6"/>
      <c r="H219" s="6"/>
      <c r="I219" s="21"/>
      <c r="J219" s="21"/>
      <c r="K219" s="22"/>
      <c r="L219" s="22"/>
      <c r="M219" s="25">
        <v>45722.400000000001</v>
      </c>
      <c r="N219" s="21"/>
      <c r="O219" s="6"/>
      <c r="P219" s="6"/>
      <c r="Q219" s="6" t="s">
        <v>1997</v>
      </c>
      <c r="R219" s="6"/>
      <c r="S219" s="6"/>
      <c r="T219" s="6"/>
      <c r="U219" s="23"/>
      <c r="V219" s="6" t="s">
        <v>1207</v>
      </c>
      <c r="W219" s="6"/>
      <c r="X219" s="6"/>
      <c r="Y219" s="69"/>
      <c r="Z219" s="6" t="s">
        <v>2022</v>
      </c>
    </row>
    <row r="220" spans="1:26" ht="30" hidden="1" x14ac:dyDescent="0.25">
      <c r="A220" s="6">
        <v>28</v>
      </c>
      <c r="B220" s="6"/>
      <c r="C220" s="6" t="s">
        <v>1971</v>
      </c>
      <c r="D220" s="6" t="s">
        <v>1982</v>
      </c>
      <c r="E220" s="6" t="s">
        <v>2006</v>
      </c>
      <c r="F220" s="6"/>
      <c r="G220" s="6"/>
      <c r="H220" s="6"/>
      <c r="I220" s="21"/>
      <c r="J220" s="21"/>
      <c r="K220" s="22"/>
      <c r="L220" s="22"/>
      <c r="M220" s="25">
        <v>1200</v>
      </c>
      <c r="N220" s="21"/>
      <c r="O220" s="6"/>
      <c r="P220" s="6"/>
      <c r="Q220" s="6" t="s">
        <v>1998</v>
      </c>
      <c r="R220" s="6"/>
      <c r="S220" s="6"/>
      <c r="T220" s="6"/>
      <c r="U220" s="23"/>
      <c r="V220" s="6" t="s">
        <v>2015</v>
      </c>
      <c r="W220" s="6"/>
      <c r="X220" s="6"/>
      <c r="Y220" s="69"/>
      <c r="Z220" s="6"/>
    </row>
    <row r="221" spans="1:26" ht="45" hidden="1" x14ac:dyDescent="0.25">
      <c r="A221" s="6">
        <v>29</v>
      </c>
      <c r="B221" s="6"/>
      <c r="C221" s="6" t="s">
        <v>1689</v>
      </c>
      <c r="D221" s="6" t="s">
        <v>1983</v>
      </c>
      <c r="E221" s="6" t="s">
        <v>2005</v>
      </c>
      <c r="F221" s="6"/>
      <c r="G221" s="6"/>
      <c r="H221" s="6"/>
      <c r="I221" s="21"/>
      <c r="J221" s="21"/>
      <c r="K221" s="22"/>
      <c r="L221" s="22"/>
      <c r="M221" s="25">
        <v>54900</v>
      </c>
      <c r="N221" s="21"/>
      <c r="O221" s="6"/>
      <c r="P221" s="6"/>
      <c r="Q221" s="6" t="s">
        <v>1999</v>
      </c>
      <c r="R221" s="6"/>
      <c r="S221" s="6"/>
      <c r="T221" s="6"/>
      <c r="U221" s="23"/>
      <c r="V221" s="6" t="s">
        <v>2016</v>
      </c>
      <c r="W221" s="6"/>
      <c r="X221" s="6"/>
      <c r="Y221" s="69"/>
      <c r="Z221" s="6"/>
    </row>
    <row r="222" spans="1:26" ht="45" hidden="1" x14ac:dyDescent="0.25">
      <c r="A222" s="6">
        <v>30</v>
      </c>
      <c r="B222" s="6"/>
      <c r="C222" s="6" t="s">
        <v>1972</v>
      </c>
      <c r="D222" s="6" t="s">
        <v>1984</v>
      </c>
      <c r="E222" s="6" t="s">
        <v>2007</v>
      </c>
      <c r="F222" s="6"/>
      <c r="G222" s="6"/>
      <c r="H222" s="6"/>
      <c r="I222" s="21"/>
      <c r="J222" s="21"/>
      <c r="K222" s="22"/>
      <c r="L222" s="22"/>
      <c r="M222" s="25">
        <v>1700.1</v>
      </c>
      <c r="N222" s="21"/>
      <c r="O222" s="6"/>
      <c r="P222" s="6"/>
      <c r="Q222" s="6" t="s">
        <v>2000</v>
      </c>
      <c r="R222" s="6"/>
      <c r="S222" s="6"/>
      <c r="T222" s="6"/>
      <c r="U222" s="23"/>
      <c r="V222" s="6" t="s">
        <v>2017</v>
      </c>
      <c r="W222" s="6"/>
      <c r="X222" s="6"/>
      <c r="Y222" s="69"/>
      <c r="Z222" s="6"/>
    </row>
    <row r="223" spans="1:26" ht="30" hidden="1" x14ac:dyDescent="0.25">
      <c r="A223" s="6">
        <v>31</v>
      </c>
      <c r="B223" s="6"/>
      <c r="C223" s="6" t="s">
        <v>1947</v>
      </c>
      <c r="D223" s="6" t="s">
        <v>1985</v>
      </c>
      <c r="E223" s="6" t="s">
        <v>2008</v>
      </c>
      <c r="F223" s="6"/>
      <c r="G223" s="6"/>
      <c r="H223" s="6"/>
      <c r="I223" s="21"/>
      <c r="J223" s="21"/>
      <c r="K223" s="22"/>
      <c r="L223" s="22"/>
      <c r="M223" s="25">
        <v>10704.1</v>
      </c>
      <c r="N223" s="21"/>
      <c r="O223" s="6"/>
      <c r="P223" s="6"/>
      <c r="Q223" s="6" t="s">
        <v>2001</v>
      </c>
      <c r="R223" s="6"/>
      <c r="S223" s="6"/>
      <c r="T223" s="6"/>
      <c r="U223" s="23"/>
      <c r="V223" s="6" t="s">
        <v>1207</v>
      </c>
      <c r="W223" s="6"/>
      <c r="X223" s="6"/>
      <c r="Y223" s="69"/>
      <c r="Z223" s="6" t="s">
        <v>2022</v>
      </c>
    </row>
    <row r="224" spans="1:26" ht="30" hidden="1" x14ac:dyDescent="0.25">
      <c r="A224" s="6">
        <v>32</v>
      </c>
      <c r="B224" s="6"/>
      <c r="C224" s="6" t="s">
        <v>2024</v>
      </c>
      <c r="D224" s="6" t="s">
        <v>2026</v>
      </c>
      <c r="E224" s="6" t="s">
        <v>1738</v>
      </c>
      <c r="F224" s="6"/>
      <c r="G224" s="6"/>
      <c r="H224" s="6"/>
      <c r="I224" s="21"/>
      <c r="J224" s="21"/>
      <c r="K224" s="22"/>
      <c r="L224" s="22"/>
      <c r="M224" s="25">
        <v>1048.5999999999999</v>
      </c>
      <c r="N224" s="21"/>
      <c r="O224" s="6"/>
      <c r="P224" s="6"/>
      <c r="Q224" s="6" t="s">
        <v>2025</v>
      </c>
      <c r="R224" s="6"/>
      <c r="S224" s="6"/>
      <c r="T224" s="6"/>
      <c r="U224" s="23"/>
      <c r="V224" s="6" t="s">
        <v>2041</v>
      </c>
      <c r="W224" s="6"/>
      <c r="X224" s="6"/>
      <c r="Y224" s="69"/>
      <c r="Z224" s="6"/>
    </row>
    <row r="225" spans="1:26" ht="30" hidden="1" x14ac:dyDescent="0.25">
      <c r="A225" s="6">
        <v>33</v>
      </c>
      <c r="B225" s="6"/>
      <c r="C225" s="6" t="s">
        <v>2034</v>
      </c>
      <c r="D225" s="6" t="s">
        <v>1663</v>
      </c>
      <c r="E225" s="6" t="s">
        <v>1737</v>
      </c>
      <c r="F225" s="6"/>
      <c r="G225" s="6"/>
      <c r="H225" s="6"/>
      <c r="I225" s="21"/>
      <c r="J225" s="21"/>
      <c r="K225" s="22"/>
      <c r="L225" s="22"/>
      <c r="M225" s="25">
        <v>10029</v>
      </c>
      <c r="N225" s="21"/>
      <c r="O225" s="6"/>
      <c r="P225" s="6"/>
      <c r="Q225" s="6" t="s">
        <v>2027</v>
      </c>
      <c r="R225" s="6"/>
      <c r="S225" s="6"/>
      <c r="T225" s="6"/>
      <c r="U225" s="23"/>
      <c r="V225" s="6" t="s">
        <v>2042</v>
      </c>
      <c r="W225" s="6"/>
      <c r="X225" s="6"/>
      <c r="Y225" s="69"/>
      <c r="Z225" s="6"/>
    </row>
    <row r="226" spans="1:26" ht="30" hidden="1" x14ac:dyDescent="0.25">
      <c r="A226" s="6">
        <v>34</v>
      </c>
      <c r="B226" s="6"/>
      <c r="C226" s="6" t="s">
        <v>2035</v>
      </c>
      <c r="D226" s="6" t="s">
        <v>1913</v>
      </c>
      <c r="E226" s="6" t="s">
        <v>1281</v>
      </c>
      <c r="F226" s="6"/>
      <c r="G226" s="6"/>
      <c r="H226" s="6"/>
      <c r="I226" s="21"/>
      <c r="J226" s="21"/>
      <c r="K226" s="22"/>
      <c r="L226" s="22"/>
      <c r="M226" s="25">
        <v>1423</v>
      </c>
      <c r="N226" s="21"/>
      <c r="O226" s="6"/>
      <c r="P226" s="6"/>
      <c r="Q226" s="6" t="s">
        <v>2028</v>
      </c>
      <c r="R226" s="6"/>
      <c r="S226" s="6"/>
      <c r="T226" s="6"/>
      <c r="U226" s="23"/>
      <c r="V226" s="6" t="s">
        <v>2043</v>
      </c>
      <c r="W226" s="6"/>
      <c r="X226" s="6"/>
      <c r="Y226" s="69"/>
      <c r="Z226" s="6"/>
    </row>
    <row r="227" spans="1:26" ht="30" hidden="1" x14ac:dyDescent="0.25">
      <c r="A227" s="6">
        <v>35</v>
      </c>
      <c r="B227" s="6"/>
      <c r="C227" s="6" t="s">
        <v>2036</v>
      </c>
      <c r="D227" s="6" t="s">
        <v>1803</v>
      </c>
      <c r="E227" s="6" t="s">
        <v>2039</v>
      </c>
      <c r="F227" s="6"/>
      <c r="G227" s="6"/>
      <c r="H227" s="6"/>
      <c r="I227" s="21"/>
      <c r="J227" s="21"/>
      <c r="K227" s="22"/>
      <c r="L227" s="22"/>
      <c r="M227" s="25">
        <v>176</v>
      </c>
      <c r="N227" s="21"/>
      <c r="O227" s="6"/>
      <c r="P227" s="6"/>
      <c r="Q227" s="6" t="s">
        <v>2029</v>
      </c>
      <c r="R227" s="6"/>
      <c r="S227" s="6"/>
      <c r="T227" s="6"/>
      <c r="U227" s="23"/>
      <c r="V227" s="6" t="s">
        <v>2044</v>
      </c>
      <c r="W227" s="6"/>
      <c r="X227" s="6"/>
      <c r="Y227" s="69"/>
      <c r="Z227" s="6"/>
    </row>
    <row r="228" spans="1:26" ht="45" hidden="1" x14ac:dyDescent="0.25">
      <c r="A228" s="6">
        <v>36</v>
      </c>
      <c r="B228" s="6"/>
      <c r="C228" s="6" t="s">
        <v>2030</v>
      </c>
      <c r="D228" s="6" t="s">
        <v>2037</v>
      </c>
      <c r="E228" s="6" t="s">
        <v>1740</v>
      </c>
      <c r="F228" s="6"/>
      <c r="G228" s="6"/>
      <c r="H228" s="6"/>
      <c r="I228" s="21"/>
      <c r="J228" s="21"/>
      <c r="K228" s="22"/>
      <c r="L228" s="22"/>
      <c r="M228" s="25">
        <v>297000</v>
      </c>
      <c r="N228" s="21"/>
      <c r="O228" s="6"/>
      <c r="P228" s="6"/>
      <c r="Q228" s="6" t="s">
        <v>2031</v>
      </c>
      <c r="R228" s="6"/>
      <c r="S228" s="6"/>
      <c r="T228" s="6"/>
      <c r="U228" s="23"/>
      <c r="V228" s="6" t="s">
        <v>2045</v>
      </c>
      <c r="W228" s="6"/>
      <c r="X228" s="6"/>
      <c r="Y228" s="69"/>
      <c r="Z228" s="6"/>
    </row>
    <row r="229" spans="1:26" ht="30" hidden="1" x14ac:dyDescent="0.25">
      <c r="A229" s="6">
        <v>37</v>
      </c>
      <c r="B229" s="6"/>
      <c r="C229" s="6" t="s">
        <v>2032</v>
      </c>
      <c r="D229" s="6" t="s">
        <v>2038</v>
      </c>
      <c r="E229" s="6" t="s">
        <v>1684</v>
      </c>
      <c r="F229" s="6"/>
      <c r="G229" s="6"/>
      <c r="H229" s="6"/>
      <c r="I229" s="21"/>
      <c r="J229" s="21"/>
      <c r="K229" s="22"/>
      <c r="L229" s="22"/>
      <c r="M229" s="25">
        <v>45013.9</v>
      </c>
      <c r="N229" s="21"/>
      <c r="O229" s="6"/>
      <c r="P229" s="6"/>
      <c r="Q229" s="6" t="s">
        <v>2033</v>
      </c>
      <c r="R229" s="6"/>
      <c r="S229" s="6"/>
      <c r="T229" s="6"/>
      <c r="U229" s="23"/>
      <c r="V229" s="6" t="s">
        <v>2040</v>
      </c>
      <c r="W229" s="6"/>
      <c r="X229" s="6"/>
      <c r="Y229" s="69"/>
      <c r="Z229" s="6"/>
    </row>
    <row r="230" spans="1:26" ht="30" hidden="1" x14ac:dyDescent="0.25">
      <c r="A230" s="6">
        <v>38</v>
      </c>
      <c r="B230" s="6"/>
      <c r="C230" s="6" t="s">
        <v>2046</v>
      </c>
      <c r="D230" s="6" t="s">
        <v>2062</v>
      </c>
      <c r="E230" s="6" t="s">
        <v>318</v>
      </c>
      <c r="F230" s="6"/>
      <c r="G230" s="6"/>
      <c r="H230" s="6"/>
      <c r="I230" s="21"/>
      <c r="J230" s="21"/>
      <c r="K230" s="22"/>
      <c r="L230" s="22"/>
      <c r="M230" s="25">
        <v>40231</v>
      </c>
      <c r="N230" s="21"/>
      <c r="O230" s="6"/>
      <c r="P230" s="6"/>
      <c r="Q230" s="6" t="s">
        <v>2075</v>
      </c>
      <c r="R230" s="6"/>
      <c r="S230" s="6"/>
      <c r="T230" s="6"/>
      <c r="U230" s="23"/>
      <c r="V230" s="6" t="s">
        <v>2096</v>
      </c>
      <c r="W230" s="6"/>
      <c r="X230" s="6"/>
      <c r="Y230" s="69"/>
      <c r="Z230" s="6"/>
    </row>
    <row r="231" spans="1:26" ht="30" hidden="1" x14ac:dyDescent="0.25">
      <c r="A231" s="6">
        <v>39</v>
      </c>
      <c r="B231" s="6"/>
      <c r="C231" s="6" t="s">
        <v>2047</v>
      </c>
      <c r="D231" s="6" t="s">
        <v>2063</v>
      </c>
      <c r="E231" s="6" t="s">
        <v>134</v>
      </c>
      <c r="F231" s="6"/>
      <c r="G231" s="6"/>
      <c r="H231" s="6"/>
      <c r="I231" s="21"/>
      <c r="J231" s="21"/>
      <c r="K231" s="22"/>
      <c r="L231" s="22"/>
      <c r="M231" s="25">
        <v>2663.1</v>
      </c>
      <c r="N231" s="21"/>
      <c r="O231" s="6"/>
      <c r="P231" s="6"/>
      <c r="Q231" s="6" t="s">
        <v>2076</v>
      </c>
      <c r="R231" s="6"/>
      <c r="S231" s="6"/>
      <c r="T231" s="6"/>
      <c r="U231" s="23"/>
      <c r="V231" s="6" t="s">
        <v>2097</v>
      </c>
      <c r="W231" s="6"/>
      <c r="X231" s="6"/>
      <c r="Y231" s="69"/>
      <c r="Z231" s="6"/>
    </row>
    <row r="232" spans="1:26" ht="60" hidden="1" x14ac:dyDescent="0.25">
      <c r="A232" s="6">
        <v>40</v>
      </c>
      <c r="B232" s="6"/>
      <c r="C232" s="6" t="s">
        <v>2048</v>
      </c>
      <c r="D232" s="6" t="s">
        <v>2064</v>
      </c>
      <c r="E232" s="6" t="s">
        <v>479</v>
      </c>
      <c r="F232" s="6"/>
      <c r="G232" s="6"/>
      <c r="H232" s="109" t="s">
        <v>3812</v>
      </c>
      <c r="I232" s="21"/>
      <c r="J232" s="21"/>
      <c r="K232" s="22"/>
      <c r="L232" s="22"/>
      <c r="M232" s="25">
        <v>9000</v>
      </c>
      <c r="N232" s="21"/>
      <c r="O232" s="6"/>
      <c r="P232" s="6"/>
      <c r="Q232" s="109" t="s">
        <v>3813</v>
      </c>
      <c r="R232" s="6"/>
      <c r="S232" s="6"/>
      <c r="T232" s="6"/>
      <c r="U232" s="23"/>
      <c r="V232" s="6" t="s">
        <v>2111</v>
      </c>
      <c r="W232" s="6"/>
      <c r="X232" s="6"/>
      <c r="Y232" s="69"/>
      <c r="Z232" s="6"/>
    </row>
    <row r="233" spans="1:26" ht="30" hidden="1" x14ac:dyDescent="0.25">
      <c r="A233" s="6">
        <v>41</v>
      </c>
      <c r="B233" s="6"/>
      <c r="C233" s="6" t="s">
        <v>2049</v>
      </c>
      <c r="D233" s="6" t="s">
        <v>357</v>
      </c>
      <c r="E233" s="6" t="s">
        <v>2091</v>
      </c>
      <c r="F233" s="6"/>
      <c r="G233" s="6"/>
      <c r="H233" s="6"/>
      <c r="I233" s="21"/>
      <c r="J233" s="21"/>
      <c r="K233" s="22"/>
      <c r="L233" s="22"/>
      <c r="M233" s="25">
        <v>1103</v>
      </c>
      <c r="N233" s="21"/>
      <c r="O233" s="6"/>
      <c r="P233" s="6"/>
      <c r="Q233" s="6" t="s">
        <v>2077</v>
      </c>
      <c r="R233" s="6"/>
      <c r="S233" s="6"/>
      <c r="T233" s="6"/>
      <c r="U233" s="23"/>
      <c r="V233" s="6" t="s">
        <v>2098</v>
      </c>
      <c r="W233" s="6"/>
      <c r="X233" s="6"/>
      <c r="Y233" s="69"/>
      <c r="Z233" s="6"/>
    </row>
    <row r="234" spans="1:26" ht="30" hidden="1" x14ac:dyDescent="0.25">
      <c r="A234" s="6">
        <v>42</v>
      </c>
      <c r="B234" s="6"/>
      <c r="C234" s="6" t="s">
        <v>2050</v>
      </c>
      <c r="D234" s="6" t="s">
        <v>2065</v>
      </c>
      <c r="E234" s="6" t="s">
        <v>2092</v>
      </c>
      <c r="F234" s="6"/>
      <c r="G234" s="6"/>
      <c r="H234" s="6"/>
      <c r="I234" s="21"/>
      <c r="J234" s="21"/>
      <c r="K234" s="22"/>
      <c r="L234" s="22"/>
      <c r="M234" s="25">
        <v>947.5</v>
      </c>
      <c r="N234" s="21"/>
      <c r="O234" s="6"/>
      <c r="P234" s="6"/>
      <c r="Q234" s="6" t="s">
        <v>2078</v>
      </c>
      <c r="R234" s="6"/>
      <c r="S234" s="6"/>
      <c r="T234" s="6"/>
      <c r="U234" s="23"/>
      <c r="V234" s="6" t="s">
        <v>2099</v>
      </c>
      <c r="W234" s="6"/>
      <c r="X234" s="6"/>
      <c r="Y234" s="69"/>
      <c r="Z234" s="6"/>
    </row>
    <row r="235" spans="1:26" ht="30" hidden="1" x14ac:dyDescent="0.25">
      <c r="A235" s="6">
        <v>43</v>
      </c>
      <c r="B235" s="6"/>
      <c r="C235" s="6" t="s">
        <v>2051</v>
      </c>
      <c r="D235" s="6" t="s">
        <v>2066</v>
      </c>
      <c r="E235" s="6" t="s">
        <v>2093</v>
      </c>
      <c r="F235" s="6"/>
      <c r="G235" s="6"/>
      <c r="H235" s="6"/>
      <c r="I235" s="21"/>
      <c r="J235" s="21"/>
      <c r="K235" s="22"/>
      <c r="L235" s="22"/>
      <c r="M235" s="25">
        <v>23032.400000000001</v>
      </c>
      <c r="N235" s="21"/>
      <c r="O235" s="6"/>
      <c r="P235" s="6"/>
      <c r="Q235" s="6" t="s">
        <v>2079</v>
      </c>
      <c r="R235" s="6"/>
      <c r="S235" s="6"/>
      <c r="T235" s="6"/>
      <c r="U235" s="23"/>
      <c r="V235" s="6" t="s">
        <v>2100</v>
      </c>
      <c r="W235" s="6"/>
      <c r="X235" s="6"/>
      <c r="Y235" s="69"/>
      <c r="Z235" s="6"/>
    </row>
    <row r="236" spans="1:26" ht="30" hidden="1" x14ac:dyDescent="0.25">
      <c r="A236" s="6">
        <v>44</v>
      </c>
      <c r="B236" s="6"/>
      <c r="C236" s="6" t="s">
        <v>2052</v>
      </c>
      <c r="D236" s="6" t="s">
        <v>2067</v>
      </c>
      <c r="E236" s="6" t="s">
        <v>331</v>
      </c>
      <c r="F236" s="6"/>
      <c r="G236" s="6"/>
      <c r="H236" s="6"/>
      <c r="I236" s="21"/>
      <c r="J236" s="21"/>
      <c r="K236" s="22"/>
      <c r="L236" s="22"/>
      <c r="M236" s="25">
        <v>5212</v>
      </c>
      <c r="N236" s="21"/>
      <c r="O236" s="6"/>
      <c r="P236" s="6"/>
      <c r="Q236" s="6" t="s">
        <v>2080</v>
      </c>
      <c r="R236" s="6"/>
      <c r="S236" s="6"/>
      <c r="T236" s="6"/>
      <c r="U236" s="23"/>
      <c r="V236" s="6" t="s">
        <v>2101</v>
      </c>
      <c r="W236" s="6"/>
      <c r="X236" s="6"/>
      <c r="Y236" s="69"/>
      <c r="Z236" s="6"/>
    </row>
    <row r="237" spans="1:26" ht="30" hidden="1" x14ac:dyDescent="0.25">
      <c r="A237" s="6">
        <v>45</v>
      </c>
      <c r="B237" s="6"/>
      <c r="C237" s="6" t="s">
        <v>2053</v>
      </c>
      <c r="D237" s="6" t="s">
        <v>2068</v>
      </c>
      <c r="E237" s="6" t="s">
        <v>331</v>
      </c>
      <c r="F237" s="6"/>
      <c r="G237" s="6"/>
      <c r="H237" s="6"/>
      <c r="I237" s="21"/>
      <c r="J237" s="21"/>
      <c r="K237" s="22"/>
      <c r="L237" s="22"/>
      <c r="M237" s="25">
        <v>15823</v>
      </c>
      <c r="N237" s="21"/>
      <c r="O237" s="6"/>
      <c r="P237" s="6"/>
      <c r="Q237" s="6" t="s">
        <v>2081</v>
      </c>
      <c r="R237" s="6"/>
      <c r="S237" s="6"/>
      <c r="T237" s="6"/>
      <c r="U237" s="23"/>
      <c r="V237" s="6" t="s">
        <v>1207</v>
      </c>
      <c r="W237" s="6"/>
      <c r="X237" s="6"/>
      <c r="Y237" s="69"/>
      <c r="Z237" s="6" t="s">
        <v>2112</v>
      </c>
    </row>
    <row r="238" spans="1:26" ht="30" hidden="1" x14ac:dyDescent="0.25">
      <c r="A238" s="6">
        <v>46</v>
      </c>
      <c r="B238" s="6"/>
      <c r="C238" s="6" t="s">
        <v>2054</v>
      </c>
      <c r="D238" s="6" t="s">
        <v>2069</v>
      </c>
      <c r="E238" s="6" t="s">
        <v>2094</v>
      </c>
      <c r="F238" s="6"/>
      <c r="G238" s="6"/>
      <c r="H238" s="6"/>
      <c r="I238" s="21"/>
      <c r="J238" s="21"/>
      <c r="K238" s="22"/>
      <c r="L238" s="22"/>
      <c r="M238" s="25">
        <v>6649</v>
      </c>
      <c r="N238" s="21"/>
      <c r="O238" s="6"/>
      <c r="P238" s="6"/>
      <c r="Q238" s="6" t="s">
        <v>2082</v>
      </c>
      <c r="R238" s="6"/>
      <c r="S238" s="6"/>
      <c r="T238" s="6"/>
      <c r="U238" s="23"/>
      <c r="V238" s="6" t="s">
        <v>2102</v>
      </c>
      <c r="W238" s="6"/>
      <c r="X238" s="6"/>
      <c r="Y238" s="69"/>
      <c r="Z238" s="6"/>
    </row>
    <row r="239" spans="1:26" ht="45" hidden="1" x14ac:dyDescent="0.25">
      <c r="A239" s="6">
        <v>47</v>
      </c>
      <c r="B239" s="6"/>
      <c r="C239" s="6" t="s">
        <v>2055</v>
      </c>
      <c r="D239" s="6" t="s">
        <v>2070</v>
      </c>
      <c r="E239" s="6" t="s">
        <v>331</v>
      </c>
      <c r="F239" s="6"/>
      <c r="G239" s="6"/>
      <c r="H239" s="6"/>
      <c r="I239" s="21"/>
      <c r="J239" s="21"/>
      <c r="K239" s="22"/>
      <c r="L239" s="22"/>
      <c r="M239" s="25">
        <v>8428</v>
      </c>
      <c r="N239" s="21"/>
      <c r="O239" s="6"/>
      <c r="P239" s="6"/>
      <c r="Q239" s="6" t="s">
        <v>2083</v>
      </c>
      <c r="R239" s="6"/>
      <c r="S239" s="6"/>
      <c r="T239" s="6"/>
      <c r="U239" s="23"/>
      <c r="V239" s="6" t="s">
        <v>2103</v>
      </c>
      <c r="W239" s="6"/>
      <c r="X239" s="6"/>
      <c r="Y239" s="69"/>
      <c r="Z239" s="6"/>
    </row>
    <row r="240" spans="1:26" ht="30" hidden="1" x14ac:dyDescent="0.25">
      <c r="A240" s="6">
        <v>48</v>
      </c>
      <c r="B240" s="6"/>
      <c r="C240" s="6" t="s">
        <v>2056</v>
      </c>
      <c r="D240" s="6" t="s">
        <v>2071</v>
      </c>
      <c r="E240" s="6" t="s">
        <v>518</v>
      </c>
      <c r="F240" s="6"/>
      <c r="G240" s="6"/>
      <c r="H240" s="6"/>
      <c r="I240" s="21"/>
      <c r="J240" s="21"/>
      <c r="K240" s="22"/>
      <c r="L240" s="22"/>
      <c r="M240" s="25">
        <v>960.4</v>
      </c>
      <c r="N240" s="21"/>
      <c r="O240" s="6"/>
      <c r="P240" s="6"/>
      <c r="Q240" s="6" t="s">
        <v>2084</v>
      </c>
      <c r="R240" s="6"/>
      <c r="S240" s="6"/>
      <c r="T240" s="6"/>
      <c r="U240" s="23"/>
      <c r="V240" s="6" t="s">
        <v>2104</v>
      </c>
      <c r="W240" s="6"/>
      <c r="X240" s="6"/>
      <c r="Y240" s="69"/>
      <c r="Z240" s="6"/>
    </row>
    <row r="241" spans="1:26" ht="75" hidden="1" x14ac:dyDescent="0.25">
      <c r="A241" s="6">
        <v>49</v>
      </c>
      <c r="B241" s="6"/>
      <c r="C241" s="6" t="s">
        <v>2057</v>
      </c>
      <c r="D241" s="6" t="s">
        <v>2072</v>
      </c>
      <c r="E241" s="6" t="s">
        <v>88</v>
      </c>
      <c r="F241" s="6"/>
      <c r="G241" s="6"/>
      <c r="H241" s="6"/>
      <c r="I241" s="21"/>
      <c r="J241" s="21"/>
      <c r="K241" s="22"/>
      <c r="L241" s="22"/>
      <c r="M241" s="25">
        <v>40500</v>
      </c>
      <c r="N241" s="21"/>
      <c r="O241" s="6"/>
      <c r="P241" s="6"/>
      <c r="Q241" s="6" t="s">
        <v>2085</v>
      </c>
      <c r="R241" s="6"/>
      <c r="S241" s="6"/>
      <c r="T241" s="6"/>
      <c r="U241" s="23"/>
      <c r="V241" s="6" t="s">
        <v>2105</v>
      </c>
      <c r="W241" s="6"/>
      <c r="X241" s="6"/>
      <c r="Y241" s="69"/>
      <c r="Z241" s="6"/>
    </row>
    <row r="242" spans="1:26" ht="30" hidden="1" x14ac:dyDescent="0.25">
      <c r="A242" s="6">
        <v>50</v>
      </c>
      <c r="B242" s="6"/>
      <c r="C242" s="6" t="s">
        <v>1898</v>
      </c>
      <c r="D242" s="6" t="s">
        <v>1803</v>
      </c>
      <c r="E242" s="6" t="s">
        <v>290</v>
      </c>
      <c r="F242" s="6"/>
      <c r="G242" s="6"/>
      <c r="H242" s="6"/>
      <c r="I242" s="21"/>
      <c r="J242" s="21"/>
      <c r="K242" s="22"/>
      <c r="L242" s="22"/>
      <c r="M242" s="25">
        <v>5004.5</v>
      </c>
      <c r="N242" s="21"/>
      <c r="O242" s="6"/>
      <c r="P242" s="6"/>
      <c r="Q242" s="6" t="s">
        <v>2086</v>
      </c>
      <c r="R242" s="6"/>
      <c r="S242" s="6"/>
      <c r="T242" s="6"/>
      <c r="U242" s="23"/>
      <c r="V242" s="6" t="s">
        <v>2106</v>
      </c>
      <c r="W242" s="6"/>
      <c r="X242" s="6"/>
      <c r="Y242" s="69"/>
      <c r="Z242" s="6"/>
    </row>
    <row r="243" spans="1:26" ht="30" hidden="1" x14ac:dyDescent="0.25">
      <c r="A243" s="6">
        <v>51</v>
      </c>
      <c r="B243" s="6"/>
      <c r="C243" s="6" t="s">
        <v>2058</v>
      </c>
      <c r="D243" s="6" t="s">
        <v>1664</v>
      </c>
      <c r="E243" s="6" t="s">
        <v>1763</v>
      </c>
      <c r="F243" s="6"/>
      <c r="G243" s="6"/>
      <c r="H243" s="6"/>
      <c r="I243" s="21"/>
      <c r="J243" s="21"/>
      <c r="K243" s="22"/>
      <c r="L243" s="22"/>
      <c r="M243" s="25">
        <v>5187.5</v>
      </c>
      <c r="N243" s="21"/>
      <c r="O243" s="6"/>
      <c r="P243" s="6"/>
      <c r="Q243" s="6" t="s">
        <v>2087</v>
      </c>
      <c r="R243" s="6"/>
      <c r="S243" s="6"/>
      <c r="T243" s="6"/>
      <c r="U243" s="23"/>
      <c r="V243" s="6" t="s">
        <v>2107</v>
      </c>
      <c r="W243" s="6"/>
      <c r="X243" s="6"/>
      <c r="Y243" s="69"/>
      <c r="Z243" s="6"/>
    </row>
    <row r="244" spans="1:26" ht="30" hidden="1" x14ac:dyDescent="0.25">
      <c r="A244" s="6">
        <v>52</v>
      </c>
      <c r="B244" s="6"/>
      <c r="C244" s="6" t="s">
        <v>2059</v>
      </c>
      <c r="D244" s="6" t="s">
        <v>1696</v>
      </c>
      <c r="E244" s="6" t="s">
        <v>479</v>
      </c>
      <c r="F244" s="6"/>
      <c r="G244" s="6"/>
      <c r="H244" s="6"/>
      <c r="I244" s="21"/>
      <c r="J244" s="21"/>
      <c r="K244" s="22"/>
      <c r="L244" s="22"/>
      <c r="M244" s="25">
        <v>797.5</v>
      </c>
      <c r="N244" s="21"/>
      <c r="O244" s="6"/>
      <c r="P244" s="6"/>
      <c r="Q244" s="6" t="s">
        <v>2088</v>
      </c>
      <c r="R244" s="6"/>
      <c r="S244" s="6"/>
      <c r="T244" s="6"/>
      <c r="U244" s="23"/>
      <c r="V244" s="6" t="s">
        <v>2108</v>
      </c>
      <c r="W244" s="6"/>
      <c r="X244" s="6"/>
      <c r="Y244" s="69"/>
      <c r="Z244" s="6"/>
    </row>
    <row r="245" spans="1:26" ht="30" hidden="1" x14ac:dyDescent="0.25">
      <c r="A245" s="6">
        <v>53</v>
      </c>
      <c r="B245" s="6"/>
      <c r="C245" s="6" t="s">
        <v>2060</v>
      </c>
      <c r="D245" s="6" t="s">
        <v>2073</v>
      </c>
      <c r="E245" s="6" t="s">
        <v>479</v>
      </c>
      <c r="F245" s="6"/>
      <c r="G245" s="6"/>
      <c r="H245" s="6"/>
      <c r="I245" s="21"/>
      <c r="J245" s="21"/>
      <c r="K245" s="22"/>
      <c r="L245" s="22"/>
      <c r="M245" s="25">
        <v>1643</v>
      </c>
      <c r="N245" s="21"/>
      <c r="O245" s="6"/>
      <c r="P245" s="6"/>
      <c r="Q245" s="6" t="s">
        <v>2089</v>
      </c>
      <c r="R245" s="6"/>
      <c r="S245" s="6"/>
      <c r="T245" s="6"/>
      <c r="U245" s="23"/>
      <c r="V245" s="6" t="s">
        <v>2109</v>
      </c>
      <c r="W245" s="6"/>
      <c r="X245" s="6"/>
      <c r="Y245" s="69"/>
      <c r="Z245" s="6"/>
    </row>
    <row r="246" spans="1:26" ht="30" hidden="1" x14ac:dyDescent="0.25">
      <c r="A246" s="6">
        <v>54</v>
      </c>
      <c r="B246" s="6"/>
      <c r="C246" s="6" t="s">
        <v>2061</v>
      </c>
      <c r="D246" s="6" t="s">
        <v>2074</v>
      </c>
      <c r="E246" s="6" t="s">
        <v>2095</v>
      </c>
      <c r="F246" s="6"/>
      <c r="G246" s="6"/>
      <c r="H246" s="6"/>
      <c r="I246" s="21"/>
      <c r="J246" s="21"/>
      <c r="K246" s="22"/>
      <c r="L246" s="22"/>
      <c r="M246" s="25">
        <v>17200</v>
      </c>
      <c r="N246" s="21"/>
      <c r="O246" s="6"/>
      <c r="P246" s="6"/>
      <c r="Q246" s="6" t="s">
        <v>2090</v>
      </c>
      <c r="R246" s="6"/>
      <c r="S246" s="6"/>
      <c r="T246" s="6"/>
      <c r="U246" s="23"/>
      <c r="V246" s="6" t="s">
        <v>2110</v>
      </c>
      <c r="W246" s="6"/>
      <c r="X246" s="6"/>
      <c r="Y246" s="69"/>
      <c r="Z246" s="6"/>
    </row>
    <row r="247" spans="1:26" ht="30" hidden="1" x14ac:dyDescent="0.25">
      <c r="A247" s="6">
        <v>55</v>
      </c>
      <c r="B247" s="6"/>
      <c r="C247" s="6" t="s">
        <v>2113</v>
      </c>
      <c r="D247" s="6" t="s">
        <v>2173</v>
      </c>
      <c r="E247" s="6" t="s">
        <v>1841</v>
      </c>
      <c r="F247" s="6"/>
      <c r="G247" s="6"/>
      <c r="H247" s="6"/>
      <c r="I247" s="21"/>
      <c r="J247" s="21"/>
      <c r="K247" s="22"/>
      <c r="L247" s="22"/>
      <c r="M247" s="25">
        <v>105</v>
      </c>
      <c r="N247" s="21"/>
      <c r="O247" s="6"/>
      <c r="P247" s="6"/>
      <c r="Q247" s="6" t="s">
        <v>2143</v>
      </c>
      <c r="R247" s="6"/>
      <c r="S247" s="6"/>
      <c r="T247" s="6"/>
      <c r="U247" s="23"/>
      <c r="V247" s="6" t="s">
        <v>2189</v>
      </c>
      <c r="W247" s="6"/>
      <c r="X247" s="6"/>
      <c r="Y247" s="69"/>
      <c r="Z247" s="6"/>
    </row>
    <row r="248" spans="1:26" ht="30" hidden="1" x14ac:dyDescent="0.25">
      <c r="A248" s="6">
        <v>56</v>
      </c>
      <c r="B248" s="6"/>
      <c r="C248" s="6" t="s">
        <v>2113</v>
      </c>
      <c r="D248" s="6" t="s">
        <v>2174</v>
      </c>
      <c r="E248" s="6" t="s">
        <v>2127</v>
      </c>
      <c r="F248" s="6"/>
      <c r="G248" s="6"/>
      <c r="H248" s="6"/>
      <c r="I248" s="21"/>
      <c r="J248" s="21"/>
      <c r="K248" s="22"/>
      <c r="L248" s="22"/>
      <c r="M248" s="25">
        <v>137.6</v>
      </c>
      <c r="N248" s="21"/>
      <c r="O248" s="6"/>
      <c r="P248" s="6"/>
      <c r="Q248" s="6" t="s">
        <v>2144</v>
      </c>
      <c r="R248" s="6"/>
      <c r="S248" s="6"/>
      <c r="T248" s="6"/>
      <c r="U248" s="23"/>
      <c r="V248" s="6" t="s">
        <v>2190</v>
      </c>
      <c r="W248" s="6"/>
      <c r="X248" s="6"/>
      <c r="Y248" s="69"/>
      <c r="Z248" s="6"/>
    </row>
    <row r="249" spans="1:26" ht="30" hidden="1" x14ac:dyDescent="0.25">
      <c r="A249" s="6">
        <v>57</v>
      </c>
      <c r="B249" s="6"/>
      <c r="C249" s="6" t="s">
        <v>2113</v>
      </c>
      <c r="D249" s="6" t="s">
        <v>2175</v>
      </c>
      <c r="E249" s="6" t="s">
        <v>2128</v>
      </c>
      <c r="F249" s="6"/>
      <c r="G249" s="6"/>
      <c r="H249" s="6"/>
      <c r="I249" s="21"/>
      <c r="J249" s="21"/>
      <c r="K249" s="22"/>
      <c r="L249" s="22"/>
      <c r="M249" s="25">
        <v>236</v>
      </c>
      <c r="N249" s="21"/>
      <c r="O249" s="6"/>
      <c r="P249" s="6"/>
      <c r="Q249" s="6" t="s">
        <v>2145</v>
      </c>
      <c r="R249" s="6"/>
      <c r="S249" s="6"/>
      <c r="T249" s="6"/>
      <c r="U249" s="23"/>
      <c r="V249" s="6" t="s">
        <v>2191</v>
      </c>
      <c r="W249" s="6"/>
      <c r="X249" s="6"/>
      <c r="Y249" s="69"/>
      <c r="Z249" s="6"/>
    </row>
    <row r="250" spans="1:26" ht="30" hidden="1" x14ac:dyDescent="0.25">
      <c r="A250" s="6">
        <v>58</v>
      </c>
      <c r="B250" s="6"/>
      <c r="C250" s="6" t="s">
        <v>2113</v>
      </c>
      <c r="D250" s="6" t="s">
        <v>2176</v>
      </c>
      <c r="E250" s="6" t="s">
        <v>671</v>
      </c>
      <c r="F250" s="6"/>
      <c r="G250" s="6"/>
      <c r="H250" s="6"/>
      <c r="I250" s="21"/>
      <c r="J250" s="21"/>
      <c r="K250" s="22"/>
      <c r="L250" s="22"/>
      <c r="M250" s="25">
        <v>656</v>
      </c>
      <c r="N250" s="21"/>
      <c r="O250" s="6"/>
      <c r="P250" s="6"/>
      <c r="Q250" s="6" t="s">
        <v>2146</v>
      </c>
      <c r="R250" s="6"/>
      <c r="S250" s="6"/>
      <c r="T250" s="6"/>
      <c r="U250" s="23"/>
      <c r="V250" s="6" t="s">
        <v>2192</v>
      </c>
      <c r="W250" s="6"/>
      <c r="X250" s="6"/>
      <c r="Y250" s="69"/>
      <c r="Z250" s="6"/>
    </row>
    <row r="251" spans="1:26" ht="30" hidden="1" x14ac:dyDescent="0.25">
      <c r="A251" s="6">
        <v>59</v>
      </c>
      <c r="B251" s="6"/>
      <c r="C251" s="6" t="s">
        <v>2113</v>
      </c>
      <c r="D251" s="6" t="s">
        <v>2177</v>
      </c>
      <c r="E251" s="6" t="s">
        <v>2129</v>
      </c>
      <c r="F251" s="6"/>
      <c r="G251" s="6"/>
      <c r="H251" s="6"/>
      <c r="I251" s="21"/>
      <c r="J251" s="21"/>
      <c r="K251" s="22"/>
      <c r="L251" s="22"/>
      <c r="M251" s="25">
        <v>176</v>
      </c>
      <c r="N251" s="21"/>
      <c r="O251" s="6"/>
      <c r="P251" s="6"/>
      <c r="Q251" s="6" t="s">
        <v>2147</v>
      </c>
      <c r="R251" s="6"/>
      <c r="S251" s="6"/>
      <c r="T251" s="6"/>
      <c r="U251" s="23"/>
      <c r="V251" s="6" t="s">
        <v>2193</v>
      </c>
      <c r="W251" s="6"/>
      <c r="X251" s="6"/>
      <c r="Y251" s="69"/>
      <c r="Z251" s="6"/>
    </row>
    <row r="252" spans="1:26" ht="30" hidden="1" x14ac:dyDescent="0.25">
      <c r="A252" s="6">
        <v>60</v>
      </c>
      <c r="B252" s="6"/>
      <c r="C252" s="6" t="s">
        <v>2113</v>
      </c>
      <c r="D252" s="6" t="s">
        <v>2178</v>
      </c>
      <c r="E252" s="6" t="s">
        <v>1841</v>
      </c>
      <c r="F252" s="6"/>
      <c r="G252" s="6"/>
      <c r="H252" s="6"/>
      <c r="I252" s="21"/>
      <c r="J252" s="21"/>
      <c r="K252" s="22"/>
      <c r="L252" s="22"/>
      <c r="M252" s="25">
        <v>160</v>
      </c>
      <c r="N252" s="21"/>
      <c r="O252" s="6"/>
      <c r="P252" s="6"/>
      <c r="Q252" s="6" t="s">
        <v>2148</v>
      </c>
      <c r="R252" s="6"/>
      <c r="S252" s="6"/>
      <c r="T252" s="6"/>
      <c r="U252" s="23"/>
      <c r="V252" s="6" t="s">
        <v>2194</v>
      </c>
      <c r="W252" s="6"/>
      <c r="X252" s="6"/>
      <c r="Y252" s="69"/>
      <c r="Z252" s="6"/>
    </row>
    <row r="253" spans="1:26" ht="30" hidden="1" x14ac:dyDescent="0.25">
      <c r="A253" s="6">
        <v>61</v>
      </c>
      <c r="B253" s="6"/>
      <c r="C253" s="6" t="s">
        <v>2113</v>
      </c>
      <c r="D253" s="6" t="s">
        <v>2178</v>
      </c>
      <c r="E253" s="6" t="s">
        <v>2130</v>
      </c>
      <c r="F253" s="6"/>
      <c r="G253" s="6"/>
      <c r="H253" s="6"/>
      <c r="I253" s="21"/>
      <c r="J253" s="21"/>
      <c r="K253" s="22"/>
      <c r="L253" s="22"/>
      <c r="M253" s="25">
        <v>391.2</v>
      </c>
      <c r="N253" s="21"/>
      <c r="O253" s="6"/>
      <c r="P253" s="6"/>
      <c r="Q253" s="6" t="s">
        <v>2149</v>
      </c>
      <c r="R253" s="6"/>
      <c r="S253" s="6"/>
      <c r="T253" s="6"/>
      <c r="U253" s="23"/>
      <c r="V253" s="6" t="s">
        <v>2195</v>
      </c>
      <c r="W253" s="6"/>
      <c r="X253" s="6"/>
      <c r="Y253" s="69"/>
      <c r="Z253" s="6"/>
    </row>
    <row r="254" spans="1:26" ht="30" hidden="1" x14ac:dyDescent="0.25">
      <c r="A254" s="6">
        <v>62</v>
      </c>
      <c r="B254" s="6"/>
      <c r="C254" s="6" t="s">
        <v>2113</v>
      </c>
      <c r="D254" s="6" t="s">
        <v>2178</v>
      </c>
      <c r="E254" s="6" t="s">
        <v>2131</v>
      </c>
      <c r="F254" s="6"/>
      <c r="G254" s="6"/>
      <c r="H254" s="6"/>
      <c r="I254" s="21"/>
      <c r="J254" s="21"/>
      <c r="K254" s="22"/>
      <c r="L254" s="22"/>
      <c r="M254" s="25">
        <v>212</v>
      </c>
      <c r="N254" s="21"/>
      <c r="O254" s="6"/>
      <c r="P254" s="6"/>
      <c r="Q254" s="6" t="s">
        <v>2150</v>
      </c>
      <c r="R254" s="6"/>
      <c r="S254" s="6"/>
      <c r="T254" s="6"/>
      <c r="U254" s="23"/>
      <c r="V254" s="6" t="s">
        <v>2196</v>
      </c>
      <c r="W254" s="6"/>
      <c r="X254" s="6"/>
      <c r="Y254" s="69"/>
      <c r="Z254" s="6"/>
    </row>
    <row r="255" spans="1:26" ht="30" hidden="1" x14ac:dyDescent="0.25">
      <c r="A255" s="6">
        <v>63</v>
      </c>
      <c r="B255" s="6"/>
      <c r="C255" s="6" t="s">
        <v>2113</v>
      </c>
      <c r="D255" s="6" t="s">
        <v>2178</v>
      </c>
      <c r="E255" s="6" t="s">
        <v>1843</v>
      </c>
      <c r="F255" s="6"/>
      <c r="G255" s="6"/>
      <c r="H255" s="6"/>
      <c r="I255" s="21"/>
      <c r="J255" s="21"/>
      <c r="K255" s="22"/>
      <c r="L255" s="22"/>
      <c r="M255" s="25">
        <v>200</v>
      </c>
      <c r="N255" s="21"/>
      <c r="O255" s="6"/>
      <c r="P255" s="6"/>
      <c r="Q255" s="6" t="s">
        <v>2151</v>
      </c>
      <c r="R255" s="6"/>
      <c r="S255" s="6"/>
      <c r="T255" s="6"/>
      <c r="U255" s="23"/>
      <c r="V255" s="6" t="s">
        <v>2197</v>
      </c>
      <c r="W255" s="6"/>
      <c r="X255" s="6"/>
      <c r="Y255" s="69"/>
      <c r="Z255" s="6"/>
    </row>
    <row r="256" spans="1:26" ht="30" hidden="1" x14ac:dyDescent="0.25">
      <c r="A256" s="6">
        <v>64</v>
      </c>
      <c r="B256" s="6"/>
      <c r="C256" s="6" t="s">
        <v>2113</v>
      </c>
      <c r="D256" s="6" t="s">
        <v>2178</v>
      </c>
      <c r="E256" s="6" t="s">
        <v>2132</v>
      </c>
      <c r="F256" s="6"/>
      <c r="G256" s="6"/>
      <c r="H256" s="6"/>
      <c r="I256" s="21"/>
      <c r="J256" s="21"/>
      <c r="K256" s="22"/>
      <c r="L256" s="22"/>
      <c r="M256" s="25">
        <v>160</v>
      </c>
      <c r="N256" s="21"/>
      <c r="O256" s="6"/>
      <c r="P256" s="6"/>
      <c r="Q256" s="6" t="s">
        <v>2152</v>
      </c>
      <c r="R256" s="6"/>
      <c r="S256" s="6"/>
      <c r="T256" s="6"/>
      <c r="U256" s="23"/>
      <c r="V256" s="6" t="s">
        <v>2198</v>
      </c>
      <c r="W256" s="6"/>
      <c r="X256" s="6"/>
      <c r="Y256" s="69"/>
      <c r="Z256" s="6"/>
    </row>
    <row r="257" spans="1:26" ht="30" hidden="1" x14ac:dyDescent="0.25">
      <c r="A257" s="6">
        <v>65</v>
      </c>
      <c r="B257" s="6"/>
      <c r="C257" s="6" t="s">
        <v>2113</v>
      </c>
      <c r="D257" s="6" t="s">
        <v>2178</v>
      </c>
      <c r="E257" s="6" t="s">
        <v>1846</v>
      </c>
      <c r="F257" s="6"/>
      <c r="G257" s="6"/>
      <c r="H257" s="6"/>
      <c r="I257" s="21"/>
      <c r="J257" s="21"/>
      <c r="K257" s="22"/>
      <c r="L257" s="22"/>
      <c r="M257" s="25">
        <v>125.6</v>
      </c>
      <c r="N257" s="21"/>
      <c r="O257" s="6"/>
      <c r="P257" s="6"/>
      <c r="Q257" s="6" t="s">
        <v>2153</v>
      </c>
      <c r="R257" s="6"/>
      <c r="S257" s="6"/>
      <c r="T257" s="6"/>
      <c r="U257" s="23"/>
      <c r="V257" s="6" t="s">
        <v>2199</v>
      </c>
      <c r="W257" s="6"/>
      <c r="X257" s="6"/>
      <c r="Y257" s="69"/>
      <c r="Z257" s="6"/>
    </row>
    <row r="258" spans="1:26" ht="30" hidden="1" x14ac:dyDescent="0.25">
      <c r="A258" s="6">
        <v>66</v>
      </c>
      <c r="B258" s="6"/>
      <c r="C258" s="6" t="s">
        <v>2113</v>
      </c>
      <c r="D258" s="6" t="s">
        <v>2178</v>
      </c>
      <c r="E258" s="6" t="s">
        <v>2133</v>
      </c>
      <c r="F258" s="6"/>
      <c r="G258" s="6"/>
      <c r="H258" s="6"/>
      <c r="I258" s="21"/>
      <c r="J258" s="21"/>
      <c r="K258" s="22"/>
      <c r="L258" s="22"/>
      <c r="M258" s="25">
        <v>256.8</v>
      </c>
      <c r="N258" s="21"/>
      <c r="O258" s="6"/>
      <c r="P258" s="6"/>
      <c r="Q258" s="6" t="s">
        <v>2154</v>
      </c>
      <c r="R258" s="6"/>
      <c r="S258" s="6"/>
      <c r="T258" s="6"/>
      <c r="U258" s="23"/>
      <c r="V258" s="6" t="s">
        <v>2200</v>
      </c>
      <c r="W258" s="6"/>
      <c r="X258" s="6"/>
      <c r="Y258" s="69"/>
      <c r="Z258" s="6"/>
    </row>
    <row r="259" spans="1:26" ht="30" hidden="1" x14ac:dyDescent="0.25">
      <c r="A259" s="6">
        <v>67</v>
      </c>
      <c r="B259" s="6"/>
      <c r="C259" s="6" t="s">
        <v>1961</v>
      </c>
      <c r="D259" s="6" t="s">
        <v>1973</v>
      </c>
      <c r="E259" s="6" t="s">
        <v>671</v>
      </c>
      <c r="F259" s="6"/>
      <c r="G259" s="6"/>
      <c r="H259" s="6"/>
      <c r="I259" s="21"/>
      <c r="J259" s="21"/>
      <c r="K259" s="22"/>
      <c r="L259" s="22"/>
      <c r="M259" s="25">
        <v>411</v>
      </c>
      <c r="N259" s="21"/>
      <c r="O259" s="6"/>
      <c r="P259" s="6"/>
      <c r="Q259" s="6" t="s">
        <v>2155</v>
      </c>
      <c r="R259" s="6"/>
      <c r="S259" s="6"/>
      <c r="T259" s="6"/>
      <c r="U259" s="23"/>
      <c r="V259" s="6" t="s">
        <v>2201</v>
      </c>
      <c r="W259" s="6"/>
      <c r="X259" s="6"/>
      <c r="Y259" s="69"/>
      <c r="Z259" s="6"/>
    </row>
    <row r="260" spans="1:26" ht="90" hidden="1" x14ac:dyDescent="0.25">
      <c r="A260" s="6">
        <v>68</v>
      </c>
      <c r="B260" s="6"/>
      <c r="C260" s="6" t="s">
        <v>2114</v>
      </c>
      <c r="D260" s="6" t="s">
        <v>2179</v>
      </c>
      <c r="E260" s="6" t="s">
        <v>1846</v>
      </c>
      <c r="F260" s="6"/>
      <c r="G260" s="6"/>
      <c r="H260" s="6"/>
      <c r="I260" s="21"/>
      <c r="J260" s="21"/>
      <c r="K260" s="22"/>
      <c r="L260" s="22"/>
      <c r="M260" s="25">
        <v>85845.7</v>
      </c>
      <c r="N260" s="21"/>
      <c r="O260" s="6"/>
      <c r="P260" s="6"/>
      <c r="Q260" s="6" t="s">
        <v>2156</v>
      </c>
      <c r="R260" s="6"/>
      <c r="S260" s="6"/>
      <c r="T260" s="6"/>
      <c r="U260" s="23"/>
      <c r="V260" s="6" t="s">
        <v>2202</v>
      </c>
      <c r="W260" s="6"/>
      <c r="X260" s="6"/>
      <c r="Y260" s="69"/>
      <c r="Z260" s="6"/>
    </row>
    <row r="261" spans="1:26" ht="30" hidden="1" x14ac:dyDescent="0.25">
      <c r="A261" s="6">
        <v>69</v>
      </c>
      <c r="B261" s="6"/>
      <c r="C261" s="6" t="s">
        <v>2115</v>
      </c>
      <c r="D261" s="6" t="s">
        <v>2180</v>
      </c>
      <c r="E261" s="6" t="s">
        <v>2134</v>
      </c>
      <c r="F261" s="6"/>
      <c r="G261" s="6"/>
      <c r="H261" s="6"/>
      <c r="I261" s="21"/>
      <c r="J261" s="21"/>
      <c r="K261" s="22"/>
      <c r="L261" s="22"/>
      <c r="M261" s="25">
        <v>170</v>
      </c>
      <c r="N261" s="21"/>
      <c r="O261" s="6"/>
      <c r="P261" s="6"/>
      <c r="Q261" s="6" t="s">
        <v>2157</v>
      </c>
      <c r="R261" s="6"/>
      <c r="S261" s="6"/>
      <c r="T261" s="6"/>
      <c r="U261" s="23"/>
      <c r="V261" s="6" t="s">
        <v>2203</v>
      </c>
      <c r="W261" s="6"/>
      <c r="X261" s="6"/>
      <c r="Y261" s="69"/>
      <c r="Z261" s="6"/>
    </row>
    <row r="262" spans="1:26" ht="30" hidden="1" x14ac:dyDescent="0.25">
      <c r="A262" s="6">
        <v>70</v>
      </c>
      <c r="B262" s="6"/>
      <c r="C262" s="6" t="s">
        <v>2115</v>
      </c>
      <c r="D262" s="6" t="s">
        <v>2181</v>
      </c>
      <c r="E262" s="6" t="s">
        <v>1842</v>
      </c>
      <c r="F262" s="6"/>
      <c r="G262" s="6"/>
      <c r="H262" s="6"/>
      <c r="I262" s="21"/>
      <c r="J262" s="21"/>
      <c r="K262" s="22"/>
      <c r="L262" s="22"/>
      <c r="M262" s="25">
        <v>100</v>
      </c>
      <c r="N262" s="21"/>
      <c r="O262" s="6"/>
      <c r="P262" s="6"/>
      <c r="Q262" s="6" t="s">
        <v>2158</v>
      </c>
      <c r="R262" s="6"/>
      <c r="S262" s="6"/>
      <c r="T262" s="6"/>
      <c r="U262" s="23"/>
      <c r="V262" s="6" t="s">
        <v>2204</v>
      </c>
      <c r="W262" s="6"/>
      <c r="X262" s="6"/>
      <c r="Y262" s="69"/>
      <c r="Z262" s="6"/>
    </row>
    <row r="263" spans="1:26" ht="30" hidden="1" x14ac:dyDescent="0.25">
      <c r="A263" s="6">
        <v>71</v>
      </c>
      <c r="B263" s="6"/>
      <c r="C263" s="6" t="s">
        <v>2115</v>
      </c>
      <c r="D263" s="6" t="s">
        <v>2182</v>
      </c>
      <c r="E263" s="6" t="s">
        <v>2135</v>
      </c>
      <c r="F263" s="6"/>
      <c r="G263" s="6"/>
      <c r="H263" s="6"/>
      <c r="I263" s="21"/>
      <c r="J263" s="21"/>
      <c r="K263" s="22"/>
      <c r="L263" s="22"/>
      <c r="M263" s="25">
        <v>175</v>
      </c>
      <c r="N263" s="21"/>
      <c r="O263" s="6"/>
      <c r="P263" s="6"/>
      <c r="Q263" s="6" t="s">
        <v>2159</v>
      </c>
      <c r="R263" s="6"/>
      <c r="S263" s="6"/>
      <c r="T263" s="6"/>
      <c r="U263" s="23"/>
      <c r="V263" s="6" t="s">
        <v>2205</v>
      </c>
      <c r="W263" s="6"/>
      <c r="X263" s="6"/>
      <c r="Y263" s="69"/>
      <c r="Z263" s="6"/>
    </row>
    <row r="264" spans="1:26" ht="30" hidden="1" x14ac:dyDescent="0.25">
      <c r="A264" s="6">
        <v>72</v>
      </c>
      <c r="B264" s="6"/>
      <c r="C264" s="6" t="s">
        <v>2116</v>
      </c>
      <c r="D264" s="6" t="s">
        <v>1663</v>
      </c>
      <c r="E264" s="6" t="s">
        <v>1843</v>
      </c>
      <c r="F264" s="6"/>
      <c r="G264" s="6"/>
      <c r="H264" s="6"/>
      <c r="I264" s="21"/>
      <c r="J264" s="21"/>
      <c r="K264" s="22"/>
      <c r="L264" s="22"/>
      <c r="M264" s="25">
        <v>20000</v>
      </c>
      <c r="N264" s="21"/>
      <c r="O264" s="6"/>
      <c r="P264" s="6"/>
      <c r="Q264" s="6" t="s">
        <v>1991</v>
      </c>
      <c r="R264" s="6"/>
      <c r="S264" s="6"/>
      <c r="T264" s="6"/>
      <c r="U264" s="23"/>
      <c r="V264" s="6" t="s">
        <v>2206</v>
      </c>
      <c r="W264" s="6"/>
      <c r="X264" s="6"/>
      <c r="Y264" s="69"/>
      <c r="Z264" s="6"/>
    </row>
    <row r="265" spans="1:26" ht="30" hidden="1" x14ac:dyDescent="0.25">
      <c r="A265" s="6">
        <v>73</v>
      </c>
      <c r="B265" s="6"/>
      <c r="C265" s="6" t="s">
        <v>2117</v>
      </c>
      <c r="D265" s="6" t="s">
        <v>1919</v>
      </c>
      <c r="E265" s="6" t="s">
        <v>1841</v>
      </c>
      <c r="F265" s="6"/>
      <c r="G265" s="6"/>
      <c r="H265" s="6"/>
      <c r="I265" s="21"/>
      <c r="J265" s="21"/>
      <c r="K265" s="22"/>
      <c r="L265" s="22"/>
      <c r="M265" s="25">
        <v>163075</v>
      </c>
      <c r="N265" s="21"/>
      <c r="O265" s="6"/>
      <c r="P265" s="6"/>
      <c r="Q265" s="6" t="s">
        <v>2160</v>
      </c>
      <c r="R265" s="6"/>
      <c r="S265" s="6"/>
      <c r="T265" s="6"/>
      <c r="U265" s="23"/>
      <c r="V265" s="6" t="s">
        <v>2207</v>
      </c>
      <c r="W265" s="6"/>
      <c r="X265" s="6"/>
      <c r="Y265" s="69"/>
      <c r="Z265" s="6"/>
    </row>
    <row r="266" spans="1:26" ht="30" hidden="1" x14ac:dyDescent="0.25">
      <c r="A266" s="6">
        <v>74</v>
      </c>
      <c r="B266" s="6"/>
      <c r="C266" s="6" t="s">
        <v>2118</v>
      </c>
      <c r="D266" s="6" t="s">
        <v>2183</v>
      </c>
      <c r="E266" s="6" t="s">
        <v>2136</v>
      </c>
      <c r="F266" s="6"/>
      <c r="G266" s="6"/>
      <c r="H266" s="6"/>
      <c r="I266" s="21"/>
      <c r="J266" s="21"/>
      <c r="K266" s="22"/>
      <c r="L266" s="22"/>
      <c r="M266" s="25">
        <v>23646</v>
      </c>
      <c r="N266" s="21"/>
      <c r="O266" s="6"/>
      <c r="P266" s="6"/>
      <c r="Q266" s="6" t="s">
        <v>2161</v>
      </c>
      <c r="R266" s="6"/>
      <c r="S266" s="6"/>
      <c r="T266" s="6"/>
      <c r="U266" s="23"/>
      <c r="V266" s="6" t="s">
        <v>2208</v>
      </c>
      <c r="W266" s="6"/>
      <c r="X266" s="6"/>
      <c r="Y266" s="69"/>
      <c r="Z266" s="6"/>
    </row>
    <row r="267" spans="1:26" ht="30" hidden="1" x14ac:dyDescent="0.25">
      <c r="A267" s="6">
        <v>75</v>
      </c>
      <c r="B267" s="6"/>
      <c r="C267" s="6" t="s">
        <v>2119</v>
      </c>
      <c r="D267" s="6" t="s">
        <v>1887</v>
      </c>
      <c r="E267" s="6" t="s">
        <v>2137</v>
      </c>
      <c r="F267" s="6"/>
      <c r="G267" s="6"/>
      <c r="H267" s="6"/>
      <c r="I267" s="21"/>
      <c r="J267" s="21"/>
      <c r="K267" s="22"/>
      <c r="L267" s="22"/>
      <c r="M267" s="25">
        <v>23189</v>
      </c>
      <c r="N267" s="21"/>
      <c r="O267" s="6"/>
      <c r="P267" s="6"/>
      <c r="Q267" s="6" t="s">
        <v>2162</v>
      </c>
      <c r="R267" s="6"/>
      <c r="S267" s="6"/>
      <c r="T267" s="6"/>
      <c r="U267" s="23"/>
      <c r="V267" s="6" t="s">
        <v>1207</v>
      </c>
      <c r="W267" s="6"/>
      <c r="X267" s="6"/>
      <c r="Y267" s="69"/>
      <c r="Z267" s="6"/>
    </row>
    <row r="268" spans="1:26" ht="30" hidden="1" x14ac:dyDescent="0.25">
      <c r="A268" s="6">
        <v>76</v>
      </c>
      <c r="B268" s="6"/>
      <c r="C268" s="6" t="s">
        <v>2119</v>
      </c>
      <c r="D268" s="6" t="s">
        <v>1887</v>
      </c>
      <c r="E268" s="6" t="s">
        <v>2138</v>
      </c>
      <c r="F268" s="6"/>
      <c r="G268" s="6"/>
      <c r="H268" s="6"/>
      <c r="I268" s="21"/>
      <c r="J268" s="21"/>
      <c r="K268" s="22"/>
      <c r="L268" s="22"/>
      <c r="M268" s="25">
        <v>299380</v>
      </c>
      <c r="N268" s="21"/>
      <c r="O268" s="6"/>
      <c r="P268" s="6"/>
      <c r="Q268" s="6" t="s">
        <v>2163</v>
      </c>
      <c r="R268" s="6"/>
      <c r="S268" s="6"/>
      <c r="T268" s="6"/>
      <c r="U268" s="23"/>
      <c r="V268" s="6" t="s">
        <v>2209</v>
      </c>
      <c r="W268" s="6"/>
      <c r="X268" s="6"/>
      <c r="Y268" s="69"/>
      <c r="Z268" s="6"/>
    </row>
    <row r="269" spans="1:26" ht="30" hidden="1" x14ac:dyDescent="0.25">
      <c r="A269" s="6">
        <v>77</v>
      </c>
      <c r="B269" s="6"/>
      <c r="C269" s="6" t="s">
        <v>2120</v>
      </c>
      <c r="D269" s="6" t="s">
        <v>2184</v>
      </c>
      <c r="E269" s="6" t="s">
        <v>2136</v>
      </c>
      <c r="F269" s="6"/>
      <c r="G269" s="6"/>
      <c r="H269" s="6"/>
      <c r="I269" s="21"/>
      <c r="J269" s="21"/>
      <c r="K269" s="22"/>
      <c r="L269" s="22"/>
      <c r="M269" s="25">
        <v>202618</v>
      </c>
      <c r="N269" s="21"/>
      <c r="O269" s="6"/>
      <c r="P269" s="6"/>
      <c r="Q269" s="6" t="s">
        <v>2164</v>
      </c>
      <c r="R269" s="6"/>
      <c r="S269" s="6"/>
      <c r="T269" s="6"/>
      <c r="U269" s="23"/>
      <c r="V269" s="6" t="s">
        <v>2210</v>
      </c>
      <c r="W269" s="6"/>
      <c r="X269" s="6"/>
      <c r="Y269" s="69"/>
      <c r="Z269" s="6"/>
    </row>
    <row r="270" spans="1:26" ht="30" hidden="1" x14ac:dyDescent="0.25">
      <c r="A270" s="6">
        <v>78</v>
      </c>
      <c r="B270" s="6"/>
      <c r="C270" s="6" t="s">
        <v>1870</v>
      </c>
      <c r="D270" s="6" t="s">
        <v>2184</v>
      </c>
      <c r="E270" s="6" t="s">
        <v>1518</v>
      </c>
      <c r="F270" s="6"/>
      <c r="G270" s="6"/>
      <c r="H270" s="6"/>
      <c r="I270" s="21"/>
      <c r="J270" s="21"/>
      <c r="K270" s="22"/>
      <c r="L270" s="22"/>
      <c r="M270" s="25">
        <v>33839</v>
      </c>
      <c r="N270" s="21"/>
      <c r="O270" s="6"/>
      <c r="P270" s="6"/>
      <c r="Q270" s="6" t="s">
        <v>2165</v>
      </c>
      <c r="R270" s="6"/>
      <c r="S270" s="6"/>
      <c r="T270" s="6"/>
      <c r="U270" s="23"/>
      <c r="V270" s="6" t="s">
        <v>2211</v>
      </c>
      <c r="W270" s="6"/>
      <c r="X270" s="6"/>
      <c r="Y270" s="69"/>
      <c r="Z270" s="6"/>
    </row>
    <row r="271" spans="1:26" ht="30" hidden="1" x14ac:dyDescent="0.25">
      <c r="A271" s="6">
        <v>79</v>
      </c>
      <c r="B271" s="6"/>
      <c r="C271" s="6" t="s">
        <v>2121</v>
      </c>
      <c r="D271" s="6" t="s">
        <v>2185</v>
      </c>
      <c r="E271" s="6" t="s">
        <v>2139</v>
      </c>
      <c r="F271" s="6"/>
      <c r="G271" s="6"/>
      <c r="H271" s="6"/>
      <c r="I271" s="21"/>
      <c r="J271" s="21"/>
      <c r="K271" s="22"/>
      <c r="L271" s="22"/>
      <c r="M271" s="25">
        <v>701</v>
      </c>
      <c r="N271" s="21"/>
      <c r="O271" s="6"/>
      <c r="P271" s="6"/>
      <c r="Q271" s="6" t="s">
        <v>2166</v>
      </c>
      <c r="R271" s="6"/>
      <c r="S271" s="6"/>
      <c r="T271" s="6"/>
      <c r="U271" s="23"/>
      <c r="V271" s="6" t="s">
        <v>2212</v>
      </c>
      <c r="W271" s="6"/>
      <c r="X271" s="6"/>
      <c r="Y271" s="69"/>
      <c r="Z271" s="6"/>
    </row>
    <row r="272" spans="1:26" ht="30" hidden="1" x14ac:dyDescent="0.25">
      <c r="A272" s="6">
        <v>80</v>
      </c>
      <c r="B272" s="6"/>
      <c r="C272" s="6" t="s">
        <v>2121</v>
      </c>
      <c r="D272" s="6" t="s">
        <v>2185</v>
      </c>
      <c r="E272" s="6" t="s">
        <v>2136</v>
      </c>
      <c r="F272" s="6"/>
      <c r="G272" s="6"/>
      <c r="H272" s="6"/>
      <c r="I272" s="21"/>
      <c r="J272" s="21"/>
      <c r="K272" s="22"/>
      <c r="L272" s="22"/>
      <c r="M272" s="25">
        <v>722</v>
      </c>
      <c r="N272" s="21"/>
      <c r="O272" s="6"/>
      <c r="P272" s="6"/>
      <c r="Q272" s="6" t="s">
        <v>2167</v>
      </c>
      <c r="R272" s="6"/>
      <c r="S272" s="6"/>
      <c r="T272" s="6"/>
      <c r="U272" s="23"/>
      <c r="V272" s="6" t="s">
        <v>2213</v>
      </c>
      <c r="W272" s="6"/>
      <c r="X272" s="6"/>
      <c r="Y272" s="69"/>
      <c r="Z272" s="6"/>
    </row>
    <row r="273" spans="1:26" ht="30" hidden="1" x14ac:dyDescent="0.25">
      <c r="A273" s="6">
        <v>81</v>
      </c>
      <c r="B273" s="6"/>
      <c r="C273" s="6" t="s">
        <v>2122</v>
      </c>
      <c r="D273" s="6" t="s">
        <v>2186</v>
      </c>
      <c r="E273" s="6" t="s">
        <v>2140</v>
      </c>
      <c r="F273" s="6"/>
      <c r="G273" s="6"/>
      <c r="H273" s="6"/>
      <c r="I273" s="21"/>
      <c r="J273" s="21"/>
      <c r="K273" s="22"/>
      <c r="L273" s="22"/>
      <c r="M273" s="25">
        <v>98027.6</v>
      </c>
      <c r="N273" s="21"/>
      <c r="O273" s="6"/>
      <c r="P273" s="6"/>
      <c r="Q273" s="6" t="s">
        <v>2168</v>
      </c>
      <c r="R273" s="6"/>
      <c r="S273" s="6"/>
      <c r="T273" s="6"/>
      <c r="U273" s="23"/>
      <c r="V273" s="6" t="s">
        <v>2214</v>
      </c>
      <c r="W273" s="6"/>
      <c r="X273" s="6"/>
      <c r="Y273" s="69"/>
      <c r="Z273" s="6"/>
    </row>
    <row r="274" spans="1:26" ht="30" hidden="1" x14ac:dyDescent="0.25">
      <c r="A274" s="6">
        <v>82</v>
      </c>
      <c r="B274" s="6"/>
      <c r="C274" s="6" t="s">
        <v>2123</v>
      </c>
      <c r="D274" s="6" t="s">
        <v>2187</v>
      </c>
      <c r="E274" s="6" t="s">
        <v>2141</v>
      </c>
      <c r="F274" s="6"/>
      <c r="G274" s="6"/>
      <c r="H274" s="6"/>
      <c r="I274" s="21"/>
      <c r="J274" s="21"/>
      <c r="K274" s="22"/>
      <c r="L274" s="22"/>
      <c r="M274" s="25">
        <v>20097</v>
      </c>
      <c r="N274" s="21"/>
      <c r="O274" s="6"/>
      <c r="P274" s="6"/>
      <c r="Q274" s="6" t="s">
        <v>2169</v>
      </c>
      <c r="R274" s="6"/>
      <c r="S274" s="6"/>
      <c r="T274" s="6"/>
      <c r="U274" s="23"/>
      <c r="V274" s="6" t="s">
        <v>2215</v>
      </c>
      <c r="W274" s="6"/>
      <c r="X274" s="6"/>
      <c r="Y274" s="69"/>
      <c r="Z274" s="6"/>
    </row>
    <row r="275" spans="1:26" ht="30" hidden="1" x14ac:dyDescent="0.25">
      <c r="A275" s="6">
        <v>83</v>
      </c>
      <c r="B275" s="6"/>
      <c r="C275" s="6" t="s">
        <v>2124</v>
      </c>
      <c r="D275" s="6" t="s">
        <v>1446</v>
      </c>
      <c r="E275" s="6" t="s">
        <v>2142</v>
      </c>
      <c r="F275" s="6"/>
      <c r="G275" s="6"/>
      <c r="H275" s="6"/>
      <c r="I275" s="21"/>
      <c r="J275" s="21"/>
      <c r="K275" s="22"/>
      <c r="L275" s="22"/>
      <c r="M275" s="25">
        <v>393</v>
      </c>
      <c r="N275" s="21"/>
      <c r="O275" s="6"/>
      <c r="P275" s="6"/>
      <c r="Q275" s="6" t="s">
        <v>2170</v>
      </c>
      <c r="R275" s="6"/>
      <c r="S275" s="6"/>
      <c r="T275" s="6"/>
      <c r="U275" s="23"/>
      <c r="V275" s="6" t="s">
        <v>2216</v>
      </c>
      <c r="W275" s="6"/>
      <c r="X275" s="6"/>
      <c r="Y275" s="69"/>
      <c r="Z275" s="6"/>
    </row>
    <row r="276" spans="1:26" ht="30" hidden="1" x14ac:dyDescent="0.25">
      <c r="A276" s="6">
        <v>84</v>
      </c>
      <c r="B276" s="6"/>
      <c r="C276" s="6" t="s">
        <v>2125</v>
      </c>
      <c r="D276" s="6" t="s">
        <v>1887</v>
      </c>
      <c r="E276" s="6" t="s">
        <v>2136</v>
      </c>
      <c r="F276" s="6"/>
      <c r="G276" s="6"/>
      <c r="H276" s="6"/>
      <c r="I276" s="21"/>
      <c r="J276" s="21"/>
      <c r="K276" s="22"/>
      <c r="L276" s="22"/>
      <c r="M276" s="25">
        <v>299767.7</v>
      </c>
      <c r="N276" s="21"/>
      <c r="O276" s="6"/>
      <c r="P276" s="6"/>
      <c r="Q276" s="6" t="s">
        <v>2171</v>
      </c>
      <c r="R276" s="6"/>
      <c r="S276" s="6"/>
      <c r="T276" s="6"/>
      <c r="U276" s="23"/>
      <c r="V276" s="6" t="s">
        <v>2217</v>
      </c>
      <c r="W276" s="6"/>
      <c r="X276" s="6"/>
      <c r="Y276" s="69"/>
      <c r="Z276" s="6"/>
    </row>
    <row r="277" spans="1:26" ht="30" hidden="1" x14ac:dyDescent="0.25">
      <c r="A277" s="16">
        <v>85</v>
      </c>
      <c r="B277" s="16"/>
      <c r="C277" s="16" t="s">
        <v>2126</v>
      </c>
      <c r="D277" s="16" t="s">
        <v>2188</v>
      </c>
      <c r="E277" s="16" t="s">
        <v>1518</v>
      </c>
      <c r="F277" s="16"/>
      <c r="G277" s="16"/>
      <c r="H277" s="16"/>
      <c r="I277" s="26"/>
      <c r="J277" s="26"/>
      <c r="K277" s="27"/>
      <c r="L277" s="27"/>
      <c r="M277" s="80">
        <v>4681000</v>
      </c>
      <c r="N277" s="26"/>
      <c r="O277" s="16"/>
      <c r="P277" s="16"/>
      <c r="Q277" s="16" t="s">
        <v>2172</v>
      </c>
      <c r="R277" s="16"/>
      <c r="S277" s="16"/>
      <c r="T277" s="16"/>
      <c r="U277" s="28"/>
      <c r="V277" s="81" t="s">
        <v>1207</v>
      </c>
      <c r="W277" s="16"/>
      <c r="X277" s="16"/>
      <c r="Y277" s="71"/>
      <c r="Z277" s="6"/>
    </row>
    <row r="278" spans="1:26" ht="27.75" hidden="1" customHeight="1" x14ac:dyDescent="0.25">
      <c r="A278" s="6"/>
      <c r="B278" s="6"/>
      <c r="C278" s="6" t="s">
        <v>2218</v>
      </c>
      <c r="D278" s="6"/>
      <c r="E278" s="6"/>
      <c r="F278" s="6"/>
      <c r="G278" s="6"/>
      <c r="H278" s="6"/>
      <c r="I278" s="21"/>
      <c r="J278" s="21"/>
      <c r="K278" s="22"/>
      <c r="L278" s="22"/>
      <c r="M278" s="47">
        <v>8214794.7999999998</v>
      </c>
      <c r="N278" s="21"/>
      <c r="O278" s="6"/>
      <c r="P278" s="6"/>
      <c r="Q278" s="6"/>
      <c r="R278" s="6"/>
      <c r="S278" s="6"/>
      <c r="T278" s="6"/>
      <c r="U278" s="23"/>
      <c r="V278" s="6"/>
      <c r="W278" s="6"/>
      <c r="X278" s="6"/>
      <c r="Y278" s="6"/>
      <c r="Z278" s="6"/>
    </row>
    <row r="279" spans="1:26" s="35" customFormat="1" ht="42" hidden="1" customHeight="1" x14ac:dyDescent="0.25">
      <c r="A279" s="58"/>
      <c r="B279" s="62"/>
      <c r="C279" s="24" t="s">
        <v>567</v>
      </c>
      <c r="D279" s="58"/>
      <c r="E279" s="58"/>
      <c r="F279" s="58"/>
      <c r="G279" s="58"/>
      <c r="H279" s="58"/>
      <c r="I279" s="59"/>
      <c r="J279" s="59"/>
      <c r="K279" s="59"/>
      <c r="L279" s="59"/>
      <c r="M279" s="60"/>
      <c r="N279" s="59"/>
      <c r="O279" s="58"/>
      <c r="P279" s="58"/>
      <c r="Q279" s="58"/>
      <c r="R279" s="58"/>
      <c r="S279" s="58"/>
      <c r="T279" s="58"/>
      <c r="U279" s="61"/>
      <c r="V279" s="58"/>
      <c r="W279" s="58"/>
      <c r="X279" s="58"/>
      <c r="Y279" s="58"/>
      <c r="Z279" s="58"/>
    </row>
    <row r="280" spans="1:26" ht="75" hidden="1" x14ac:dyDescent="0.25">
      <c r="A280" s="69">
        <v>1</v>
      </c>
      <c r="B280" s="33">
        <v>1</v>
      </c>
      <c r="C280" s="82" t="s">
        <v>2350</v>
      </c>
      <c r="D280" s="6" t="s">
        <v>2390</v>
      </c>
      <c r="E280" s="6" t="s">
        <v>2429</v>
      </c>
      <c r="F280" s="34">
        <v>41281</v>
      </c>
      <c r="G280" s="34">
        <v>41326</v>
      </c>
      <c r="H280" s="34">
        <v>41302</v>
      </c>
      <c r="I280" s="46"/>
      <c r="J280" s="21"/>
      <c r="K280" s="22"/>
      <c r="L280" s="22"/>
      <c r="M280" s="25">
        <v>97926</v>
      </c>
      <c r="N280" s="21"/>
      <c r="O280" s="6" t="s">
        <v>2584</v>
      </c>
      <c r="P280" s="6"/>
      <c r="Q280" s="6" t="s">
        <v>2582</v>
      </c>
      <c r="R280" s="6"/>
      <c r="S280" s="6"/>
      <c r="T280" s="6"/>
      <c r="U280" s="23"/>
      <c r="V280" s="6" t="s">
        <v>2640</v>
      </c>
      <c r="W280" s="6"/>
      <c r="X280" s="6"/>
      <c r="Y280" s="6"/>
      <c r="Z280" s="6"/>
    </row>
    <row r="281" spans="1:26" ht="30" hidden="1" x14ac:dyDescent="0.25">
      <c r="A281" s="69">
        <v>2</v>
      </c>
      <c r="B281" s="33">
        <v>2</v>
      </c>
      <c r="C281" s="82" t="s">
        <v>2351</v>
      </c>
      <c r="D281" s="6" t="s">
        <v>2391</v>
      </c>
      <c r="E281" s="6" t="s">
        <v>2430</v>
      </c>
      <c r="F281" s="34">
        <v>41296</v>
      </c>
      <c r="G281" s="6"/>
      <c r="H281" s="34">
        <v>41303</v>
      </c>
      <c r="I281" s="46"/>
      <c r="J281" s="21"/>
      <c r="K281" s="22"/>
      <c r="L281" s="22"/>
      <c r="M281" s="25">
        <v>14678</v>
      </c>
      <c r="N281" s="21"/>
      <c r="O281" s="6" t="s">
        <v>2585</v>
      </c>
      <c r="P281" s="6"/>
      <c r="Q281" s="6" t="s">
        <v>2490</v>
      </c>
      <c r="R281" s="6"/>
      <c r="S281" s="6"/>
      <c r="T281" s="6"/>
      <c r="U281" s="23"/>
      <c r="V281" s="6" t="s">
        <v>2641</v>
      </c>
      <c r="W281" s="6"/>
      <c r="X281" s="6"/>
      <c r="Y281" s="6"/>
      <c r="Z281" s="6"/>
    </row>
    <row r="282" spans="1:26" ht="90" hidden="1" x14ac:dyDescent="0.25">
      <c r="A282" s="69">
        <v>3</v>
      </c>
      <c r="B282" s="33">
        <v>3</v>
      </c>
      <c r="C282" s="82" t="s">
        <v>2352</v>
      </c>
      <c r="D282" s="6" t="s">
        <v>2392</v>
      </c>
      <c r="E282" s="6" t="s">
        <v>1223</v>
      </c>
      <c r="F282" s="34">
        <v>41305</v>
      </c>
      <c r="G282" s="34">
        <v>41338</v>
      </c>
      <c r="H282" s="34">
        <v>41311</v>
      </c>
      <c r="I282" s="46"/>
      <c r="J282" s="21"/>
      <c r="K282" s="22"/>
      <c r="L282" s="22"/>
      <c r="M282" s="25">
        <v>35000</v>
      </c>
      <c r="N282" s="21"/>
      <c r="O282" s="6" t="s">
        <v>2586</v>
      </c>
      <c r="P282" s="6"/>
      <c r="Q282" s="6" t="s">
        <v>2491</v>
      </c>
      <c r="R282" s="6"/>
      <c r="S282" s="6"/>
      <c r="T282" s="6"/>
      <c r="U282" s="23"/>
      <c r="V282" s="6" t="s">
        <v>2642</v>
      </c>
      <c r="W282" s="6"/>
      <c r="X282" s="6"/>
      <c r="Y282" s="6"/>
      <c r="Z282" s="6"/>
    </row>
    <row r="283" spans="1:26" ht="30" hidden="1" x14ac:dyDescent="0.25">
      <c r="A283" s="69">
        <v>4</v>
      </c>
      <c r="B283" s="33">
        <v>4</v>
      </c>
      <c r="C283" s="83" t="s">
        <v>1971</v>
      </c>
      <c r="D283" s="6" t="s">
        <v>1913</v>
      </c>
      <c r="E283" s="6" t="s">
        <v>2431</v>
      </c>
      <c r="F283" s="34">
        <v>41326</v>
      </c>
      <c r="G283" s="34">
        <v>41366</v>
      </c>
      <c r="H283" s="34">
        <v>41355</v>
      </c>
      <c r="I283" s="46"/>
      <c r="J283" s="21"/>
      <c r="K283" s="22"/>
      <c r="L283" s="22"/>
      <c r="M283" s="25">
        <v>10389.5</v>
      </c>
      <c r="N283" s="21"/>
      <c r="O283" s="6" t="s">
        <v>2587</v>
      </c>
      <c r="P283" s="6"/>
      <c r="Q283" s="6" t="s">
        <v>2492</v>
      </c>
      <c r="R283" s="6"/>
      <c r="S283" s="6"/>
      <c r="T283" s="6"/>
      <c r="U283" s="23"/>
      <c r="V283" s="6" t="s">
        <v>2643</v>
      </c>
      <c r="W283" s="6"/>
      <c r="X283" s="6"/>
      <c r="Y283" s="6"/>
      <c r="Z283" s="6"/>
    </row>
    <row r="284" spans="1:26" ht="30" hidden="1" x14ac:dyDescent="0.25">
      <c r="A284" s="69">
        <v>5</v>
      </c>
      <c r="B284" s="33">
        <v>5</v>
      </c>
      <c r="C284" s="83" t="s">
        <v>2350</v>
      </c>
      <c r="D284" s="6" t="s">
        <v>1887</v>
      </c>
      <c r="E284" s="6" t="s">
        <v>2432</v>
      </c>
      <c r="F284" s="34">
        <v>41339</v>
      </c>
      <c r="G284" s="34">
        <v>41365</v>
      </c>
      <c r="H284" s="6"/>
      <c r="I284" s="46"/>
      <c r="J284" s="21"/>
      <c r="K284" s="22"/>
      <c r="L284" s="22"/>
      <c r="M284" s="25">
        <v>140000</v>
      </c>
      <c r="N284" s="21"/>
      <c r="O284" s="6" t="s">
        <v>2588</v>
      </c>
      <c r="P284" s="6"/>
      <c r="Q284" s="6" t="s">
        <v>2493</v>
      </c>
      <c r="R284" s="6"/>
      <c r="S284" s="6"/>
      <c r="T284" s="6"/>
      <c r="U284" s="23"/>
      <c r="V284" s="6" t="s">
        <v>2644</v>
      </c>
      <c r="W284" s="6"/>
      <c r="X284" s="6"/>
      <c r="Y284" s="6"/>
      <c r="Z284" s="6"/>
    </row>
    <row r="285" spans="1:26" ht="45" hidden="1" x14ac:dyDescent="0.25">
      <c r="A285" s="69">
        <v>6</v>
      </c>
      <c r="B285" s="33">
        <v>6</v>
      </c>
      <c r="C285" s="82" t="s">
        <v>2353</v>
      </c>
      <c r="D285" s="33" t="s">
        <v>2393</v>
      </c>
      <c r="E285" s="33" t="s">
        <v>2433</v>
      </c>
      <c r="F285" s="34">
        <v>41345</v>
      </c>
      <c r="G285" s="34">
        <v>41367</v>
      </c>
      <c r="H285" s="6"/>
      <c r="I285" s="46"/>
      <c r="J285" s="21"/>
      <c r="K285" s="22"/>
      <c r="L285" s="22"/>
      <c r="M285" s="25">
        <v>3500</v>
      </c>
      <c r="N285" s="21"/>
      <c r="O285" s="6"/>
      <c r="P285" s="6"/>
      <c r="Q285" s="6" t="s">
        <v>2494</v>
      </c>
      <c r="R285" s="6"/>
      <c r="S285" s="6"/>
      <c r="T285" s="6"/>
      <c r="U285" s="23"/>
      <c r="V285" s="6"/>
      <c r="W285" s="6"/>
      <c r="X285" s="6"/>
      <c r="Y285" s="6"/>
      <c r="Z285" s="6"/>
    </row>
    <row r="286" spans="1:26" ht="105" hidden="1" x14ac:dyDescent="0.25">
      <c r="A286" s="69">
        <v>7</v>
      </c>
      <c r="B286" s="6">
        <v>7</v>
      </c>
      <c r="C286" s="83" t="s">
        <v>2354</v>
      </c>
      <c r="D286" s="6" t="s">
        <v>2394</v>
      </c>
      <c r="E286" s="6" t="s">
        <v>2331</v>
      </c>
      <c r="F286" s="34">
        <v>41359</v>
      </c>
      <c r="G286" s="34">
        <v>41386</v>
      </c>
      <c r="H286" s="34">
        <v>41428</v>
      </c>
      <c r="I286" s="46"/>
      <c r="J286" s="21"/>
      <c r="K286" s="22"/>
      <c r="L286" s="22"/>
      <c r="M286" s="25">
        <v>1025813</v>
      </c>
      <c r="N286" s="21"/>
      <c r="O286" s="6"/>
      <c r="P286" s="6"/>
      <c r="Q286" s="6" t="s">
        <v>2495</v>
      </c>
      <c r="R286" s="6"/>
      <c r="S286" s="6"/>
      <c r="T286" s="6"/>
      <c r="U286" s="23"/>
      <c r="V286" s="6"/>
      <c r="W286" s="6"/>
      <c r="X286" s="6"/>
      <c r="Y286" s="6"/>
      <c r="Z286" s="6" t="s">
        <v>2713</v>
      </c>
    </row>
    <row r="287" spans="1:26" ht="45" hidden="1" x14ac:dyDescent="0.25">
      <c r="A287" s="69">
        <v>8</v>
      </c>
      <c r="B287" s="6">
        <v>8</v>
      </c>
      <c r="C287" s="82" t="s">
        <v>2355</v>
      </c>
      <c r="D287" s="6" t="s">
        <v>1913</v>
      </c>
      <c r="E287" s="6" t="s">
        <v>2434</v>
      </c>
      <c r="F287" s="34">
        <v>41361</v>
      </c>
      <c r="G287" s="34">
        <v>41388</v>
      </c>
      <c r="H287" s="34">
        <v>41366</v>
      </c>
      <c r="I287" s="46"/>
      <c r="J287" s="21"/>
      <c r="K287" s="22"/>
      <c r="L287" s="22"/>
      <c r="M287" s="25">
        <v>5230</v>
      </c>
      <c r="N287" s="21"/>
      <c r="O287" s="6" t="s">
        <v>2589</v>
      </c>
      <c r="P287" s="6"/>
      <c r="Q287" s="6" t="s">
        <v>2496</v>
      </c>
      <c r="R287" s="6"/>
      <c r="S287" s="6"/>
      <c r="T287" s="6"/>
      <c r="U287" s="23"/>
      <c r="V287" s="6" t="s">
        <v>2645</v>
      </c>
      <c r="W287" s="6"/>
      <c r="X287" s="6"/>
      <c r="Y287" s="6"/>
      <c r="Z287" s="6" t="s">
        <v>2714</v>
      </c>
    </row>
    <row r="288" spans="1:26" ht="195" hidden="1" x14ac:dyDescent="0.25">
      <c r="A288" s="69">
        <v>9</v>
      </c>
      <c r="B288" s="6">
        <v>9</v>
      </c>
      <c r="C288" s="82" t="s">
        <v>3789</v>
      </c>
      <c r="D288" s="33" t="s">
        <v>2428</v>
      </c>
      <c r="E288" s="33" t="s">
        <v>2242</v>
      </c>
      <c r="F288" s="34">
        <v>41373</v>
      </c>
      <c r="G288" s="34">
        <v>41402</v>
      </c>
      <c r="H288" s="34">
        <v>41389</v>
      </c>
      <c r="I288" s="46"/>
      <c r="J288" s="21"/>
      <c r="K288" s="22"/>
      <c r="L288" s="22"/>
      <c r="M288" s="25">
        <v>446.91</v>
      </c>
      <c r="N288" s="21"/>
      <c r="O288" s="6" t="s">
        <v>2590</v>
      </c>
      <c r="P288" s="6"/>
      <c r="Q288" s="6" t="s">
        <v>2497</v>
      </c>
      <c r="R288" s="6"/>
      <c r="S288" s="6"/>
      <c r="T288" s="6"/>
      <c r="U288" s="23"/>
      <c r="V288" s="6" t="s">
        <v>2646</v>
      </c>
      <c r="W288" s="6"/>
      <c r="X288" s="6"/>
      <c r="Y288" s="6"/>
      <c r="Z288" s="6" t="s">
        <v>3799</v>
      </c>
    </row>
    <row r="289" spans="1:26" ht="60" hidden="1" x14ac:dyDescent="0.25">
      <c r="A289" s="69">
        <v>10</v>
      </c>
      <c r="B289" s="6">
        <v>10</v>
      </c>
      <c r="C289" s="82" t="s">
        <v>2356</v>
      </c>
      <c r="D289" s="33" t="s">
        <v>2395</v>
      </c>
      <c r="E289" s="33" t="s">
        <v>1422</v>
      </c>
      <c r="F289" s="34">
        <v>41374</v>
      </c>
      <c r="G289" s="34">
        <v>41403</v>
      </c>
      <c r="H289" s="6"/>
      <c r="I289" s="46"/>
      <c r="J289" s="21"/>
      <c r="K289" s="22"/>
      <c r="L289" s="22"/>
      <c r="M289" s="25">
        <v>6046.5</v>
      </c>
      <c r="N289" s="21"/>
      <c r="O289" s="6" t="s">
        <v>2591</v>
      </c>
      <c r="P289" s="6"/>
      <c r="Q289" s="6" t="s">
        <v>2498</v>
      </c>
      <c r="R289" s="6"/>
      <c r="S289" s="6"/>
      <c r="T289" s="6"/>
      <c r="U289" s="23"/>
      <c r="V289" s="6" t="s">
        <v>2647</v>
      </c>
      <c r="W289" s="6"/>
      <c r="X289" s="6"/>
      <c r="Y289" s="6"/>
      <c r="Z289" s="6" t="s">
        <v>2714</v>
      </c>
    </row>
    <row r="290" spans="1:26" ht="45" hidden="1" x14ac:dyDescent="0.25">
      <c r="A290" s="69">
        <v>11</v>
      </c>
      <c r="B290" s="6">
        <v>11</v>
      </c>
      <c r="C290" s="82" t="s">
        <v>2357</v>
      </c>
      <c r="D290" s="33" t="s">
        <v>2396</v>
      </c>
      <c r="E290" s="33" t="s">
        <v>2221</v>
      </c>
      <c r="F290" s="34">
        <v>41376</v>
      </c>
      <c r="G290" s="34">
        <v>41408</v>
      </c>
      <c r="H290" s="6"/>
      <c r="I290" s="46"/>
      <c r="J290" s="21"/>
      <c r="K290" s="22"/>
      <c r="L290" s="22"/>
      <c r="M290" s="25">
        <v>3196</v>
      </c>
      <c r="N290" s="21"/>
      <c r="O290" s="6" t="s">
        <v>2592</v>
      </c>
      <c r="P290" s="6"/>
      <c r="Q290" s="6" t="s">
        <v>2499</v>
      </c>
      <c r="R290" s="6"/>
      <c r="S290" s="6"/>
      <c r="T290" s="6"/>
      <c r="U290" s="23"/>
      <c r="V290" s="6" t="s">
        <v>2648</v>
      </c>
      <c r="W290" s="6"/>
      <c r="X290" s="6"/>
      <c r="Y290" s="6"/>
      <c r="Z290" s="6" t="s">
        <v>2714</v>
      </c>
    </row>
    <row r="291" spans="1:26" ht="45" hidden="1" x14ac:dyDescent="0.25">
      <c r="A291" s="69">
        <v>12</v>
      </c>
      <c r="B291" s="6">
        <v>12</v>
      </c>
      <c r="C291" s="82" t="s">
        <v>3788</v>
      </c>
      <c r="D291" s="33" t="s">
        <v>2719</v>
      </c>
      <c r="E291" s="33" t="s">
        <v>2435</v>
      </c>
      <c r="F291" s="34">
        <v>41399</v>
      </c>
      <c r="G291" s="34">
        <v>41423</v>
      </c>
      <c r="H291" s="6"/>
      <c r="I291" s="46"/>
      <c r="J291" s="21"/>
      <c r="K291" s="22"/>
      <c r="L291" s="22"/>
      <c r="M291" s="25">
        <v>801.7</v>
      </c>
      <c r="N291" s="21"/>
      <c r="O291" s="6" t="s">
        <v>2593</v>
      </c>
      <c r="P291" s="6"/>
      <c r="Q291" s="6" t="s">
        <v>2500</v>
      </c>
      <c r="R291" s="6"/>
      <c r="S291" s="6"/>
      <c r="T291" s="6"/>
      <c r="U291" s="23"/>
      <c r="V291" s="6" t="s">
        <v>2649</v>
      </c>
      <c r="W291" s="6"/>
      <c r="X291" s="6"/>
      <c r="Y291" s="6"/>
      <c r="Z291" s="6" t="s">
        <v>2714</v>
      </c>
    </row>
    <row r="292" spans="1:26" ht="30" hidden="1" x14ac:dyDescent="0.25">
      <c r="A292" s="69">
        <v>13</v>
      </c>
      <c r="B292" s="6">
        <v>13</v>
      </c>
      <c r="C292" s="82" t="s">
        <v>3787</v>
      </c>
      <c r="D292" s="33" t="s">
        <v>2397</v>
      </c>
      <c r="E292" s="33" t="s">
        <v>2436</v>
      </c>
      <c r="F292" s="34">
        <v>41398</v>
      </c>
      <c r="G292" s="34">
        <v>41423</v>
      </c>
      <c r="H292" s="6"/>
      <c r="I292" s="46"/>
      <c r="J292" s="21"/>
      <c r="K292" s="22"/>
      <c r="L292" s="22"/>
      <c r="M292" s="79">
        <v>20522.5</v>
      </c>
      <c r="N292" s="21"/>
      <c r="O292" s="6" t="s">
        <v>2594</v>
      </c>
      <c r="P292" s="6"/>
      <c r="Q292" s="6" t="s">
        <v>2501</v>
      </c>
      <c r="R292" s="6"/>
      <c r="S292" s="6"/>
      <c r="T292" s="6"/>
      <c r="U292" s="23"/>
      <c r="V292" s="6"/>
      <c r="W292" s="6"/>
      <c r="X292" s="6"/>
      <c r="Y292" s="6"/>
      <c r="Z292" s="6"/>
    </row>
    <row r="293" spans="1:26" s="35" customFormat="1" ht="60" hidden="1" x14ac:dyDescent="0.25">
      <c r="A293" s="70">
        <v>14</v>
      </c>
      <c r="B293" s="58">
        <v>14</v>
      </c>
      <c r="C293" s="127" t="s">
        <v>3785</v>
      </c>
      <c r="D293" s="58" t="s">
        <v>2398</v>
      </c>
      <c r="E293" s="58" t="s">
        <v>2331</v>
      </c>
      <c r="F293" s="128">
        <v>41401</v>
      </c>
      <c r="G293" s="128">
        <v>41425</v>
      </c>
      <c r="H293" s="58"/>
      <c r="I293" s="58"/>
      <c r="J293" s="59"/>
      <c r="K293" s="59"/>
      <c r="L293" s="59"/>
      <c r="M293" s="60">
        <v>84205.8</v>
      </c>
      <c r="N293" s="59"/>
      <c r="O293" s="58"/>
      <c r="P293" s="58"/>
      <c r="Q293" s="58"/>
      <c r="R293" s="58"/>
      <c r="S293" s="58"/>
      <c r="T293" s="58"/>
      <c r="U293" s="61"/>
      <c r="V293" s="58"/>
      <c r="W293" s="58"/>
      <c r="X293" s="58"/>
      <c r="Y293" s="58"/>
      <c r="Z293" s="58"/>
    </row>
    <row r="294" spans="1:26" ht="30" hidden="1" x14ac:dyDescent="0.25">
      <c r="A294" s="69">
        <v>15</v>
      </c>
      <c r="B294" s="6">
        <v>15</v>
      </c>
      <c r="C294" s="82" t="s">
        <v>3786</v>
      </c>
      <c r="D294" s="33" t="s">
        <v>2399</v>
      </c>
      <c r="E294" s="33" t="s">
        <v>2437</v>
      </c>
      <c r="F294" s="34">
        <v>41401</v>
      </c>
      <c r="G294" s="34">
        <v>41425</v>
      </c>
      <c r="H294" s="6"/>
      <c r="I294" s="46"/>
      <c r="J294" s="21"/>
      <c r="K294" s="22"/>
      <c r="L294" s="22"/>
      <c r="M294" s="25">
        <v>539</v>
      </c>
      <c r="N294" s="21"/>
      <c r="O294" s="6" t="s">
        <v>2595</v>
      </c>
      <c r="P294" s="6"/>
      <c r="Q294" s="6" t="s">
        <v>2502</v>
      </c>
      <c r="R294" s="6"/>
      <c r="S294" s="6"/>
      <c r="T294" s="6"/>
      <c r="U294" s="23"/>
      <c r="V294" s="6" t="s">
        <v>2650</v>
      </c>
      <c r="W294" s="6"/>
      <c r="X294" s="6"/>
      <c r="Y294" s="6"/>
      <c r="Z294" s="6"/>
    </row>
    <row r="295" spans="1:26" ht="45" hidden="1" x14ac:dyDescent="0.25">
      <c r="A295" s="69">
        <v>16</v>
      </c>
      <c r="B295" s="6">
        <v>16</v>
      </c>
      <c r="C295" s="82" t="s">
        <v>2358</v>
      </c>
      <c r="D295" s="6" t="s">
        <v>2400</v>
      </c>
      <c r="E295" s="6" t="s">
        <v>2438</v>
      </c>
      <c r="F295" s="34">
        <v>41404</v>
      </c>
      <c r="G295" s="34">
        <v>41430</v>
      </c>
      <c r="H295" s="6"/>
      <c r="I295" s="46"/>
      <c r="J295" s="21"/>
      <c r="K295" s="22"/>
      <c r="L295" s="22"/>
      <c r="M295" s="25">
        <v>40590</v>
      </c>
      <c r="N295" s="21"/>
      <c r="O295" s="6" t="s">
        <v>2596</v>
      </c>
      <c r="P295" s="6"/>
      <c r="Q295" s="6" t="s">
        <v>2503</v>
      </c>
      <c r="R295" s="6"/>
      <c r="S295" s="6"/>
      <c r="T295" s="6"/>
      <c r="U295" s="23"/>
      <c r="V295" s="6" t="s">
        <v>2651</v>
      </c>
      <c r="W295" s="6"/>
      <c r="X295" s="6"/>
      <c r="Y295" s="6"/>
      <c r="Z295" s="6"/>
    </row>
    <row r="296" spans="1:26" ht="30" hidden="1" x14ac:dyDescent="0.25">
      <c r="A296" s="69">
        <v>17</v>
      </c>
      <c r="B296" s="6">
        <v>17</v>
      </c>
      <c r="C296" s="83" t="s">
        <v>2359</v>
      </c>
      <c r="D296" s="6" t="s">
        <v>1907</v>
      </c>
      <c r="E296" s="6" t="s">
        <v>2438</v>
      </c>
      <c r="F296" s="34">
        <v>41409</v>
      </c>
      <c r="G296" s="6"/>
      <c r="H296" s="6"/>
      <c r="I296" s="46"/>
      <c r="J296" s="21"/>
      <c r="K296" s="22"/>
      <c r="L296" s="22"/>
      <c r="M296" s="25">
        <v>124077.5</v>
      </c>
      <c r="N296" s="21"/>
      <c r="O296" s="6" t="s">
        <v>2597</v>
      </c>
      <c r="P296" s="6"/>
      <c r="Q296" s="6" t="s">
        <v>2504</v>
      </c>
      <c r="R296" s="6"/>
      <c r="S296" s="6"/>
      <c r="T296" s="6"/>
      <c r="U296" s="23"/>
      <c r="V296" s="6" t="s">
        <v>2652</v>
      </c>
      <c r="W296" s="6"/>
      <c r="X296" s="6"/>
      <c r="Y296" s="6"/>
      <c r="Z296" s="6"/>
    </row>
    <row r="297" spans="1:26" ht="30" hidden="1" x14ac:dyDescent="0.25">
      <c r="A297" s="69">
        <v>18</v>
      </c>
      <c r="B297" s="6">
        <v>18</v>
      </c>
      <c r="C297" s="83" t="s">
        <v>2360</v>
      </c>
      <c r="D297" s="6" t="s">
        <v>2401</v>
      </c>
      <c r="E297" s="6" t="s">
        <v>2439</v>
      </c>
      <c r="F297" s="34">
        <v>41421</v>
      </c>
      <c r="G297" s="6"/>
      <c r="H297" s="6"/>
      <c r="I297" s="46"/>
      <c r="J297" s="21"/>
      <c r="K297" s="22"/>
      <c r="L297" s="22"/>
      <c r="M297" s="25">
        <v>1498</v>
      </c>
      <c r="N297" s="21"/>
      <c r="O297" s="6"/>
      <c r="P297" s="6"/>
      <c r="Q297" s="6"/>
      <c r="R297" s="6"/>
      <c r="S297" s="6"/>
      <c r="T297" s="6"/>
      <c r="U297" s="23"/>
      <c r="V297" s="6"/>
      <c r="W297" s="6"/>
      <c r="X297" s="6"/>
      <c r="Y297" s="6"/>
      <c r="Z297" s="6" t="s">
        <v>2715</v>
      </c>
    </row>
    <row r="298" spans="1:26" ht="30" hidden="1" x14ac:dyDescent="0.25">
      <c r="A298" s="69">
        <v>19</v>
      </c>
      <c r="B298" s="6">
        <v>19</v>
      </c>
      <c r="C298" s="82" t="s">
        <v>2361</v>
      </c>
      <c r="D298" s="33" t="s">
        <v>2402</v>
      </c>
      <c r="E298" s="33" t="s">
        <v>2429</v>
      </c>
      <c r="F298" s="34">
        <v>41422</v>
      </c>
      <c r="G298" s="34">
        <v>41448</v>
      </c>
      <c r="H298" s="6"/>
      <c r="I298" s="46"/>
      <c r="J298" s="21"/>
      <c r="K298" s="22"/>
      <c r="L298" s="22"/>
      <c r="M298" s="25">
        <v>21064</v>
      </c>
      <c r="N298" s="21"/>
      <c r="O298" s="6" t="s">
        <v>2598</v>
      </c>
      <c r="P298" s="6"/>
      <c r="Q298" s="6" t="s">
        <v>2505</v>
      </c>
      <c r="R298" s="6"/>
      <c r="S298" s="6"/>
      <c r="T298" s="6"/>
      <c r="U298" s="23"/>
      <c r="V298" s="6" t="s">
        <v>2653</v>
      </c>
      <c r="W298" s="6"/>
      <c r="X298" s="6"/>
      <c r="Y298" s="6"/>
      <c r="Z298" s="6"/>
    </row>
    <row r="299" spans="1:26" ht="30" hidden="1" x14ac:dyDescent="0.25">
      <c r="A299" s="69">
        <v>20</v>
      </c>
      <c r="B299" s="6">
        <v>20</v>
      </c>
      <c r="C299" s="83" t="s">
        <v>2362</v>
      </c>
      <c r="D299" s="6" t="s">
        <v>2403</v>
      </c>
      <c r="E299" s="6" t="s">
        <v>2440</v>
      </c>
      <c r="F299" s="34">
        <v>41428</v>
      </c>
      <c r="G299" s="34">
        <v>41444</v>
      </c>
      <c r="H299" s="6"/>
      <c r="I299" s="46"/>
      <c r="J299" s="21"/>
      <c r="K299" s="22"/>
      <c r="L299" s="22"/>
      <c r="M299" s="25">
        <v>888</v>
      </c>
      <c r="N299" s="21"/>
      <c r="O299" s="6" t="s">
        <v>2599</v>
      </c>
      <c r="P299" s="6"/>
      <c r="Q299" s="6" t="s">
        <v>2506</v>
      </c>
      <c r="R299" s="6"/>
      <c r="S299" s="6"/>
      <c r="T299" s="6"/>
      <c r="U299" s="23"/>
      <c r="V299" s="6" t="s">
        <v>2654</v>
      </c>
      <c r="W299" s="6"/>
      <c r="X299" s="6"/>
      <c r="Y299" s="6"/>
      <c r="Z299" s="6"/>
    </row>
    <row r="300" spans="1:26" ht="30" hidden="1" x14ac:dyDescent="0.25">
      <c r="A300" s="69">
        <v>21</v>
      </c>
      <c r="B300" s="6">
        <v>21</v>
      </c>
      <c r="C300" s="82" t="s">
        <v>3790</v>
      </c>
      <c r="D300" s="33" t="s">
        <v>1907</v>
      </c>
      <c r="E300" s="33" t="s">
        <v>2331</v>
      </c>
      <c r="F300" s="34">
        <v>41428</v>
      </c>
      <c r="G300" s="34">
        <v>41444</v>
      </c>
      <c r="H300" s="6"/>
      <c r="I300" s="46"/>
      <c r="J300" s="21"/>
      <c r="K300" s="22"/>
      <c r="L300" s="22"/>
      <c r="M300" s="25">
        <v>47767.8</v>
      </c>
      <c r="N300" s="21"/>
      <c r="O300" s="6" t="s">
        <v>2600</v>
      </c>
      <c r="P300" s="6"/>
      <c r="Q300" s="6" t="s">
        <v>2507</v>
      </c>
      <c r="R300" s="6"/>
      <c r="S300" s="6"/>
      <c r="T300" s="6"/>
      <c r="U300" s="23"/>
      <c r="V300" s="6" t="s">
        <v>2655</v>
      </c>
      <c r="W300" s="6"/>
      <c r="X300" s="6"/>
      <c r="Y300" s="6"/>
      <c r="Z300" s="6"/>
    </row>
    <row r="301" spans="1:26" ht="30" hidden="1" x14ac:dyDescent="0.25">
      <c r="A301" s="69">
        <v>22</v>
      </c>
      <c r="B301" s="6">
        <v>22</v>
      </c>
      <c r="C301" s="82" t="s">
        <v>2363</v>
      </c>
      <c r="D301" s="33" t="s">
        <v>2404</v>
      </c>
      <c r="E301" s="33" t="s">
        <v>2242</v>
      </c>
      <c r="F301" s="34">
        <v>41430</v>
      </c>
      <c r="G301" s="34">
        <v>41456</v>
      </c>
      <c r="H301" s="34">
        <v>41432</v>
      </c>
      <c r="I301" s="46"/>
      <c r="J301" s="21"/>
      <c r="K301" s="22"/>
      <c r="L301" s="22"/>
      <c r="M301" s="25">
        <v>2806.3</v>
      </c>
      <c r="N301" s="21"/>
      <c r="O301" s="6" t="s">
        <v>2601</v>
      </c>
      <c r="P301" s="6"/>
      <c r="Q301" s="6" t="s">
        <v>2508</v>
      </c>
      <c r="R301" s="6"/>
      <c r="S301" s="6"/>
      <c r="T301" s="6"/>
      <c r="U301" s="23"/>
      <c r="V301" s="6" t="s">
        <v>2656</v>
      </c>
      <c r="W301" s="6"/>
      <c r="X301" s="6"/>
      <c r="Y301" s="6"/>
      <c r="Z301" s="6"/>
    </row>
    <row r="302" spans="1:26" ht="30" hidden="1" x14ac:dyDescent="0.25">
      <c r="A302" s="69">
        <v>23</v>
      </c>
      <c r="B302" s="6">
        <v>23</v>
      </c>
      <c r="C302" s="82" t="s">
        <v>3791</v>
      </c>
      <c r="D302" s="6" t="s">
        <v>1919</v>
      </c>
      <c r="E302" s="6" t="s">
        <v>2440</v>
      </c>
      <c r="F302" s="6"/>
      <c r="G302" s="6"/>
      <c r="H302" s="6"/>
      <c r="I302" s="46"/>
      <c r="J302" s="21"/>
      <c r="K302" s="22"/>
      <c r="L302" s="22"/>
      <c r="M302" s="25">
        <v>40792.6</v>
      </c>
      <c r="N302" s="21"/>
      <c r="O302" s="6" t="s">
        <v>2602</v>
      </c>
      <c r="P302" s="6"/>
      <c r="Q302" s="6" t="s">
        <v>2509</v>
      </c>
      <c r="R302" s="6"/>
      <c r="S302" s="6"/>
      <c r="T302" s="6"/>
      <c r="U302" s="23"/>
      <c r="V302" s="6" t="s">
        <v>2657</v>
      </c>
      <c r="W302" s="6"/>
      <c r="X302" s="6"/>
      <c r="Y302" s="6"/>
      <c r="Z302" s="6"/>
    </row>
    <row r="303" spans="1:26" ht="30" hidden="1" x14ac:dyDescent="0.25">
      <c r="A303" s="69">
        <v>24</v>
      </c>
      <c r="B303" s="6">
        <v>24</v>
      </c>
      <c r="C303" s="82" t="s">
        <v>2364</v>
      </c>
      <c r="D303" s="33" t="s">
        <v>1803</v>
      </c>
      <c r="E303" s="33" t="s">
        <v>2333</v>
      </c>
      <c r="F303" s="34">
        <v>41443</v>
      </c>
      <c r="G303" s="34">
        <v>41465</v>
      </c>
      <c r="H303" s="6"/>
      <c r="I303" s="46"/>
      <c r="J303" s="21"/>
      <c r="K303" s="22"/>
      <c r="L303" s="22"/>
      <c r="M303" s="25">
        <v>1591</v>
      </c>
      <c r="N303" s="21"/>
      <c r="O303" s="6" t="s">
        <v>2603</v>
      </c>
      <c r="P303" s="6"/>
      <c r="Q303" s="6" t="s">
        <v>2510</v>
      </c>
      <c r="R303" s="6"/>
      <c r="S303" s="6"/>
      <c r="T303" s="6"/>
      <c r="U303" s="23"/>
      <c r="V303" s="6" t="s">
        <v>2658</v>
      </c>
      <c r="W303" s="6"/>
      <c r="X303" s="6"/>
      <c r="Y303" s="6"/>
      <c r="Z303" s="6"/>
    </row>
    <row r="304" spans="1:26" hidden="1" x14ac:dyDescent="0.25">
      <c r="A304" s="69">
        <v>25</v>
      </c>
      <c r="B304" s="6">
        <v>25</v>
      </c>
      <c r="C304" s="83" t="s">
        <v>2368</v>
      </c>
      <c r="D304" s="6" t="s">
        <v>1919</v>
      </c>
      <c r="E304" s="6" t="s">
        <v>2331</v>
      </c>
      <c r="F304" s="34">
        <v>41443</v>
      </c>
      <c r="G304" s="34">
        <v>41465</v>
      </c>
      <c r="H304" s="6"/>
      <c r="I304" s="46"/>
      <c r="J304" s="21"/>
      <c r="K304" s="22"/>
      <c r="L304" s="22"/>
      <c r="M304" s="25">
        <v>0</v>
      </c>
      <c r="N304" s="21"/>
      <c r="O304" s="6"/>
      <c r="P304" s="6"/>
      <c r="Q304" s="6"/>
      <c r="R304" s="6"/>
      <c r="S304" s="6"/>
      <c r="T304" s="6"/>
      <c r="U304" s="23"/>
      <c r="V304" s="6"/>
      <c r="W304" s="6"/>
      <c r="X304" s="6"/>
      <c r="Y304" s="6"/>
      <c r="Z304" s="6" t="s">
        <v>2715</v>
      </c>
    </row>
    <row r="305" spans="1:26" ht="30" hidden="1" x14ac:dyDescent="0.25">
      <c r="A305" s="69">
        <v>26</v>
      </c>
      <c r="B305" s="6">
        <v>26</v>
      </c>
      <c r="C305" s="83" t="s">
        <v>2365</v>
      </c>
      <c r="D305" s="6" t="s">
        <v>1663</v>
      </c>
      <c r="E305" s="6" t="s">
        <v>2441</v>
      </c>
      <c r="F305" s="34">
        <v>41443</v>
      </c>
      <c r="G305" s="34">
        <v>41465</v>
      </c>
      <c r="H305" s="6"/>
      <c r="I305" s="46"/>
      <c r="J305" s="21"/>
      <c r="K305" s="22"/>
      <c r="L305" s="22"/>
      <c r="M305" s="25">
        <v>10000.5</v>
      </c>
      <c r="N305" s="21"/>
      <c r="O305" s="6"/>
      <c r="P305" s="6"/>
      <c r="Q305" s="6" t="s">
        <v>2511</v>
      </c>
      <c r="R305" s="6"/>
      <c r="S305" s="6"/>
      <c r="T305" s="6"/>
      <c r="U305" s="23"/>
      <c r="V305" s="6" t="s">
        <v>2659</v>
      </c>
      <c r="W305" s="6"/>
      <c r="X305" s="6"/>
      <c r="Y305" s="6"/>
      <c r="Z305" s="6"/>
    </row>
    <row r="306" spans="1:26" ht="45" hidden="1" x14ac:dyDescent="0.25">
      <c r="A306" s="69">
        <v>27</v>
      </c>
      <c r="B306" s="6">
        <v>27</v>
      </c>
      <c r="C306" s="83" t="s">
        <v>2366</v>
      </c>
      <c r="D306" s="6" t="s">
        <v>2405</v>
      </c>
      <c r="E306" s="6" t="s">
        <v>2442</v>
      </c>
      <c r="F306" s="34">
        <v>41443</v>
      </c>
      <c r="G306" s="34">
        <v>41479</v>
      </c>
      <c r="H306" s="6"/>
      <c r="I306" s="46"/>
      <c r="J306" s="21"/>
      <c r="K306" s="22"/>
      <c r="L306" s="22"/>
      <c r="M306" s="25">
        <v>20137.3</v>
      </c>
      <c r="N306" s="21"/>
      <c r="O306" s="6" t="s">
        <v>2604</v>
      </c>
      <c r="P306" s="6"/>
      <c r="Q306" s="6" t="s">
        <v>2512</v>
      </c>
      <c r="R306" s="6"/>
      <c r="S306" s="6"/>
      <c r="T306" s="6"/>
      <c r="U306" s="23"/>
      <c r="V306" s="6" t="s">
        <v>2660</v>
      </c>
      <c r="W306" s="6"/>
      <c r="X306" s="6"/>
      <c r="Y306" s="6"/>
      <c r="Z306" s="6"/>
    </row>
    <row r="307" spans="1:26" ht="45" hidden="1" x14ac:dyDescent="0.25">
      <c r="A307" s="69">
        <v>28</v>
      </c>
      <c r="B307" s="6">
        <v>28</v>
      </c>
      <c r="C307" s="83" t="s">
        <v>2366</v>
      </c>
      <c r="D307" s="6" t="s">
        <v>2406</v>
      </c>
      <c r="E307" s="6" t="s">
        <v>2442</v>
      </c>
      <c r="F307" s="34">
        <v>41449</v>
      </c>
      <c r="G307" s="6"/>
      <c r="H307" s="6"/>
      <c r="I307" s="46"/>
      <c r="J307" s="21"/>
      <c r="K307" s="22"/>
      <c r="L307" s="22"/>
      <c r="M307" s="25">
        <v>5414.3</v>
      </c>
      <c r="N307" s="21"/>
      <c r="O307" s="6" t="s">
        <v>2604</v>
      </c>
      <c r="P307" s="6"/>
      <c r="Q307" s="6" t="s">
        <v>2513</v>
      </c>
      <c r="R307" s="6"/>
      <c r="S307" s="6"/>
      <c r="T307" s="6"/>
      <c r="U307" s="23"/>
      <c r="V307" s="6" t="s">
        <v>2661</v>
      </c>
      <c r="W307" s="6"/>
      <c r="X307" s="6"/>
      <c r="Y307" s="6"/>
      <c r="Z307" s="6"/>
    </row>
    <row r="308" spans="1:26" ht="30" hidden="1" x14ac:dyDescent="0.25">
      <c r="A308" s="69">
        <v>29</v>
      </c>
      <c r="B308" s="6">
        <v>29</v>
      </c>
      <c r="C308" s="82" t="s">
        <v>1660</v>
      </c>
      <c r="D308" s="6" t="s">
        <v>1664</v>
      </c>
      <c r="E308" s="6" t="s">
        <v>2443</v>
      </c>
      <c r="F308" s="34">
        <v>41450</v>
      </c>
      <c r="G308" s="6"/>
      <c r="H308" s="34">
        <v>41460</v>
      </c>
      <c r="I308" s="46"/>
      <c r="J308" s="21"/>
      <c r="K308" s="22"/>
      <c r="L308" s="22"/>
      <c r="M308" s="25">
        <v>184.7</v>
      </c>
      <c r="N308" s="21"/>
      <c r="O308" s="6"/>
      <c r="P308" s="6"/>
      <c r="Q308" s="6" t="s">
        <v>2514</v>
      </c>
      <c r="R308" s="6"/>
      <c r="S308" s="6"/>
      <c r="T308" s="6"/>
      <c r="U308" s="23"/>
      <c r="V308" s="6"/>
      <c r="W308" s="6"/>
      <c r="X308" s="6"/>
      <c r="Y308" s="6"/>
      <c r="Z308" s="6"/>
    </row>
    <row r="309" spans="1:26" ht="30" hidden="1" x14ac:dyDescent="0.25">
      <c r="A309" s="69">
        <v>30</v>
      </c>
      <c r="B309" s="6">
        <v>30</v>
      </c>
      <c r="C309" s="82" t="s">
        <v>1660</v>
      </c>
      <c r="D309" s="6" t="s">
        <v>1664</v>
      </c>
      <c r="E309" s="6" t="s">
        <v>2444</v>
      </c>
      <c r="F309" s="34">
        <v>41450</v>
      </c>
      <c r="G309" s="6"/>
      <c r="H309" s="34">
        <v>41460</v>
      </c>
      <c r="I309" s="46"/>
      <c r="J309" s="21"/>
      <c r="K309" s="22"/>
      <c r="L309" s="22"/>
      <c r="M309" s="25">
        <v>209</v>
      </c>
      <c r="N309" s="21"/>
      <c r="O309" s="6"/>
      <c r="P309" s="6"/>
      <c r="Q309" s="6" t="s">
        <v>2515</v>
      </c>
      <c r="R309" s="6"/>
      <c r="S309" s="6"/>
      <c r="T309" s="6"/>
      <c r="U309" s="23"/>
      <c r="V309" s="6"/>
      <c r="W309" s="6"/>
      <c r="X309" s="6"/>
      <c r="Y309" s="6"/>
      <c r="Z309" s="6"/>
    </row>
    <row r="310" spans="1:26" ht="30" hidden="1" x14ac:dyDescent="0.25">
      <c r="A310" s="69">
        <v>31</v>
      </c>
      <c r="B310" s="6">
        <v>31</v>
      </c>
      <c r="C310" s="82" t="s">
        <v>1660</v>
      </c>
      <c r="D310" s="6" t="s">
        <v>1664</v>
      </c>
      <c r="E310" s="6" t="s">
        <v>2445</v>
      </c>
      <c r="F310" s="34">
        <v>41450</v>
      </c>
      <c r="G310" s="6"/>
      <c r="H310" s="34">
        <v>41460</v>
      </c>
      <c r="I310" s="46"/>
      <c r="J310" s="21"/>
      <c r="K310" s="22"/>
      <c r="L310" s="22"/>
      <c r="M310" s="25">
        <v>195.6</v>
      </c>
      <c r="N310" s="21"/>
      <c r="O310" s="6"/>
      <c r="P310" s="6"/>
      <c r="Q310" s="6" t="s">
        <v>2516</v>
      </c>
      <c r="R310" s="6"/>
      <c r="S310" s="6"/>
      <c r="T310" s="6"/>
      <c r="U310" s="23"/>
      <c r="V310" s="6"/>
      <c r="W310" s="6"/>
      <c r="X310" s="6"/>
      <c r="Y310" s="6"/>
      <c r="Z310" s="6"/>
    </row>
    <row r="311" spans="1:26" ht="30" hidden="1" x14ac:dyDescent="0.25">
      <c r="A311" s="69">
        <v>32</v>
      </c>
      <c r="B311" s="6">
        <v>32</v>
      </c>
      <c r="C311" s="82" t="s">
        <v>1660</v>
      </c>
      <c r="D311" s="6" t="s">
        <v>1664</v>
      </c>
      <c r="E311" s="6" t="s">
        <v>2446</v>
      </c>
      <c r="F311" s="34">
        <v>41450</v>
      </c>
      <c r="G311" s="6"/>
      <c r="H311" s="34">
        <v>41460</v>
      </c>
      <c r="I311" s="46"/>
      <c r="J311" s="21"/>
      <c r="K311" s="22"/>
      <c r="L311" s="22"/>
      <c r="M311" s="25">
        <v>224.4</v>
      </c>
      <c r="N311" s="21"/>
      <c r="O311" s="6"/>
      <c r="P311" s="6"/>
      <c r="Q311" s="6" t="s">
        <v>2517</v>
      </c>
      <c r="R311" s="6"/>
      <c r="S311" s="6"/>
      <c r="T311" s="6"/>
      <c r="U311" s="23"/>
      <c r="V311" s="6"/>
      <c r="W311" s="6"/>
      <c r="X311" s="6"/>
      <c r="Y311" s="6"/>
      <c r="Z311" s="6"/>
    </row>
    <row r="312" spans="1:26" ht="30" hidden="1" x14ac:dyDescent="0.25">
      <c r="A312" s="69">
        <v>33</v>
      </c>
      <c r="B312" s="6">
        <v>33</v>
      </c>
      <c r="C312" s="82" t="s">
        <v>1660</v>
      </c>
      <c r="D312" s="6" t="s">
        <v>1664</v>
      </c>
      <c r="E312" s="6" t="s">
        <v>2447</v>
      </c>
      <c r="F312" s="34">
        <v>41450</v>
      </c>
      <c r="G312" s="6"/>
      <c r="H312" s="34">
        <v>41460</v>
      </c>
      <c r="I312" s="46"/>
      <c r="J312" s="21"/>
      <c r="K312" s="22"/>
      <c r="L312" s="22"/>
      <c r="M312" s="25">
        <v>156</v>
      </c>
      <c r="N312" s="21"/>
      <c r="O312" s="6"/>
      <c r="P312" s="6"/>
      <c r="Q312" s="6" t="s">
        <v>2518</v>
      </c>
      <c r="R312" s="6"/>
      <c r="S312" s="6"/>
      <c r="T312" s="6"/>
      <c r="U312" s="23"/>
      <c r="V312" s="6"/>
      <c r="W312" s="6"/>
      <c r="X312" s="6"/>
      <c r="Y312" s="6"/>
      <c r="Z312" s="6"/>
    </row>
    <row r="313" spans="1:26" ht="30" hidden="1" x14ac:dyDescent="0.25">
      <c r="A313" s="69">
        <v>34</v>
      </c>
      <c r="B313" s="6">
        <v>34</v>
      </c>
      <c r="C313" s="82" t="s">
        <v>1660</v>
      </c>
      <c r="D313" s="6" t="s">
        <v>1664</v>
      </c>
      <c r="E313" s="6" t="s">
        <v>2448</v>
      </c>
      <c r="F313" s="34">
        <v>41450</v>
      </c>
      <c r="G313" s="6"/>
      <c r="H313" s="34">
        <v>41460</v>
      </c>
      <c r="I313" s="46"/>
      <c r="J313" s="21"/>
      <c r="K313" s="22"/>
      <c r="L313" s="22"/>
      <c r="M313" s="25">
        <v>180.6</v>
      </c>
      <c r="N313" s="21"/>
      <c r="O313" s="6"/>
      <c r="P313" s="6"/>
      <c r="Q313" s="6" t="s">
        <v>2519</v>
      </c>
      <c r="R313" s="6"/>
      <c r="S313" s="6"/>
      <c r="T313" s="6"/>
      <c r="U313" s="23"/>
      <c r="V313" s="6"/>
      <c r="W313" s="6"/>
      <c r="X313" s="6"/>
      <c r="Y313" s="6"/>
      <c r="Z313" s="6"/>
    </row>
    <row r="314" spans="1:26" ht="30" hidden="1" x14ac:dyDescent="0.25">
      <c r="A314" s="69">
        <v>35</v>
      </c>
      <c r="B314" s="6">
        <v>35</v>
      </c>
      <c r="C314" s="82" t="s">
        <v>1660</v>
      </c>
      <c r="D314" s="6" t="s">
        <v>1664</v>
      </c>
      <c r="E314" s="6" t="s">
        <v>2449</v>
      </c>
      <c r="F314" s="34">
        <v>41450</v>
      </c>
      <c r="G314" s="6"/>
      <c r="H314" s="34">
        <v>41460</v>
      </c>
      <c r="I314" s="46"/>
      <c r="J314" s="21"/>
      <c r="K314" s="22"/>
      <c r="L314" s="22"/>
      <c r="M314" s="25">
        <v>106</v>
      </c>
      <c r="N314" s="21"/>
      <c r="O314" s="6"/>
      <c r="P314" s="6"/>
      <c r="Q314" s="6" t="s">
        <v>2520</v>
      </c>
      <c r="R314" s="6"/>
      <c r="S314" s="6"/>
      <c r="T314" s="6"/>
      <c r="U314" s="23"/>
      <c r="V314" s="6"/>
      <c r="W314" s="6"/>
      <c r="X314" s="6"/>
      <c r="Y314" s="6"/>
      <c r="Z314" s="6"/>
    </row>
    <row r="315" spans="1:26" ht="30" hidden="1" x14ac:dyDescent="0.25">
      <c r="A315" s="69">
        <v>36</v>
      </c>
      <c r="B315" s="6">
        <v>36</v>
      </c>
      <c r="C315" s="82" t="s">
        <v>1660</v>
      </c>
      <c r="D315" s="6" t="s">
        <v>1664</v>
      </c>
      <c r="E315" s="6" t="s">
        <v>2331</v>
      </c>
      <c r="F315" s="34">
        <v>41450</v>
      </c>
      <c r="G315" s="6"/>
      <c r="H315" s="34">
        <v>41460</v>
      </c>
      <c r="I315" s="46"/>
      <c r="J315" s="21"/>
      <c r="K315" s="22"/>
      <c r="L315" s="22"/>
      <c r="M315" s="25">
        <v>243.8</v>
      </c>
      <c r="N315" s="21"/>
      <c r="O315" s="6"/>
      <c r="P315" s="6"/>
      <c r="Q315" s="6" t="s">
        <v>2521</v>
      </c>
      <c r="R315" s="6"/>
      <c r="S315" s="6"/>
      <c r="T315" s="6"/>
      <c r="U315" s="23"/>
      <c r="V315" s="6"/>
      <c r="W315" s="6"/>
      <c r="X315" s="6"/>
      <c r="Y315" s="6"/>
      <c r="Z315" s="6"/>
    </row>
    <row r="316" spans="1:26" ht="30" hidden="1" x14ac:dyDescent="0.25">
      <c r="A316" s="69">
        <v>37</v>
      </c>
      <c r="B316" s="6">
        <v>37</v>
      </c>
      <c r="C316" s="82" t="s">
        <v>1660</v>
      </c>
      <c r="D316" s="6" t="s">
        <v>1664</v>
      </c>
      <c r="E316" s="6" t="s">
        <v>2430</v>
      </c>
      <c r="F316" s="34">
        <v>41450</v>
      </c>
      <c r="G316" s="6"/>
      <c r="H316" s="34">
        <v>41460</v>
      </c>
      <c r="I316" s="46"/>
      <c r="J316" s="21"/>
      <c r="K316" s="22"/>
      <c r="L316" s="22"/>
      <c r="M316" s="25">
        <v>309.5</v>
      </c>
      <c r="N316" s="21"/>
      <c r="O316" s="6"/>
      <c r="P316" s="6"/>
      <c r="Q316" s="6" t="s">
        <v>2522</v>
      </c>
      <c r="R316" s="6"/>
      <c r="S316" s="6"/>
      <c r="T316" s="6"/>
      <c r="U316" s="23"/>
      <c r="V316" s="6"/>
      <c r="W316" s="6"/>
      <c r="X316" s="6"/>
      <c r="Y316" s="6"/>
      <c r="Z316" s="6"/>
    </row>
    <row r="317" spans="1:26" ht="30" hidden="1" x14ac:dyDescent="0.25">
      <c r="A317" s="69">
        <v>38</v>
      </c>
      <c r="B317" s="6">
        <v>38</v>
      </c>
      <c r="C317" s="82" t="s">
        <v>1660</v>
      </c>
      <c r="D317" s="6" t="s">
        <v>1664</v>
      </c>
      <c r="E317" s="6" t="s">
        <v>2450</v>
      </c>
      <c r="F317" s="34">
        <v>41450</v>
      </c>
      <c r="G317" s="6"/>
      <c r="H317" s="34">
        <v>41460</v>
      </c>
      <c r="I317" s="46"/>
      <c r="J317" s="21"/>
      <c r="K317" s="22"/>
      <c r="L317" s="22"/>
      <c r="M317" s="25">
        <v>223</v>
      </c>
      <c r="N317" s="21"/>
      <c r="O317" s="6"/>
      <c r="P317" s="6"/>
      <c r="Q317" s="6" t="s">
        <v>2523</v>
      </c>
      <c r="R317" s="6"/>
      <c r="S317" s="6"/>
      <c r="T317" s="6"/>
      <c r="U317" s="23"/>
      <c r="V317" s="6"/>
      <c r="W317" s="6"/>
      <c r="X317" s="6"/>
      <c r="Y317" s="6"/>
      <c r="Z317" s="6"/>
    </row>
    <row r="318" spans="1:26" ht="30" hidden="1" x14ac:dyDescent="0.25">
      <c r="A318" s="69">
        <v>39</v>
      </c>
      <c r="B318" s="6">
        <v>39</v>
      </c>
      <c r="C318" s="82" t="s">
        <v>1660</v>
      </c>
      <c r="D318" s="6" t="s">
        <v>1664</v>
      </c>
      <c r="E318" s="6" t="s">
        <v>2451</v>
      </c>
      <c r="F318" s="34">
        <v>41450</v>
      </c>
      <c r="G318" s="6"/>
      <c r="H318" s="34">
        <v>41460</v>
      </c>
      <c r="I318" s="46"/>
      <c r="J318" s="21"/>
      <c r="K318" s="22"/>
      <c r="L318" s="22"/>
      <c r="M318" s="25">
        <v>207</v>
      </c>
      <c r="N318" s="21"/>
      <c r="O318" s="6"/>
      <c r="P318" s="6"/>
      <c r="Q318" s="6" t="s">
        <v>2524</v>
      </c>
      <c r="R318" s="6"/>
      <c r="S318" s="6"/>
      <c r="T318" s="6"/>
      <c r="U318" s="23"/>
      <c r="V318" s="6"/>
      <c r="W318" s="6"/>
      <c r="X318" s="6"/>
      <c r="Y318" s="6"/>
      <c r="Z318" s="6"/>
    </row>
    <row r="319" spans="1:26" ht="30" hidden="1" x14ac:dyDescent="0.25">
      <c r="A319" s="69">
        <v>40</v>
      </c>
      <c r="B319" s="6">
        <v>40</v>
      </c>
      <c r="C319" s="82" t="s">
        <v>1660</v>
      </c>
      <c r="D319" s="6" t="s">
        <v>1664</v>
      </c>
      <c r="E319" s="6" t="s">
        <v>2452</v>
      </c>
      <c r="F319" s="34">
        <v>41450</v>
      </c>
      <c r="G319" s="6"/>
      <c r="H319" s="34">
        <v>41460</v>
      </c>
      <c r="I319" s="46"/>
      <c r="J319" s="21"/>
      <c r="K319" s="22"/>
      <c r="L319" s="22"/>
      <c r="M319" s="25">
        <v>210.8</v>
      </c>
      <c r="N319" s="21"/>
      <c r="O319" s="6"/>
      <c r="P319" s="6"/>
      <c r="Q319" s="6" t="s">
        <v>2525</v>
      </c>
      <c r="R319" s="6"/>
      <c r="S319" s="6"/>
      <c r="T319" s="6"/>
      <c r="U319" s="23"/>
      <c r="V319" s="6"/>
      <c r="W319" s="6"/>
      <c r="X319" s="6"/>
      <c r="Y319" s="6"/>
      <c r="Z319" s="6"/>
    </row>
    <row r="320" spans="1:26" ht="30" hidden="1" x14ac:dyDescent="0.25">
      <c r="A320" s="69">
        <v>41</v>
      </c>
      <c r="B320" s="6">
        <v>41</v>
      </c>
      <c r="C320" s="82" t="s">
        <v>1660</v>
      </c>
      <c r="D320" s="6" t="s">
        <v>1664</v>
      </c>
      <c r="E320" s="6" t="s">
        <v>2453</v>
      </c>
      <c r="F320" s="34">
        <v>41450</v>
      </c>
      <c r="G320" s="6"/>
      <c r="H320" s="34">
        <v>41460</v>
      </c>
      <c r="I320" s="46"/>
      <c r="J320" s="21"/>
      <c r="K320" s="22"/>
      <c r="L320" s="22"/>
      <c r="M320" s="25">
        <v>185.5</v>
      </c>
      <c r="N320" s="21"/>
      <c r="O320" s="6"/>
      <c r="P320" s="6"/>
      <c r="Q320" s="6" t="s">
        <v>2526</v>
      </c>
      <c r="R320" s="6"/>
      <c r="S320" s="6"/>
      <c r="T320" s="6"/>
      <c r="U320" s="23"/>
      <c r="V320" s="6"/>
      <c r="W320" s="6"/>
      <c r="X320" s="6"/>
      <c r="Y320" s="6"/>
      <c r="Z320" s="6"/>
    </row>
    <row r="321" spans="1:26" ht="30" hidden="1" x14ac:dyDescent="0.25">
      <c r="A321" s="69">
        <v>42</v>
      </c>
      <c r="B321" s="6">
        <v>42</v>
      </c>
      <c r="C321" s="82" t="s">
        <v>1660</v>
      </c>
      <c r="D321" s="6" t="s">
        <v>1664</v>
      </c>
      <c r="E321" s="6" t="s">
        <v>2454</v>
      </c>
      <c r="F321" s="34">
        <v>41450</v>
      </c>
      <c r="G321" s="6"/>
      <c r="H321" s="34">
        <v>41460</v>
      </c>
      <c r="I321" s="46"/>
      <c r="J321" s="21"/>
      <c r="K321" s="22"/>
      <c r="L321" s="22"/>
      <c r="M321" s="25">
        <v>122.6</v>
      </c>
      <c r="N321" s="21"/>
      <c r="O321" s="6"/>
      <c r="P321" s="6"/>
      <c r="Q321" s="6" t="s">
        <v>2527</v>
      </c>
      <c r="R321" s="6"/>
      <c r="S321" s="6"/>
      <c r="T321" s="6"/>
      <c r="U321" s="23"/>
      <c r="V321" s="6"/>
      <c r="W321" s="6"/>
      <c r="X321" s="6"/>
      <c r="Y321" s="6"/>
      <c r="Z321" s="6"/>
    </row>
    <row r="322" spans="1:26" ht="30" hidden="1" x14ac:dyDescent="0.25">
      <c r="A322" s="69">
        <v>43</v>
      </c>
      <c r="B322" s="6">
        <v>43</v>
      </c>
      <c r="C322" s="82" t="s">
        <v>2367</v>
      </c>
      <c r="D322" s="6" t="s">
        <v>1664</v>
      </c>
      <c r="E322" s="6" t="s">
        <v>2455</v>
      </c>
      <c r="F322" s="34">
        <v>41451</v>
      </c>
      <c r="G322" s="6"/>
      <c r="H322" s="34">
        <v>41460</v>
      </c>
      <c r="I322" s="46"/>
      <c r="J322" s="21"/>
      <c r="K322" s="22"/>
      <c r="L322" s="22"/>
      <c r="M322" s="25">
        <v>401.3</v>
      </c>
      <c r="N322" s="21"/>
      <c r="O322" s="6" t="s">
        <v>2605</v>
      </c>
      <c r="P322" s="6"/>
      <c r="Q322" s="6" t="s">
        <v>2528</v>
      </c>
      <c r="R322" s="6"/>
      <c r="S322" s="6"/>
      <c r="T322" s="6"/>
      <c r="U322" s="23"/>
      <c r="V322" s="6" t="s">
        <v>2662</v>
      </c>
      <c r="W322" s="6"/>
      <c r="X322" s="6"/>
      <c r="Y322" s="6"/>
      <c r="Z322" s="6"/>
    </row>
    <row r="323" spans="1:26" ht="30" hidden="1" x14ac:dyDescent="0.25">
      <c r="A323" s="69">
        <v>44</v>
      </c>
      <c r="B323" s="6">
        <v>44</v>
      </c>
      <c r="C323" s="82" t="s">
        <v>2367</v>
      </c>
      <c r="D323" s="6" t="s">
        <v>1664</v>
      </c>
      <c r="E323" s="6" t="s">
        <v>2456</v>
      </c>
      <c r="F323" s="34">
        <v>41451</v>
      </c>
      <c r="G323" s="6"/>
      <c r="H323" s="34">
        <v>41460</v>
      </c>
      <c r="I323" s="46"/>
      <c r="J323" s="21"/>
      <c r="K323" s="22"/>
      <c r="L323" s="22"/>
      <c r="M323" s="25">
        <v>200</v>
      </c>
      <c r="N323" s="21"/>
      <c r="O323" s="6" t="s">
        <v>2606</v>
      </c>
      <c r="P323" s="6"/>
      <c r="Q323" s="6" t="s">
        <v>2529</v>
      </c>
      <c r="R323" s="6"/>
      <c r="S323" s="6"/>
      <c r="T323" s="6"/>
      <c r="U323" s="23"/>
      <c r="V323" s="6" t="s">
        <v>2663</v>
      </c>
      <c r="W323" s="6"/>
      <c r="X323" s="6"/>
      <c r="Y323" s="6"/>
      <c r="Z323" s="6"/>
    </row>
    <row r="324" spans="1:26" ht="30" hidden="1" x14ac:dyDescent="0.25">
      <c r="A324" s="69">
        <v>45</v>
      </c>
      <c r="B324" s="6">
        <v>45</v>
      </c>
      <c r="C324" s="82" t="s">
        <v>2367</v>
      </c>
      <c r="D324" s="6" t="s">
        <v>1664</v>
      </c>
      <c r="E324" s="6" t="s">
        <v>2457</v>
      </c>
      <c r="F324" s="34">
        <v>41451</v>
      </c>
      <c r="G324" s="6"/>
      <c r="H324" s="34">
        <v>41460</v>
      </c>
      <c r="I324" s="46"/>
      <c r="J324" s="21"/>
      <c r="K324" s="22"/>
      <c r="L324" s="22"/>
      <c r="M324" s="25">
        <v>362.9</v>
      </c>
      <c r="N324" s="21"/>
      <c r="O324" s="6" t="s">
        <v>2607</v>
      </c>
      <c r="P324" s="6"/>
      <c r="Q324" s="6" t="s">
        <v>2530</v>
      </c>
      <c r="R324" s="6"/>
      <c r="S324" s="6"/>
      <c r="T324" s="6"/>
      <c r="U324" s="23"/>
      <c r="V324" s="6" t="s">
        <v>2664</v>
      </c>
      <c r="W324" s="6"/>
      <c r="X324" s="6"/>
      <c r="Y324" s="6"/>
      <c r="Z324" s="6"/>
    </row>
    <row r="325" spans="1:26" ht="30" hidden="1" x14ac:dyDescent="0.25">
      <c r="A325" s="69">
        <v>46</v>
      </c>
      <c r="B325" s="6">
        <v>46</v>
      </c>
      <c r="C325" s="82" t="s">
        <v>2367</v>
      </c>
      <c r="D325" s="6" t="s">
        <v>1664</v>
      </c>
      <c r="E325" s="6" t="s">
        <v>2458</v>
      </c>
      <c r="F325" s="34">
        <v>41451</v>
      </c>
      <c r="G325" s="6"/>
      <c r="H325" s="34">
        <v>41460</v>
      </c>
      <c r="I325" s="46"/>
      <c r="J325" s="21"/>
      <c r="K325" s="22"/>
      <c r="L325" s="22"/>
      <c r="M325" s="25">
        <v>120.2</v>
      </c>
      <c r="N325" s="21"/>
      <c r="O325" s="6" t="s">
        <v>2607</v>
      </c>
      <c r="P325" s="6"/>
      <c r="Q325" s="6" t="s">
        <v>2531</v>
      </c>
      <c r="R325" s="6"/>
      <c r="S325" s="6"/>
      <c r="T325" s="6"/>
      <c r="U325" s="23"/>
      <c r="V325" s="6" t="s">
        <v>2665</v>
      </c>
      <c r="W325" s="6"/>
      <c r="X325" s="6"/>
      <c r="Y325" s="6"/>
      <c r="Z325" s="6"/>
    </row>
    <row r="326" spans="1:26" ht="30" hidden="1" x14ac:dyDescent="0.25">
      <c r="A326" s="69">
        <v>47</v>
      </c>
      <c r="B326" s="6">
        <v>47</v>
      </c>
      <c r="C326" s="82" t="s">
        <v>2367</v>
      </c>
      <c r="D326" s="6" t="s">
        <v>1664</v>
      </c>
      <c r="E326" s="6" t="s">
        <v>2459</v>
      </c>
      <c r="F326" s="34">
        <v>41451</v>
      </c>
      <c r="G326" s="6"/>
      <c r="H326" s="34">
        <v>41460</v>
      </c>
      <c r="I326" s="46"/>
      <c r="J326" s="21"/>
      <c r="K326" s="22"/>
      <c r="L326" s="22"/>
      <c r="M326" s="25">
        <v>363.4</v>
      </c>
      <c r="N326" s="21"/>
      <c r="O326" s="6" t="s">
        <v>2605</v>
      </c>
      <c r="P326" s="6"/>
      <c r="Q326" s="6" t="s">
        <v>2532</v>
      </c>
      <c r="R326" s="6"/>
      <c r="S326" s="6"/>
      <c r="T326" s="6"/>
      <c r="U326" s="23"/>
      <c r="V326" s="6" t="s">
        <v>2666</v>
      </c>
      <c r="W326" s="6"/>
      <c r="X326" s="6"/>
      <c r="Y326" s="6"/>
      <c r="Z326" s="6"/>
    </row>
    <row r="327" spans="1:26" ht="30" hidden="1" x14ac:dyDescent="0.25">
      <c r="A327" s="69">
        <v>48</v>
      </c>
      <c r="B327" s="6">
        <v>48</v>
      </c>
      <c r="C327" s="82" t="s">
        <v>2367</v>
      </c>
      <c r="D327" s="6" t="s">
        <v>1664</v>
      </c>
      <c r="E327" s="6" t="s">
        <v>2460</v>
      </c>
      <c r="F327" s="34">
        <v>41451</v>
      </c>
      <c r="G327" s="6"/>
      <c r="H327" s="34">
        <v>41460</v>
      </c>
      <c r="I327" s="46"/>
      <c r="J327" s="21"/>
      <c r="K327" s="22"/>
      <c r="L327" s="22"/>
      <c r="M327" s="25">
        <v>214.4</v>
      </c>
      <c r="N327" s="21"/>
      <c r="O327" s="6" t="s">
        <v>2608</v>
      </c>
      <c r="P327" s="6"/>
      <c r="Q327" s="6" t="s">
        <v>2533</v>
      </c>
      <c r="R327" s="6"/>
      <c r="S327" s="6"/>
      <c r="T327" s="6"/>
      <c r="U327" s="23"/>
      <c r="V327" s="6" t="s">
        <v>2667</v>
      </c>
      <c r="W327" s="6"/>
      <c r="X327" s="6"/>
      <c r="Y327" s="6"/>
      <c r="Z327" s="6"/>
    </row>
    <row r="328" spans="1:26" ht="30" hidden="1" x14ac:dyDescent="0.25">
      <c r="A328" s="69">
        <v>49</v>
      </c>
      <c r="B328" s="6">
        <v>49</v>
      </c>
      <c r="C328" s="82" t="s">
        <v>2367</v>
      </c>
      <c r="D328" s="6" t="s">
        <v>1664</v>
      </c>
      <c r="E328" s="6" t="s">
        <v>2461</v>
      </c>
      <c r="F328" s="34">
        <v>41451</v>
      </c>
      <c r="G328" s="6"/>
      <c r="H328" s="34">
        <v>41460</v>
      </c>
      <c r="I328" s="46"/>
      <c r="J328" s="21"/>
      <c r="K328" s="22"/>
      <c r="L328" s="22"/>
      <c r="M328" s="25">
        <v>96.2</v>
      </c>
      <c r="N328" s="21"/>
      <c r="O328" s="6" t="s">
        <v>2608</v>
      </c>
      <c r="P328" s="6"/>
      <c r="Q328" s="6" t="s">
        <v>2534</v>
      </c>
      <c r="R328" s="6"/>
      <c r="S328" s="6"/>
      <c r="T328" s="6"/>
      <c r="U328" s="23"/>
      <c r="V328" s="6" t="s">
        <v>2668</v>
      </c>
      <c r="W328" s="6"/>
      <c r="X328" s="6"/>
      <c r="Y328" s="6"/>
      <c r="Z328" s="6"/>
    </row>
    <row r="329" spans="1:26" ht="30" hidden="1" x14ac:dyDescent="0.25">
      <c r="A329" s="69">
        <v>50</v>
      </c>
      <c r="B329" s="6">
        <v>50</v>
      </c>
      <c r="C329" s="82" t="s">
        <v>2367</v>
      </c>
      <c r="D329" s="6" t="s">
        <v>1664</v>
      </c>
      <c r="E329" s="6" t="s">
        <v>2462</v>
      </c>
      <c r="F329" s="34">
        <v>41451</v>
      </c>
      <c r="G329" s="6"/>
      <c r="H329" s="34">
        <v>41460</v>
      </c>
      <c r="I329" s="46"/>
      <c r="J329" s="21"/>
      <c r="K329" s="22"/>
      <c r="L329" s="22"/>
      <c r="M329" s="25">
        <v>861.8</v>
      </c>
      <c r="N329" s="21"/>
      <c r="O329" s="6" t="s">
        <v>2605</v>
      </c>
      <c r="P329" s="6"/>
      <c r="Q329" s="6" t="s">
        <v>2535</v>
      </c>
      <c r="R329" s="6"/>
      <c r="S329" s="6"/>
      <c r="T329" s="6"/>
      <c r="U329" s="23"/>
      <c r="V329" s="6" t="s">
        <v>2669</v>
      </c>
      <c r="W329" s="6"/>
      <c r="X329" s="6"/>
      <c r="Y329" s="6"/>
      <c r="Z329" s="6"/>
    </row>
    <row r="330" spans="1:26" ht="30" hidden="1" x14ac:dyDescent="0.25">
      <c r="A330" s="69">
        <v>51</v>
      </c>
      <c r="B330" s="6">
        <v>51</v>
      </c>
      <c r="C330" s="82" t="s">
        <v>2367</v>
      </c>
      <c r="D330" s="6" t="s">
        <v>1664</v>
      </c>
      <c r="E330" s="6" t="s">
        <v>2463</v>
      </c>
      <c r="F330" s="34">
        <v>41451</v>
      </c>
      <c r="G330" s="6"/>
      <c r="H330" s="34">
        <v>41460</v>
      </c>
      <c r="I330" s="46"/>
      <c r="J330" s="21"/>
      <c r="K330" s="22"/>
      <c r="L330" s="22"/>
      <c r="M330" s="25">
        <v>123.2</v>
      </c>
      <c r="N330" s="21"/>
      <c r="O330" s="6" t="s">
        <v>2608</v>
      </c>
      <c r="P330" s="6"/>
      <c r="Q330" s="6" t="s">
        <v>2536</v>
      </c>
      <c r="R330" s="6"/>
      <c r="S330" s="6"/>
      <c r="T330" s="6"/>
      <c r="U330" s="23"/>
      <c r="V330" s="6" t="s">
        <v>2670</v>
      </c>
      <c r="W330" s="6"/>
      <c r="X330" s="6"/>
      <c r="Y330" s="6"/>
      <c r="Z330" s="6"/>
    </row>
    <row r="331" spans="1:26" ht="30" hidden="1" x14ac:dyDescent="0.25">
      <c r="A331" s="69">
        <v>52</v>
      </c>
      <c r="B331" s="6">
        <v>52</v>
      </c>
      <c r="C331" s="82" t="s">
        <v>2367</v>
      </c>
      <c r="D331" s="6" t="s">
        <v>1664</v>
      </c>
      <c r="E331" s="6" t="s">
        <v>2464</v>
      </c>
      <c r="F331" s="34">
        <v>41451</v>
      </c>
      <c r="G331" s="6"/>
      <c r="H331" s="34">
        <v>41460</v>
      </c>
      <c r="I331" s="46"/>
      <c r="J331" s="21"/>
      <c r="K331" s="22"/>
      <c r="L331" s="22"/>
      <c r="M331" s="25">
        <v>339.8</v>
      </c>
      <c r="N331" s="21"/>
      <c r="O331" s="6" t="s">
        <v>2607</v>
      </c>
      <c r="P331" s="6"/>
      <c r="Q331" s="6" t="s">
        <v>2537</v>
      </c>
      <c r="R331" s="6"/>
      <c r="S331" s="6"/>
      <c r="T331" s="6"/>
      <c r="U331" s="23"/>
      <c r="V331" s="6" t="s">
        <v>2671</v>
      </c>
      <c r="W331" s="6"/>
      <c r="X331" s="6"/>
      <c r="Y331" s="6"/>
      <c r="Z331" s="6"/>
    </row>
    <row r="332" spans="1:26" ht="30" hidden="1" x14ac:dyDescent="0.25">
      <c r="A332" s="69">
        <v>53</v>
      </c>
      <c r="B332" s="6">
        <v>53</v>
      </c>
      <c r="C332" s="83" t="s">
        <v>2367</v>
      </c>
      <c r="D332" s="6" t="s">
        <v>1664</v>
      </c>
      <c r="E332" s="6" t="s">
        <v>2441</v>
      </c>
      <c r="F332" s="34">
        <v>41451</v>
      </c>
      <c r="G332" s="6"/>
      <c r="H332" s="34">
        <v>41460</v>
      </c>
      <c r="I332" s="46"/>
      <c r="J332" s="21"/>
      <c r="K332" s="22"/>
      <c r="L332" s="22"/>
      <c r="M332" s="25">
        <v>200</v>
      </c>
      <c r="N332" s="21"/>
      <c r="O332" s="6" t="s">
        <v>2609</v>
      </c>
      <c r="P332" s="6"/>
      <c r="Q332" s="6" t="s">
        <v>2538</v>
      </c>
      <c r="R332" s="6"/>
      <c r="S332" s="6"/>
      <c r="T332" s="6"/>
      <c r="U332" s="23"/>
      <c r="V332" s="6" t="s">
        <v>2672</v>
      </c>
      <c r="W332" s="6"/>
      <c r="X332" s="6"/>
      <c r="Y332" s="6"/>
      <c r="Z332" s="6"/>
    </row>
    <row r="333" spans="1:26" ht="30" hidden="1" x14ac:dyDescent="0.25">
      <c r="A333" s="69">
        <v>54</v>
      </c>
      <c r="B333" s="6">
        <v>54</v>
      </c>
      <c r="C333" s="82" t="s">
        <v>2367</v>
      </c>
      <c r="D333" s="6" t="s">
        <v>1664</v>
      </c>
      <c r="E333" s="6" t="s">
        <v>2465</v>
      </c>
      <c r="F333" s="34">
        <v>41451</v>
      </c>
      <c r="G333" s="6"/>
      <c r="H333" s="34">
        <v>41460</v>
      </c>
      <c r="I333" s="46"/>
      <c r="J333" s="21"/>
      <c r="K333" s="22"/>
      <c r="L333" s="22"/>
      <c r="M333" s="25">
        <v>60</v>
      </c>
      <c r="N333" s="21"/>
      <c r="O333" s="6" t="s">
        <v>2608</v>
      </c>
      <c r="P333" s="6"/>
      <c r="Q333" s="6" t="s">
        <v>2539</v>
      </c>
      <c r="R333" s="6"/>
      <c r="S333" s="6"/>
      <c r="T333" s="6"/>
      <c r="U333" s="23"/>
      <c r="V333" s="6" t="s">
        <v>2673</v>
      </c>
      <c r="W333" s="6"/>
      <c r="X333" s="6"/>
      <c r="Y333" s="6"/>
      <c r="Z333" s="6"/>
    </row>
    <row r="334" spans="1:26" ht="30" hidden="1" x14ac:dyDescent="0.25">
      <c r="A334" s="69">
        <v>55</v>
      </c>
      <c r="B334" s="6">
        <v>55</v>
      </c>
      <c r="C334" s="82" t="s">
        <v>2367</v>
      </c>
      <c r="D334" s="6" t="s">
        <v>1664</v>
      </c>
      <c r="E334" s="6" t="s">
        <v>2466</v>
      </c>
      <c r="F334" s="34">
        <v>41451</v>
      </c>
      <c r="G334" s="6"/>
      <c r="H334" s="34">
        <v>41460</v>
      </c>
      <c r="I334" s="46"/>
      <c r="J334" s="21"/>
      <c r="K334" s="22"/>
      <c r="L334" s="22"/>
      <c r="M334" s="25">
        <v>85</v>
      </c>
      <c r="N334" s="21"/>
      <c r="O334" s="6" t="s">
        <v>2606</v>
      </c>
      <c r="P334" s="6"/>
      <c r="Q334" s="6" t="s">
        <v>2540</v>
      </c>
      <c r="R334" s="6"/>
      <c r="S334" s="6"/>
      <c r="T334" s="6"/>
      <c r="U334" s="23"/>
      <c r="V334" s="6" t="s">
        <v>2674</v>
      </c>
      <c r="W334" s="6"/>
      <c r="X334" s="6"/>
      <c r="Y334" s="6"/>
      <c r="Z334" s="6"/>
    </row>
    <row r="335" spans="1:26" ht="30" hidden="1" x14ac:dyDescent="0.25">
      <c r="A335" s="69">
        <v>56</v>
      </c>
      <c r="B335" s="6">
        <v>56</v>
      </c>
      <c r="C335" s="82" t="s">
        <v>2367</v>
      </c>
      <c r="D335" s="6" t="s">
        <v>1446</v>
      </c>
      <c r="E335" s="6" t="s">
        <v>2467</v>
      </c>
      <c r="F335" s="34">
        <v>41451</v>
      </c>
      <c r="G335" s="6"/>
      <c r="H335" s="34">
        <v>41460</v>
      </c>
      <c r="I335" s="46"/>
      <c r="J335" s="21"/>
      <c r="K335" s="22"/>
      <c r="L335" s="22"/>
      <c r="M335" s="25">
        <v>144.9</v>
      </c>
      <c r="N335" s="21"/>
      <c r="O335" s="6" t="s">
        <v>2606</v>
      </c>
      <c r="P335" s="6"/>
      <c r="Q335" s="6" t="s">
        <v>2541</v>
      </c>
      <c r="R335" s="6"/>
      <c r="S335" s="6"/>
      <c r="T335" s="6"/>
      <c r="U335" s="23"/>
      <c r="V335" s="6" t="s">
        <v>2675</v>
      </c>
      <c r="W335" s="6"/>
      <c r="X335" s="6"/>
      <c r="Y335" s="6"/>
      <c r="Z335" s="6"/>
    </row>
    <row r="336" spans="1:26" ht="30" hidden="1" x14ac:dyDescent="0.25">
      <c r="A336" s="69">
        <v>57</v>
      </c>
      <c r="B336" s="6">
        <v>57</v>
      </c>
      <c r="C336" s="82" t="s">
        <v>2367</v>
      </c>
      <c r="D336" s="6" t="s">
        <v>1446</v>
      </c>
      <c r="E336" s="6" t="s">
        <v>2468</v>
      </c>
      <c r="F336" s="34">
        <v>41451</v>
      </c>
      <c r="G336" s="6"/>
      <c r="H336" s="34">
        <v>41460</v>
      </c>
      <c r="I336" s="46"/>
      <c r="J336" s="21"/>
      <c r="K336" s="22"/>
      <c r="L336" s="22"/>
      <c r="M336" s="25">
        <v>411.6</v>
      </c>
      <c r="N336" s="21"/>
      <c r="O336" s="6" t="s">
        <v>2607</v>
      </c>
      <c r="P336" s="6"/>
      <c r="Q336" s="6" t="s">
        <v>2542</v>
      </c>
      <c r="R336" s="6"/>
      <c r="S336" s="6"/>
      <c r="T336" s="6"/>
      <c r="U336" s="23"/>
      <c r="V336" s="6" t="s">
        <v>2676</v>
      </c>
      <c r="W336" s="6"/>
      <c r="X336" s="6"/>
      <c r="Y336" s="6"/>
      <c r="Z336" s="6"/>
    </row>
    <row r="337" spans="1:26" ht="30" hidden="1" x14ac:dyDescent="0.25">
      <c r="A337" s="69">
        <v>58</v>
      </c>
      <c r="B337" s="6">
        <v>58</v>
      </c>
      <c r="C337" s="82" t="s">
        <v>2367</v>
      </c>
      <c r="D337" s="6" t="s">
        <v>1446</v>
      </c>
      <c r="E337" s="6" t="s">
        <v>2469</v>
      </c>
      <c r="F337" s="34">
        <v>41451</v>
      </c>
      <c r="G337" s="6"/>
      <c r="H337" s="34">
        <v>41460</v>
      </c>
      <c r="I337" s="46"/>
      <c r="J337" s="21"/>
      <c r="K337" s="22"/>
      <c r="L337" s="22"/>
      <c r="M337" s="25">
        <v>60.5</v>
      </c>
      <c r="N337" s="21"/>
      <c r="O337" s="6" t="s">
        <v>2606</v>
      </c>
      <c r="P337" s="6"/>
      <c r="Q337" s="6" t="s">
        <v>2543</v>
      </c>
      <c r="R337" s="6"/>
      <c r="S337" s="6"/>
      <c r="T337" s="6"/>
      <c r="U337" s="23"/>
      <c r="V337" s="6" t="s">
        <v>2677</v>
      </c>
      <c r="W337" s="6"/>
      <c r="X337" s="6"/>
      <c r="Y337" s="6"/>
      <c r="Z337" s="6"/>
    </row>
    <row r="338" spans="1:26" ht="30" hidden="1" x14ac:dyDescent="0.25">
      <c r="A338" s="69">
        <v>59</v>
      </c>
      <c r="B338" s="6">
        <v>59</v>
      </c>
      <c r="C338" s="83" t="s">
        <v>2367</v>
      </c>
      <c r="D338" s="6" t="s">
        <v>1446</v>
      </c>
      <c r="E338" s="6" t="s">
        <v>2470</v>
      </c>
      <c r="F338" s="34">
        <v>41451</v>
      </c>
      <c r="G338" s="6"/>
      <c r="H338" s="34">
        <v>41460</v>
      </c>
      <c r="I338" s="46"/>
      <c r="J338" s="21"/>
      <c r="K338" s="22"/>
      <c r="L338" s="22"/>
      <c r="M338" s="25">
        <v>201.8</v>
      </c>
      <c r="N338" s="21"/>
      <c r="O338" s="6" t="s">
        <v>2610</v>
      </c>
      <c r="P338" s="6"/>
      <c r="Q338" s="6" t="s">
        <v>2544</v>
      </c>
      <c r="R338" s="6"/>
      <c r="S338" s="6"/>
      <c r="T338" s="6"/>
      <c r="U338" s="23"/>
      <c r="V338" s="6" t="s">
        <v>2678</v>
      </c>
      <c r="W338" s="6"/>
      <c r="X338" s="6"/>
      <c r="Y338" s="6"/>
      <c r="Z338" s="6"/>
    </row>
    <row r="339" spans="1:26" ht="30" hidden="1" x14ac:dyDescent="0.25">
      <c r="A339" s="69">
        <v>60</v>
      </c>
      <c r="B339" s="6">
        <v>60</v>
      </c>
      <c r="C339" s="83" t="s">
        <v>2367</v>
      </c>
      <c r="D339" s="6" t="s">
        <v>1446</v>
      </c>
      <c r="E339" s="6" t="s">
        <v>2471</v>
      </c>
      <c r="F339" s="34">
        <v>41451</v>
      </c>
      <c r="G339" s="6"/>
      <c r="H339" s="34">
        <v>41460</v>
      </c>
      <c r="I339" s="46"/>
      <c r="J339" s="21"/>
      <c r="K339" s="22"/>
      <c r="L339" s="22"/>
      <c r="M339" s="25">
        <v>110</v>
      </c>
      <c r="N339" s="21"/>
      <c r="O339" s="6" t="s">
        <v>2606</v>
      </c>
      <c r="P339" s="6"/>
      <c r="Q339" s="6" t="s">
        <v>2545</v>
      </c>
      <c r="R339" s="6"/>
      <c r="S339" s="6"/>
      <c r="T339" s="6"/>
      <c r="U339" s="23"/>
      <c r="V339" s="6" t="s">
        <v>2679</v>
      </c>
      <c r="W339" s="6"/>
      <c r="X339" s="6"/>
      <c r="Y339" s="6"/>
      <c r="Z339" s="6"/>
    </row>
    <row r="340" spans="1:26" ht="30" hidden="1" x14ac:dyDescent="0.25">
      <c r="A340" s="69">
        <v>61</v>
      </c>
      <c r="B340" s="6">
        <v>61</v>
      </c>
      <c r="C340" s="83" t="s">
        <v>2367</v>
      </c>
      <c r="D340" s="6" t="s">
        <v>1446</v>
      </c>
      <c r="E340" s="6" t="s">
        <v>2471</v>
      </c>
      <c r="F340" s="34">
        <v>41451</v>
      </c>
      <c r="G340" s="6"/>
      <c r="H340" s="34">
        <v>41460</v>
      </c>
      <c r="I340" s="46"/>
      <c r="J340" s="21"/>
      <c r="K340" s="22"/>
      <c r="L340" s="22"/>
      <c r="M340" s="25">
        <v>307</v>
      </c>
      <c r="N340" s="21"/>
      <c r="O340" s="6" t="s">
        <v>2610</v>
      </c>
      <c r="P340" s="6"/>
      <c r="Q340" s="6" t="s">
        <v>2546</v>
      </c>
      <c r="R340" s="6"/>
      <c r="S340" s="6"/>
      <c r="T340" s="6"/>
      <c r="U340" s="23"/>
      <c r="V340" s="6" t="s">
        <v>2679</v>
      </c>
      <c r="W340" s="6"/>
      <c r="X340" s="6"/>
      <c r="Y340" s="6"/>
      <c r="Z340" s="6"/>
    </row>
    <row r="341" spans="1:26" ht="30" hidden="1" x14ac:dyDescent="0.25">
      <c r="A341" s="69">
        <v>62</v>
      </c>
      <c r="B341" s="6">
        <v>62</v>
      </c>
      <c r="C341" s="83" t="s">
        <v>2367</v>
      </c>
      <c r="D341" s="6" t="s">
        <v>1446</v>
      </c>
      <c r="E341" s="6" t="s">
        <v>2472</v>
      </c>
      <c r="F341" s="34">
        <v>41451</v>
      </c>
      <c r="G341" s="6"/>
      <c r="H341" s="34">
        <v>41460</v>
      </c>
      <c r="I341" s="46"/>
      <c r="J341" s="21"/>
      <c r="K341" s="22"/>
      <c r="L341" s="22"/>
      <c r="M341" s="25">
        <v>628.4</v>
      </c>
      <c r="N341" s="21"/>
      <c r="O341" s="6" t="s">
        <v>2609</v>
      </c>
      <c r="P341" s="6"/>
      <c r="Q341" s="6" t="s">
        <v>2547</v>
      </c>
      <c r="R341" s="6"/>
      <c r="S341" s="6"/>
      <c r="T341" s="6"/>
      <c r="U341" s="23"/>
      <c r="V341" s="6" t="s">
        <v>2680</v>
      </c>
      <c r="W341" s="6"/>
      <c r="X341" s="6"/>
      <c r="Y341" s="6"/>
      <c r="Z341" s="6"/>
    </row>
    <row r="342" spans="1:26" ht="30" hidden="1" x14ac:dyDescent="0.25">
      <c r="A342" s="69">
        <v>63</v>
      </c>
      <c r="B342" s="6">
        <v>63</v>
      </c>
      <c r="C342" s="83" t="s">
        <v>2367</v>
      </c>
      <c r="D342" s="6" t="s">
        <v>1446</v>
      </c>
      <c r="E342" s="6" t="s">
        <v>2473</v>
      </c>
      <c r="F342" s="34">
        <v>41451</v>
      </c>
      <c r="G342" s="6"/>
      <c r="H342" s="34">
        <v>41460</v>
      </c>
      <c r="I342" s="46"/>
      <c r="J342" s="21"/>
      <c r="K342" s="22"/>
      <c r="L342" s="22"/>
      <c r="M342" s="25">
        <v>1266</v>
      </c>
      <c r="N342" s="21"/>
      <c r="O342" s="6" t="s">
        <v>2603</v>
      </c>
      <c r="P342" s="6"/>
      <c r="Q342" s="6" t="s">
        <v>2548</v>
      </c>
      <c r="R342" s="6"/>
      <c r="S342" s="6"/>
      <c r="T342" s="6"/>
      <c r="U342" s="23"/>
      <c r="V342" s="6" t="s">
        <v>2681</v>
      </c>
      <c r="W342" s="6"/>
      <c r="X342" s="6"/>
      <c r="Y342" s="6"/>
      <c r="Z342" s="6"/>
    </row>
    <row r="343" spans="1:26" ht="30" hidden="1" x14ac:dyDescent="0.25">
      <c r="A343" s="69">
        <v>64</v>
      </c>
      <c r="B343" s="6">
        <v>64</v>
      </c>
      <c r="C343" s="82" t="s">
        <v>2368</v>
      </c>
      <c r="D343" s="6" t="s">
        <v>1823</v>
      </c>
      <c r="E343" s="6" t="s">
        <v>2474</v>
      </c>
      <c r="F343" s="6"/>
      <c r="G343" s="6"/>
      <c r="H343" s="34">
        <v>41466</v>
      </c>
      <c r="I343" s="46"/>
      <c r="J343" s="21"/>
      <c r="K343" s="22"/>
      <c r="L343" s="22"/>
      <c r="M343" s="25">
        <v>2291.5</v>
      </c>
      <c r="N343" s="21"/>
      <c r="O343" s="6" t="s">
        <v>2611</v>
      </c>
      <c r="P343" s="6"/>
      <c r="Q343" s="6" t="s">
        <v>2549</v>
      </c>
      <c r="R343" s="6"/>
      <c r="S343" s="6"/>
      <c r="T343" s="6"/>
      <c r="U343" s="23"/>
      <c r="V343" s="6" t="s">
        <v>2682</v>
      </c>
      <c r="W343" s="6"/>
      <c r="X343" s="6"/>
      <c r="Y343" s="6"/>
      <c r="Z343" s="6"/>
    </row>
    <row r="344" spans="1:26" ht="30" hidden="1" x14ac:dyDescent="0.25">
      <c r="A344" s="69">
        <v>65</v>
      </c>
      <c r="B344" s="6">
        <v>65</v>
      </c>
      <c r="C344" s="82" t="s">
        <v>2369</v>
      </c>
      <c r="D344" s="33" t="s">
        <v>2407</v>
      </c>
      <c r="E344" s="33" t="s">
        <v>2458</v>
      </c>
      <c r="F344" s="34">
        <v>41470</v>
      </c>
      <c r="G344" s="6"/>
      <c r="H344" s="6"/>
      <c r="I344" s="46"/>
      <c r="J344" s="21"/>
      <c r="K344" s="22"/>
      <c r="L344" s="22"/>
      <c r="M344" s="25">
        <v>0</v>
      </c>
      <c r="N344" s="21"/>
      <c r="O344" s="6"/>
      <c r="P344" s="6"/>
      <c r="Q344" s="6"/>
      <c r="R344" s="6"/>
      <c r="S344" s="6"/>
      <c r="T344" s="6"/>
      <c r="U344" s="23"/>
      <c r="V344" s="6"/>
      <c r="W344" s="6"/>
      <c r="X344" s="6"/>
      <c r="Y344" s="6"/>
      <c r="Z344" s="6" t="s">
        <v>2715</v>
      </c>
    </row>
    <row r="345" spans="1:26" ht="60" hidden="1" x14ac:dyDescent="0.25">
      <c r="A345" s="69">
        <v>66</v>
      </c>
      <c r="B345" s="6">
        <v>66</v>
      </c>
      <c r="C345" s="83" t="s">
        <v>2370</v>
      </c>
      <c r="D345" s="6" t="s">
        <v>2408</v>
      </c>
      <c r="E345" s="6" t="s">
        <v>1846</v>
      </c>
      <c r="F345" s="34">
        <v>41491</v>
      </c>
      <c r="G345" s="6"/>
      <c r="H345" s="6"/>
      <c r="I345" s="46"/>
      <c r="J345" s="21"/>
      <c r="K345" s="22"/>
      <c r="L345" s="22"/>
      <c r="M345" s="25">
        <v>39236.5</v>
      </c>
      <c r="N345" s="21"/>
      <c r="O345" s="6" t="s">
        <v>2612</v>
      </c>
      <c r="P345" s="6"/>
      <c r="Q345" s="6" t="s">
        <v>2550</v>
      </c>
      <c r="R345" s="6"/>
      <c r="S345" s="6"/>
      <c r="T345" s="6"/>
      <c r="U345" s="23"/>
      <c r="V345" s="6" t="s">
        <v>2683</v>
      </c>
      <c r="W345" s="6"/>
      <c r="X345" s="6"/>
      <c r="Y345" s="6"/>
      <c r="Z345" s="6" t="s">
        <v>2716</v>
      </c>
    </row>
    <row r="346" spans="1:26" ht="30" hidden="1" x14ac:dyDescent="0.25">
      <c r="A346" s="69">
        <v>67</v>
      </c>
      <c r="B346" s="6">
        <v>67</v>
      </c>
      <c r="C346" s="82" t="s">
        <v>1964</v>
      </c>
      <c r="D346" s="6" t="s">
        <v>2409</v>
      </c>
      <c r="E346" s="6" t="s">
        <v>2475</v>
      </c>
      <c r="F346" s="34">
        <v>41492</v>
      </c>
      <c r="G346" s="34">
        <v>41514</v>
      </c>
      <c r="H346" s="6"/>
      <c r="I346" s="46"/>
      <c r="J346" s="21"/>
      <c r="K346" s="22"/>
      <c r="L346" s="22"/>
      <c r="M346" s="25">
        <v>27014.799999999999</v>
      </c>
      <c r="N346" s="21"/>
      <c r="O346" s="6" t="s">
        <v>2613</v>
      </c>
      <c r="P346" s="6"/>
      <c r="Q346" s="6" t="s">
        <v>2551</v>
      </c>
      <c r="R346" s="6"/>
      <c r="S346" s="6"/>
      <c r="T346" s="6"/>
      <c r="U346" s="23"/>
      <c r="V346" s="6" t="s">
        <v>2684</v>
      </c>
      <c r="W346" s="6"/>
      <c r="X346" s="6"/>
      <c r="Y346" s="6"/>
      <c r="Z346" s="6"/>
    </row>
    <row r="347" spans="1:26" ht="30" hidden="1" x14ac:dyDescent="0.25">
      <c r="A347" s="69">
        <v>68</v>
      </c>
      <c r="B347" s="6">
        <v>68</v>
      </c>
      <c r="C347" s="82" t="s">
        <v>3792</v>
      </c>
      <c r="D347" s="6" t="s">
        <v>2410</v>
      </c>
      <c r="E347" s="6" t="s">
        <v>2447</v>
      </c>
      <c r="F347" s="34">
        <v>41495</v>
      </c>
      <c r="G347" s="34">
        <v>41520</v>
      </c>
      <c r="H347" s="6"/>
      <c r="I347" s="46"/>
      <c r="J347" s="21"/>
      <c r="K347" s="22"/>
      <c r="L347" s="22"/>
      <c r="M347" s="25">
        <v>11221</v>
      </c>
      <c r="N347" s="21"/>
      <c r="O347" s="6" t="s">
        <v>2614</v>
      </c>
      <c r="P347" s="6"/>
      <c r="Q347" s="6" t="s">
        <v>2552</v>
      </c>
      <c r="R347" s="6"/>
      <c r="S347" s="6"/>
      <c r="T347" s="6"/>
      <c r="U347" s="23"/>
      <c r="V347" s="6" t="s">
        <v>2685</v>
      </c>
      <c r="W347" s="6"/>
      <c r="X347" s="6"/>
      <c r="Y347" s="6"/>
      <c r="Z347" s="6"/>
    </row>
    <row r="348" spans="1:26" ht="30" hidden="1" x14ac:dyDescent="0.25">
      <c r="A348" s="69">
        <v>69</v>
      </c>
      <c r="B348" s="6">
        <v>69</v>
      </c>
      <c r="C348" s="82" t="s">
        <v>2371</v>
      </c>
      <c r="D348" s="6" t="s">
        <v>2411</v>
      </c>
      <c r="E348" s="6" t="s">
        <v>2476</v>
      </c>
      <c r="F348" s="34">
        <v>41501</v>
      </c>
      <c r="G348" s="6"/>
      <c r="H348" s="6"/>
      <c r="I348" s="46"/>
      <c r="J348" s="21"/>
      <c r="K348" s="22"/>
      <c r="L348" s="22"/>
      <c r="M348" s="25">
        <v>2159</v>
      </c>
      <c r="N348" s="21"/>
      <c r="O348" s="6" t="s">
        <v>2615</v>
      </c>
      <c r="P348" s="6"/>
      <c r="Q348" s="6" t="s">
        <v>2553</v>
      </c>
      <c r="R348" s="6"/>
      <c r="S348" s="6"/>
      <c r="T348" s="6"/>
      <c r="U348" s="23"/>
      <c r="V348" s="6" t="s">
        <v>2686</v>
      </c>
      <c r="W348" s="6"/>
      <c r="X348" s="6"/>
      <c r="Y348" s="6"/>
      <c r="Z348" s="6"/>
    </row>
    <row r="349" spans="1:26" ht="30" hidden="1" x14ac:dyDescent="0.25">
      <c r="A349" s="69">
        <v>70</v>
      </c>
      <c r="B349" s="6">
        <v>70</v>
      </c>
      <c r="C349" s="82" t="s">
        <v>1940</v>
      </c>
      <c r="D349" s="33" t="s">
        <v>1512</v>
      </c>
      <c r="E349" s="33" t="s">
        <v>2477</v>
      </c>
      <c r="F349" s="34">
        <v>41505</v>
      </c>
      <c r="G349" s="34">
        <v>41528</v>
      </c>
      <c r="H349" s="6"/>
      <c r="I349" s="46"/>
      <c r="J349" s="21"/>
      <c r="K349" s="22"/>
      <c r="L349" s="22"/>
      <c r="M349" s="25">
        <v>19388</v>
      </c>
      <c r="N349" s="21"/>
      <c r="O349" s="6" t="s">
        <v>2616</v>
      </c>
      <c r="P349" s="6"/>
      <c r="Q349" s="6" t="s">
        <v>2554</v>
      </c>
      <c r="R349" s="6"/>
      <c r="S349" s="6"/>
      <c r="T349" s="6"/>
      <c r="U349" s="23"/>
      <c r="V349" s="6" t="s">
        <v>2687</v>
      </c>
      <c r="W349" s="6"/>
      <c r="X349" s="6"/>
      <c r="Y349" s="6"/>
      <c r="Z349" s="6"/>
    </row>
    <row r="350" spans="1:26" ht="45" hidden="1" x14ac:dyDescent="0.25">
      <c r="A350" s="69">
        <v>71</v>
      </c>
      <c r="B350" s="6">
        <v>71</v>
      </c>
      <c r="C350" s="121" t="s">
        <v>4151</v>
      </c>
      <c r="D350" s="6" t="s">
        <v>2412</v>
      </c>
      <c r="E350" s="6" t="s">
        <v>2478</v>
      </c>
      <c r="F350" s="34">
        <v>41515</v>
      </c>
      <c r="G350" s="34">
        <v>41540</v>
      </c>
      <c r="H350" s="34">
        <v>41520</v>
      </c>
      <c r="I350" s="46"/>
      <c r="J350" s="21"/>
      <c r="K350" s="22"/>
      <c r="L350" s="22"/>
      <c r="M350" s="25">
        <v>22074.2</v>
      </c>
      <c r="N350" s="21"/>
      <c r="O350" s="6" t="s">
        <v>2617</v>
      </c>
      <c r="P350" s="6"/>
      <c r="Q350" s="6" t="s">
        <v>2555</v>
      </c>
      <c r="R350" s="6"/>
      <c r="S350" s="6"/>
      <c r="T350" s="6"/>
      <c r="U350" s="23"/>
      <c r="V350" s="6" t="s">
        <v>2688</v>
      </c>
      <c r="W350" s="6"/>
      <c r="X350" s="6"/>
      <c r="Y350" s="6"/>
      <c r="Z350" s="6" t="s">
        <v>2717</v>
      </c>
    </row>
    <row r="351" spans="1:26" ht="30" hidden="1" x14ac:dyDescent="0.25">
      <c r="A351" s="69">
        <v>72</v>
      </c>
      <c r="B351" s="6">
        <v>72</v>
      </c>
      <c r="C351" s="82" t="s">
        <v>958</v>
      </c>
      <c r="D351" s="6" t="s">
        <v>2413</v>
      </c>
      <c r="E351" s="6" t="s">
        <v>2331</v>
      </c>
      <c r="F351" s="34">
        <v>41522</v>
      </c>
      <c r="G351" s="34">
        <v>41544</v>
      </c>
      <c r="H351" s="34">
        <v>41528</v>
      </c>
      <c r="I351" s="46"/>
      <c r="J351" s="21"/>
      <c r="K351" s="22"/>
      <c r="L351" s="22"/>
      <c r="M351" s="25">
        <v>31367</v>
      </c>
      <c r="N351" s="21"/>
      <c r="O351" s="6" t="s">
        <v>2618</v>
      </c>
      <c r="P351" s="6"/>
      <c r="Q351" s="6" t="s">
        <v>2556</v>
      </c>
      <c r="R351" s="6"/>
      <c r="S351" s="6"/>
      <c r="T351" s="6"/>
      <c r="U351" s="23"/>
      <c r="V351" s="6" t="s">
        <v>2689</v>
      </c>
      <c r="W351" s="6"/>
      <c r="X351" s="6"/>
      <c r="Y351" s="6"/>
      <c r="Z351" s="6"/>
    </row>
    <row r="352" spans="1:26" ht="30" hidden="1" x14ac:dyDescent="0.25">
      <c r="A352" s="69">
        <v>73</v>
      </c>
      <c r="B352" s="6">
        <v>73</v>
      </c>
      <c r="C352" s="83" t="s">
        <v>1971</v>
      </c>
      <c r="D352" s="6" t="s">
        <v>2414</v>
      </c>
      <c r="E352" s="6" t="s">
        <v>2458</v>
      </c>
      <c r="F352" s="34">
        <v>41528</v>
      </c>
      <c r="G352" s="34">
        <v>41550</v>
      </c>
      <c r="H352" s="6"/>
      <c r="I352" s="46"/>
      <c r="J352" s="21"/>
      <c r="K352" s="22"/>
      <c r="L352" s="22"/>
      <c r="M352" s="25">
        <v>29783</v>
      </c>
      <c r="N352" s="21"/>
      <c r="O352" s="6" t="s">
        <v>2619</v>
      </c>
      <c r="P352" s="6"/>
      <c r="Q352" s="6" t="s">
        <v>2557</v>
      </c>
      <c r="R352" s="6"/>
      <c r="S352" s="6"/>
      <c r="T352" s="6"/>
      <c r="U352" s="23"/>
      <c r="V352" s="6" t="s">
        <v>2690</v>
      </c>
      <c r="W352" s="6"/>
      <c r="X352" s="6"/>
      <c r="Y352" s="6"/>
      <c r="Z352" s="6"/>
    </row>
    <row r="353" spans="1:26" ht="30" hidden="1" x14ac:dyDescent="0.25">
      <c r="A353" s="69">
        <v>74</v>
      </c>
      <c r="B353" s="6">
        <v>74</v>
      </c>
      <c r="C353" s="83" t="s">
        <v>2372</v>
      </c>
      <c r="D353" s="6" t="s">
        <v>2415</v>
      </c>
      <c r="E353" s="6" t="s">
        <v>2316</v>
      </c>
      <c r="F353" s="34">
        <v>41529</v>
      </c>
      <c r="G353" s="34">
        <v>41551</v>
      </c>
      <c r="H353" s="6"/>
      <c r="I353" s="46"/>
      <c r="J353" s="21"/>
      <c r="K353" s="22"/>
      <c r="L353" s="22"/>
      <c r="M353" s="25" t="s">
        <v>2583</v>
      </c>
      <c r="N353" s="21"/>
      <c r="O353" s="6"/>
      <c r="P353" s="6"/>
      <c r="Q353" s="6" t="s">
        <v>2558</v>
      </c>
      <c r="R353" s="6"/>
      <c r="S353" s="6"/>
      <c r="T353" s="6"/>
      <c r="U353" s="23"/>
      <c r="V353" s="6"/>
      <c r="W353" s="6"/>
      <c r="X353" s="6"/>
      <c r="Y353" s="6"/>
      <c r="Z353" s="6"/>
    </row>
    <row r="354" spans="1:26" ht="126" hidden="1" x14ac:dyDescent="0.25">
      <c r="A354" s="69">
        <v>75</v>
      </c>
      <c r="B354" s="6">
        <v>75</v>
      </c>
      <c r="C354" s="83" t="s">
        <v>2373</v>
      </c>
      <c r="D354" s="6" t="s">
        <v>2416</v>
      </c>
      <c r="E354" s="6" t="s">
        <v>2479</v>
      </c>
      <c r="F354" s="34">
        <v>41530</v>
      </c>
      <c r="G354" s="34">
        <v>41554</v>
      </c>
      <c r="H354" s="6"/>
      <c r="I354" s="46"/>
      <c r="J354" s="21"/>
      <c r="K354" s="22"/>
      <c r="L354" s="22"/>
      <c r="M354" s="25">
        <v>17444.5</v>
      </c>
      <c r="N354" s="21"/>
      <c r="O354" s="6" t="s">
        <v>2620</v>
      </c>
      <c r="P354" s="6"/>
      <c r="Q354" s="6" t="s">
        <v>2559</v>
      </c>
      <c r="R354" s="6"/>
      <c r="S354" s="6"/>
      <c r="T354" s="6"/>
      <c r="U354" s="23"/>
      <c r="V354" s="6" t="s">
        <v>2691</v>
      </c>
      <c r="W354" s="6"/>
      <c r="X354" s="6"/>
      <c r="Y354" s="6"/>
      <c r="Z354" s="6"/>
    </row>
    <row r="355" spans="1:26" ht="30" hidden="1" x14ac:dyDescent="0.25">
      <c r="A355" s="69">
        <v>76</v>
      </c>
      <c r="B355" s="6">
        <v>76</v>
      </c>
      <c r="C355" s="83" t="s">
        <v>2374</v>
      </c>
      <c r="D355" s="6" t="s">
        <v>2241</v>
      </c>
      <c r="E355" s="6" t="s">
        <v>2480</v>
      </c>
      <c r="F355" s="34">
        <v>41542</v>
      </c>
      <c r="G355" s="6"/>
      <c r="H355" s="6"/>
      <c r="I355" s="46"/>
      <c r="J355" s="21"/>
      <c r="K355" s="22"/>
      <c r="L355" s="22"/>
      <c r="M355" s="25">
        <v>462.9</v>
      </c>
      <c r="N355" s="21"/>
      <c r="O355" s="6" t="s">
        <v>2621</v>
      </c>
      <c r="P355" s="6"/>
      <c r="Q355" s="6" t="s">
        <v>2560</v>
      </c>
      <c r="R355" s="6"/>
      <c r="S355" s="6"/>
      <c r="T355" s="6"/>
      <c r="U355" s="23"/>
      <c r="V355" s="6" t="s">
        <v>2692</v>
      </c>
      <c r="W355" s="6"/>
      <c r="X355" s="6"/>
      <c r="Y355" s="6"/>
      <c r="Z355" s="6"/>
    </row>
    <row r="356" spans="1:26" ht="30" hidden="1" x14ac:dyDescent="0.25">
      <c r="A356" s="69">
        <v>77</v>
      </c>
      <c r="B356" s="6">
        <v>77</v>
      </c>
      <c r="C356" s="83" t="s">
        <v>2375</v>
      </c>
      <c r="D356" s="6" t="s">
        <v>1446</v>
      </c>
      <c r="E356" s="6" t="s">
        <v>2481</v>
      </c>
      <c r="F356" s="34">
        <v>41557</v>
      </c>
      <c r="G356" s="34">
        <v>41579</v>
      </c>
      <c r="H356" s="6"/>
      <c r="I356" s="46"/>
      <c r="J356" s="21"/>
      <c r="K356" s="22"/>
      <c r="L356" s="22"/>
      <c r="M356" s="25">
        <v>201.3</v>
      </c>
      <c r="N356" s="21"/>
      <c r="O356" s="6" t="s">
        <v>2606</v>
      </c>
      <c r="P356" s="6"/>
      <c r="Q356" s="6" t="s">
        <v>2561</v>
      </c>
      <c r="R356" s="6"/>
      <c r="S356" s="6"/>
      <c r="T356" s="6"/>
      <c r="U356" s="23"/>
      <c r="V356" s="6" t="s">
        <v>2693</v>
      </c>
      <c r="W356" s="6"/>
      <c r="X356" s="6"/>
      <c r="Y356" s="6"/>
      <c r="Z356" s="6"/>
    </row>
    <row r="357" spans="1:26" ht="30" hidden="1" x14ac:dyDescent="0.25">
      <c r="A357" s="69">
        <v>78</v>
      </c>
      <c r="B357" s="6">
        <v>78</v>
      </c>
      <c r="C357" s="83" t="s">
        <v>2375</v>
      </c>
      <c r="D357" s="6" t="s">
        <v>1446</v>
      </c>
      <c r="E357" s="6" t="s">
        <v>2482</v>
      </c>
      <c r="F357" s="34">
        <v>41557</v>
      </c>
      <c r="G357" s="34">
        <v>41579</v>
      </c>
      <c r="H357" s="6"/>
      <c r="I357" s="46"/>
      <c r="J357" s="21"/>
      <c r="K357" s="22"/>
      <c r="L357" s="22"/>
      <c r="M357" s="25">
        <v>226</v>
      </c>
      <c r="N357" s="21"/>
      <c r="O357" s="6" t="s">
        <v>2622</v>
      </c>
      <c r="P357" s="6"/>
      <c r="Q357" s="6" t="s">
        <v>2562</v>
      </c>
      <c r="R357" s="6"/>
      <c r="S357" s="6"/>
      <c r="T357" s="6"/>
      <c r="U357" s="23"/>
      <c r="V357" s="6" t="s">
        <v>2694</v>
      </c>
      <c r="W357" s="6"/>
      <c r="X357" s="6"/>
      <c r="Y357" s="6"/>
      <c r="Z357" s="6"/>
    </row>
    <row r="358" spans="1:26" ht="30" hidden="1" x14ac:dyDescent="0.25">
      <c r="A358" s="69">
        <v>79</v>
      </c>
      <c r="B358" s="6">
        <v>79</v>
      </c>
      <c r="C358" s="83" t="s">
        <v>2375</v>
      </c>
      <c r="D358" s="6" t="s">
        <v>1446</v>
      </c>
      <c r="E358" s="6" t="s">
        <v>2483</v>
      </c>
      <c r="F358" s="34">
        <v>41557</v>
      </c>
      <c r="G358" s="34">
        <v>41579</v>
      </c>
      <c r="H358" s="6"/>
      <c r="I358" s="46"/>
      <c r="J358" s="21"/>
      <c r="K358" s="22"/>
      <c r="L358" s="22"/>
      <c r="M358" s="25">
        <v>310.8</v>
      </c>
      <c r="N358" s="21"/>
      <c r="O358" s="6" t="s">
        <v>2623</v>
      </c>
      <c r="P358" s="6"/>
      <c r="Q358" s="6" t="s">
        <v>2563</v>
      </c>
      <c r="R358" s="6"/>
      <c r="S358" s="6"/>
      <c r="T358" s="6"/>
      <c r="U358" s="23"/>
      <c r="V358" s="6" t="s">
        <v>2695</v>
      </c>
      <c r="W358" s="6"/>
      <c r="X358" s="6"/>
      <c r="Y358" s="6"/>
      <c r="Z358" s="6"/>
    </row>
    <row r="359" spans="1:26" hidden="1" x14ac:dyDescent="0.25">
      <c r="A359" s="69">
        <v>80</v>
      </c>
      <c r="B359" s="6">
        <v>80</v>
      </c>
      <c r="C359" s="83" t="s">
        <v>2376</v>
      </c>
      <c r="D359" s="6" t="s">
        <v>1803</v>
      </c>
      <c r="E359" s="6" t="s">
        <v>2477</v>
      </c>
      <c r="F359" s="6"/>
      <c r="G359" s="6"/>
      <c r="H359" s="6"/>
      <c r="I359" s="46"/>
      <c r="J359" s="21"/>
      <c r="K359" s="22"/>
      <c r="L359" s="22"/>
      <c r="M359" s="84">
        <v>829.3</v>
      </c>
      <c r="N359" s="21"/>
      <c r="O359" s="6"/>
      <c r="P359" s="6"/>
      <c r="Q359" s="6"/>
      <c r="R359" s="6"/>
      <c r="S359" s="6"/>
      <c r="T359" s="6"/>
      <c r="U359" s="23"/>
      <c r="V359" s="6"/>
      <c r="W359" s="6"/>
      <c r="X359" s="6"/>
      <c r="Y359" s="6"/>
      <c r="Z359" s="6" t="s">
        <v>2718</v>
      </c>
    </row>
    <row r="360" spans="1:26" ht="30" hidden="1" x14ac:dyDescent="0.25">
      <c r="A360" s="69">
        <v>81</v>
      </c>
      <c r="B360" s="6">
        <v>81</v>
      </c>
      <c r="C360" s="83" t="s">
        <v>1971</v>
      </c>
      <c r="D360" s="6" t="s">
        <v>1446</v>
      </c>
      <c r="E360" s="6" t="s">
        <v>2484</v>
      </c>
      <c r="F360" s="34">
        <v>41572</v>
      </c>
      <c r="G360" s="34">
        <v>41597</v>
      </c>
      <c r="H360" s="6"/>
      <c r="I360" s="46"/>
      <c r="J360" s="21"/>
      <c r="K360" s="22"/>
      <c r="L360" s="22"/>
      <c r="M360" s="25">
        <v>27706.400000000001</v>
      </c>
      <c r="N360" s="21"/>
      <c r="O360" s="6" t="s">
        <v>2624</v>
      </c>
      <c r="P360" s="6"/>
      <c r="Q360" s="6" t="s">
        <v>2564</v>
      </c>
      <c r="R360" s="6"/>
      <c r="S360" s="6"/>
      <c r="T360" s="6"/>
      <c r="U360" s="23"/>
      <c r="V360" s="6" t="s">
        <v>2696</v>
      </c>
      <c r="W360" s="6"/>
      <c r="X360" s="6"/>
      <c r="Y360" s="6"/>
      <c r="Z360" s="6"/>
    </row>
    <row r="361" spans="1:26" ht="30" hidden="1" x14ac:dyDescent="0.25">
      <c r="A361" s="69">
        <v>82</v>
      </c>
      <c r="B361" s="6">
        <v>82</v>
      </c>
      <c r="C361" s="83" t="s">
        <v>2377</v>
      </c>
      <c r="D361" s="6" t="s">
        <v>1803</v>
      </c>
      <c r="E361" s="6" t="s">
        <v>2333</v>
      </c>
      <c r="F361" s="34">
        <v>41578</v>
      </c>
      <c r="G361" s="34">
        <v>41601</v>
      </c>
      <c r="H361" s="6"/>
      <c r="I361" s="46"/>
      <c r="J361" s="21"/>
      <c r="K361" s="22"/>
      <c r="L361" s="22"/>
      <c r="M361" s="25">
        <v>582.79999999999995</v>
      </c>
      <c r="N361" s="21"/>
      <c r="O361" s="6" t="s">
        <v>2625</v>
      </c>
      <c r="P361" s="6"/>
      <c r="Q361" s="6" t="s">
        <v>2565</v>
      </c>
      <c r="R361" s="6"/>
      <c r="S361" s="6"/>
      <c r="T361" s="6"/>
      <c r="U361" s="23"/>
      <c r="V361" s="6" t="s">
        <v>2697</v>
      </c>
      <c r="W361" s="6"/>
      <c r="X361" s="6"/>
      <c r="Y361" s="6"/>
      <c r="Z361" s="6"/>
    </row>
    <row r="362" spans="1:26" hidden="1" x14ac:dyDescent="0.25">
      <c r="A362" s="69">
        <v>83</v>
      </c>
      <c r="B362" s="6">
        <v>83</v>
      </c>
      <c r="C362" s="83" t="s">
        <v>3793</v>
      </c>
      <c r="D362" s="6" t="s">
        <v>1907</v>
      </c>
      <c r="E362" s="6" t="s">
        <v>2485</v>
      </c>
      <c r="F362" s="34">
        <v>41584</v>
      </c>
      <c r="G362" s="34">
        <v>41606</v>
      </c>
      <c r="H362" s="6"/>
      <c r="I362" s="46"/>
      <c r="J362" s="21"/>
      <c r="K362" s="22"/>
      <c r="L362" s="22"/>
      <c r="M362" s="25">
        <v>75057</v>
      </c>
      <c r="N362" s="21"/>
      <c r="O362" s="6"/>
      <c r="P362" s="6"/>
      <c r="Q362" s="6"/>
      <c r="R362" s="6"/>
      <c r="S362" s="6"/>
      <c r="T362" s="6"/>
      <c r="U362" s="23"/>
      <c r="V362" s="6"/>
      <c r="W362" s="6"/>
      <c r="X362" s="6"/>
      <c r="Y362" s="6"/>
      <c r="Z362" s="6"/>
    </row>
    <row r="363" spans="1:26" ht="30" hidden="1" x14ac:dyDescent="0.25">
      <c r="A363" s="69">
        <v>84</v>
      </c>
      <c r="B363" s="6">
        <v>84</v>
      </c>
      <c r="C363" s="83" t="s">
        <v>2378</v>
      </c>
      <c r="D363" s="6" t="s">
        <v>1663</v>
      </c>
      <c r="E363" s="6" t="s">
        <v>2441</v>
      </c>
      <c r="F363" s="34">
        <v>41589</v>
      </c>
      <c r="G363" s="34">
        <v>41611</v>
      </c>
      <c r="H363" s="6"/>
      <c r="I363" s="46"/>
      <c r="J363" s="21"/>
      <c r="K363" s="22"/>
      <c r="L363" s="22"/>
      <c r="M363" s="25">
        <v>18008</v>
      </c>
      <c r="N363" s="21"/>
      <c r="O363" s="6" t="s">
        <v>2626</v>
      </c>
      <c r="P363" s="6"/>
      <c r="Q363" s="6" t="s">
        <v>2566</v>
      </c>
      <c r="R363" s="6"/>
      <c r="S363" s="6"/>
      <c r="T363" s="6"/>
      <c r="U363" s="23"/>
      <c r="V363" s="6" t="s">
        <v>2698</v>
      </c>
      <c r="W363" s="6"/>
      <c r="X363" s="6"/>
      <c r="Y363" s="6"/>
      <c r="Z363" s="6"/>
    </row>
    <row r="364" spans="1:26" ht="30" hidden="1" x14ac:dyDescent="0.25">
      <c r="A364" s="69">
        <v>85</v>
      </c>
      <c r="B364" s="6">
        <v>85</v>
      </c>
      <c r="C364" s="83" t="s">
        <v>2379</v>
      </c>
      <c r="D364" s="6" t="s">
        <v>2417</v>
      </c>
      <c r="E364" s="6" t="s">
        <v>2486</v>
      </c>
      <c r="F364" s="34">
        <v>41589</v>
      </c>
      <c r="G364" s="6"/>
      <c r="H364" s="6"/>
      <c r="I364" s="46"/>
      <c r="J364" s="21"/>
      <c r="K364" s="22"/>
      <c r="L364" s="22"/>
      <c r="M364" s="25">
        <v>5503.1</v>
      </c>
      <c r="N364" s="21"/>
      <c r="O364" s="6" t="s">
        <v>2627</v>
      </c>
      <c r="P364" s="6"/>
      <c r="Q364" s="6" t="s">
        <v>2567</v>
      </c>
      <c r="R364" s="6"/>
      <c r="S364" s="6"/>
      <c r="T364" s="6"/>
      <c r="U364" s="23"/>
      <c r="V364" s="6"/>
      <c r="W364" s="6"/>
      <c r="X364" s="6"/>
      <c r="Y364" s="6"/>
      <c r="Z364" s="6"/>
    </row>
    <row r="365" spans="1:26" ht="30" hidden="1" x14ac:dyDescent="0.25">
      <c r="A365" s="69">
        <v>86</v>
      </c>
      <c r="B365" s="6">
        <v>86</v>
      </c>
      <c r="C365" s="83" t="s">
        <v>3794</v>
      </c>
      <c r="D365" s="6" t="s">
        <v>2418</v>
      </c>
      <c r="E365" s="6" t="s">
        <v>2464</v>
      </c>
      <c r="F365" s="34">
        <v>41589</v>
      </c>
      <c r="G365" s="34">
        <v>41612</v>
      </c>
      <c r="H365" s="6"/>
      <c r="I365" s="46"/>
      <c r="J365" s="21"/>
      <c r="K365" s="22"/>
      <c r="L365" s="22"/>
      <c r="M365" s="25">
        <v>14975</v>
      </c>
      <c r="N365" s="21"/>
      <c r="O365" s="6" t="s">
        <v>2628</v>
      </c>
      <c r="P365" s="6"/>
      <c r="Q365" s="6" t="s">
        <v>2568</v>
      </c>
      <c r="R365" s="6"/>
      <c r="S365" s="6"/>
      <c r="T365" s="6"/>
      <c r="U365" s="23"/>
      <c r="V365" s="6" t="s">
        <v>2699</v>
      </c>
      <c r="W365" s="6"/>
      <c r="X365" s="6"/>
      <c r="Y365" s="6"/>
      <c r="Z365" s="6"/>
    </row>
    <row r="366" spans="1:26" ht="30" hidden="1" x14ac:dyDescent="0.25">
      <c r="A366" s="69">
        <v>87</v>
      </c>
      <c r="B366" s="6">
        <v>87</v>
      </c>
      <c r="C366" s="83" t="s">
        <v>2380</v>
      </c>
      <c r="D366" s="6" t="s">
        <v>2419</v>
      </c>
      <c r="E366" s="6" t="s">
        <v>1422</v>
      </c>
      <c r="F366" s="34">
        <v>41590</v>
      </c>
      <c r="G366" s="6"/>
      <c r="H366" s="6"/>
      <c r="I366" s="46"/>
      <c r="J366" s="21"/>
      <c r="K366" s="22"/>
      <c r="L366" s="22"/>
      <c r="M366" s="25">
        <v>1699.6</v>
      </c>
      <c r="N366" s="21"/>
      <c r="O366" s="6"/>
      <c r="P366" s="6"/>
      <c r="Q366" s="6"/>
      <c r="R366" s="6"/>
      <c r="S366" s="6"/>
      <c r="T366" s="6"/>
      <c r="U366" s="23"/>
      <c r="V366" s="6"/>
      <c r="W366" s="6"/>
      <c r="X366" s="6"/>
      <c r="Y366" s="6"/>
      <c r="Z366" s="6"/>
    </row>
    <row r="367" spans="1:26" ht="30" hidden="1" x14ac:dyDescent="0.25">
      <c r="A367" s="69">
        <v>88</v>
      </c>
      <c r="B367" s="6">
        <v>88</v>
      </c>
      <c r="C367" s="83" t="s">
        <v>2030</v>
      </c>
      <c r="D367" s="6" t="s">
        <v>1913</v>
      </c>
      <c r="E367" s="6" t="s">
        <v>2441</v>
      </c>
      <c r="F367" s="34">
        <v>41591</v>
      </c>
      <c r="G367" s="6"/>
      <c r="H367" s="34">
        <v>41603</v>
      </c>
      <c r="I367" s="46"/>
      <c r="J367" s="21"/>
      <c r="K367" s="22"/>
      <c r="L367" s="22"/>
      <c r="M367" s="25">
        <v>2481</v>
      </c>
      <c r="N367" s="21"/>
      <c r="O367" s="6" t="s">
        <v>2629</v>
      </c>
      <c r="P367" s="6"/>
      <c r="Q367" s="6" t="s">
        <v>2569</v>
      </c>
      <c r="R367" s="6"/>
      <c r="S367" s="6"/>
      <c r="T367" s="6"/>
      <c r="U367" s="23"/>
      <c r="V367" s="6" t="s">
        <v>2700</v>
      </c>
      <c r="W367" s="6"/>
      <c r="X367" s="6"/>
      <c r="Y367" s="6"/>
      <c r="Z367" s="6"/>
    </row>
    <row r="368" spans="1:26" ht="30" hidden="1" x14ac:dyDescent="0.25">
      <c r="A368" s="69">
        <v>89</v>
      </c>
      <c r="B368" s="6">
        <v>89</v>
      </c>
      <c r="C368" s="83" t="s">
        <v>2381</v>
      </c>
      <c r="D368" s="6" t="s">
        <v>1803</v>
      </c>
      <c r="E368" s="6" t="s">
        <v>2487</v>
      </c>
      <c r="F368" s="34">
        <v>41593</v>
      </c>
      <c r="G368" s="6"/>
      <c r="H368" s="6"/>
      <c r="I368" s="46"/>
      <c r="J368" s="21"/>
      <c r="K368" s="22"/>
      <c r="L368" s="22"/>
      <c r="M368" s="25">
        <v>307.89999999999998</v>
      </c>
      <c r="N368" s="21"/>
      <c r="O368" s="6" t="s">
        <v>2609</v>
      </c>
      <c r="P368" s="6"/>
      <c r="Q368" s="6"/>
      <c r="R368" s="6"/>
      <c r="S368" s="6"/>
      <c r="T368" s="6"/>
      <c r="U368" s="23"/>
      <c r="V368" s="6" t="s">
        <v>2701</v>
      </c>
      <c r="W368" s="6"/>
      <c r="X368" s="6"/>
      <c r="Y368" s="6"/>
      <c r="Z368" s="6"/>
    </row>
    <row r="369" spans="1:26" ht="30" hidden="1" x14ac:dyDescent="0.25">
      <c r="A369" s="69">
        <v>90</v>
      </c>
      <c r="B369" s="6">
        <v>90</v>
      </c>
      <c r="C369" s="83" t="s">
        <v>2382</v>
      </c>
      <c r="D369" s="6" t="s">
        <v>357</v>
      </c>
      <c r="E369" s="6"/>
      <c r="F369" s="34">
        <v>41593</v>
      </c>
      <c r="G369" s="6"/>
      <c r="H369" s="6"/>
      <c r="I369" s="46"/>
      <c r="J369" s="21"/>
      <c r="K369" s="22"/>
      <c r="L369" s="22"/>
      <c r="M369" s="25">
        <v>82.8</v>
      </c>
      <c r="N369" s="21"/>
      <c r="O369" s="6" t="s">
        <v>2630</v>
      </c>
      <c r="P369" s="6"/>
      <c r="Q369" s="6" t="s">
        <v>2570</v>
      </c>
      <c r="R369" s="6"/>
      <c r="S369" s="6"/>
      <c r="T369" s="6"/>
      <c r="U369" s="23"/>
      <c r="V369" s="6" t="s">
        <v>2702</v>
      </c>
      <c r="W369" s="6"/>
      <c r="X369" s="6"/>
      <c r="Y369" s="6"/>
      <c r="Z369" s="6"/>
    </row>
    <row r="370" spans="1:26" ht="30" hidden="1" x14ac:dyDescent="0.25">
      <c r="A370" s="69">
        <v>91</v>
      </c>
      <c r="B370" s="6">
        <v>91</v>
      </c>
      <c r="C370" s="83" t="s">
        <v>1944</v>
      </c>
      <c r="D370" s="6" t="s">
        <v>2420</v>
      </c>
      <c r="E370" s="6" t="s">
        <v>2477</v>
      </c>
      <c r="F370" s="34">
        <v>41593</v>
      </c>
      <c r="G370" s="6"/>
      <c r="H370" s="6"/>
      <c r="I370" s="46"/>
      <c r="J370" s="21"/>
      <c r="K370" s="22"/>
      <c r="L370" s="22"/>
      <c r="M370" s="25">
        <v>17302</v>
      </c>
      <c r="N370" s="21"/>
      <c r="O370" s="6"/>
      <c r="P370" s="6"/>
      <c r="Q370" s="6" t="s">
        <v>2571</v>
      </c>
      <c r="R370" s="6"/>
      <c r="S370" s="6"/>
      <c r="T370" s="6"/>
      <c r="U370" s="23"/>
      <c r="V370" s="6" t="s">
        <v>2703</v>
      </c>
      <c r="W370" s="6"/>
      <c r="X370" s="6"/>
      <c r="Y370" s="6"/>
      <c r="Z370" s="6"/>
    </row>
    <row r="371" spans="1:26" ht="30" hidden="1" x14ac:dyDescent="0.25">
      <c r="A371" s="69">
        <v>92</v>
      </c>
      <c r="B371" s="6">
        <v>92</v>
      </c>
      <c r="C371" s="83" t="s">
        <v>2383</v>
      </c>
      <c r="D371" s="6" t="s">
        <v>2409</v>
      </c>
      <c r="E371" s="6" t="s">
        <v>1932</v>
      </c>
      <c r="F371" s="34">
        <v>41596</v>
      </c>
      <c r="G371" s="6"/>
      <c r="H371" s="6"/>
      <c r="I371" s="46"/>
      <c r="J371" s="21"/>
      <c r="K371" s="22"/>
      <c r="L371" s="22"/>
      <c r="M371" s="25">
        <v>30191</v>
      </c>
      <c r="N371" s="21"/>
      <c r="O371" s="6" t="s">
        <v>2631</v>
      </c>
      <c r="P371" s="6"/>
      <c r="Q371" s="6" t="s">
        <v>2572</v>
      </c>
      <c r="R371" s="6"/>
      <c r="S371" s="6"/>
      <c r="T371" s="6"/>
      <c r="U371" s="23"/>
      <c r="V371" s="6" t="s">
        <v>2704</v>
      </c>
      <c r="W371" s="6"/>
      <c r="X371" s="6"/>
      <c r="Y371" s="6"/>
      <c r="Z371" s="6"/>
    </row>
    <row r="372" spans="1:26" ht="30" hidden="1" x14ac:dyDescent="0.25">
      <c r="A372" s="69">
        <v>93</v>
      </c>
      <c r="B372" s="6">
        <v>93</v>
      </c>
      <c r="C372" s="83" t="s">
        <v>3795</v>
      </c>
      <c r="D372" s="6" t="s">
        <v>1907</v>
      </c>
      <c r="E372" s="6" t="s">
        <v>2442</v>
      </c>
      <c r="F372" s="34">
        <v>41596</v>
      </c>
      <c r="G372" s="6"/>
      <c r="H372" s="6"/>
      <c r="I372" s="46"/>
      <c r="J372" s="21"/>
      <c r="K372" s="22"/>
      <c r="L372" s="22"/>
      <c r="M372" s="25">
        <v>68782.100000000006</v>
      </c>
      <c r="N372" s="21"/>
      <c r="O372" s="6" t="s">
        <v>2632</v>
      </c>
      <c r="P372" s="6"/>
      <c r="Q372" s="6" t="s">
        <v>2573</v>
      </c>
      <c r="R372" s="6"/>
      <c r="S372" s="6"/>
      <c r="T372" s="6"/>
      <c r="U372" s="23"/>
      <c r="V372" s="6" t="s">
        <v>2705</v>
      </c>
      <c r="W372" s="6"/>
      <c r="X372" s="6"/>
      <c r="Y372" s="6"/>
      <c r="Z372" s="6"/>
    </row>
    <row r="373" spans="1:26" ht="30" hidden="1" x14ac:dyDescent="0.25">
      <c r="A373" s="69">
        <v>94</v>
      </c>
      <c r="B373" s="6">
        <v>94</v>
      </c>
      <c r="C373" s="83" t="s">
        <v>2384</v>
      </c>
      <c r="D373" s="6" t="s">
        <v>2421</v>
      </c>
      <c r="E373" s="6"/>
      <c r="F373" s="34">
        <v>41598</v>
      </c>
      <c r="G373" s="6"/>
      <c r="H373" s="6"/>
      <c r="I373" s="46"/>
      <c r="J373" s="21"/>
      <c r="K373" s="22"/>
      <c r="L373" s="22"/>
      <c r="M373" s="25">
        <v>3749.7</v>
      </c>
      <c r="N373" s="21"/>
      <c r="O373" s="6" t="s">
        <v>2633</v>
      </c>
      <c r="P373" s="6"/>
      <c r="Q373" s="6" t="s">
        <v>2574</v>
      </c>
      <c r="R373" s="6"/>
      <c r="S373" s="6"/>
      <c r="T373" s="6"/>
      <c r="U373" s="23"/>
      <c r="V373" s="6" t="s">
        <v>2706</v>
      </c>
      <c r="W373" s="6"/>
      <c r="X373" s="6"/>
      <c r="Y373" s="6"/>
      <c r="Z373" s="6"/>
    </row>
    <row r="374" spans="1:26" ht="30" hidden="1" x14ac:dyDescent="0.25">
      <c r="A374" s="69">
        <v>95</v>
      </c>
      <c r="B374" s="6">
        <v>95</v>
      </c>
      <c r="C374" s="83" t="s">
        <v>2385</v>
      </c>
      <c r="D374" s="6" t="s">
        <v>2422</v>
      </c>
      <c r="E374" s="6" t="s">
        <v>2447</v>
      </c>
      <c r="F374" s="34">
        <v>41603</v>
      </c>
      <c r="G374" s="6"/>
      <c r="H374" s="6"/>
      <c r="I374" s="46"/>
      <c r="J374" s="21"/>
      <c r="K374" s="22"/>
      <c r="L374" s="22"/>
      <c r="M374" s="25">
        <v>584</v>
      </c>
      <c r="N374" s="21"/>
      <c r="O374" s="6" t="s">
        <v>2634</v>
      </c>
      <c r="P374" s="6"/>
      <c r="Q374" s="6" t="s">
        <v>2575</v>
      </c>
      <c r="R374" s="6"/>
      <c r="S374" s="6"/>
      <c r="T374" s="6"/>
      <c r="U374" s="23"/>
      <c r="V374" s="6"/>
      <c r="W374" s="6"/>
      <c r="X374" s="6"/>
      <c r="Y374" s="6"/>
      <c r="Z374" s="6"/>
    </row>
    <row r="375" spans="1:26" ht="30" hidden="1" x14ac:dyDescent="0.25">
      <c r="A375" s="69">
        <v>96</v>
      </c>
      <c r="B375" s="6">
        <v>96</v>
      </c>
      <c r="C375" s="83" t="s">
        <v>2386</v>
      </c>
      <c r="D375" s="6" t="s">
        <v>2423</v>
      </c>
      <c r="E375" s="6" t="s">
        <v>1422</v>
      </c>
      <c r="F375" s="34">
        <v>41606</v>
      </c>
      <c r="G375" s="6"/>
      <c r="H375" s="34">
        <v>41702</v>
      </c>
      <c r="I375" s="46"/>
      <c r="J375" s="21"/>
      <c r="K375" s="22"/>
      <c r="L375" s="22"/>
      <c r="M375" s="25">
        <v>544.4</v>
      </c>
      <c r="N375" s="21"/>
      <c r="O375" s="6" t="s">
        <v>2635</v>
      </c>
      <c r="P375" s="6"/>
      <c r="Q375" s="6" t="s">
        <v>2576</v>
      </c>
      <c r="R375" s="6"/>
      <c r="S375" s="6"/>
      <c r="T375" s="6"/>
      <c r="U375" s="23"/>
      <c r="V375" s="6" t="s">
        <v>2707</v>
      </c>
      <c r="W375" s="6"/>
      <c r="X375" s="6"/>
      <c r="Y375" s="6"/>
      <c r="Z375" s="6"/>
    </row>
    <row r="376" spans="1:26" ht="30" hidden="1" x14ac:dyDescent="0.25">
      <c r="A376" s="69">
        <v>97</v>
      </c>
      <c r="B376" s="6">
        <v>97</v>
      </c>
      <c r="C376" s="83" t="s">
        <v>2387</v>
      </c>
      <c r="D376" s="6" t="s">
        <v>2424</v>
      </c>
      <c r="E376" s="6" t="s">
        <v>2488</v>
      </c>
      <c r="F376" s="34">
        <v>41606</v>
      </c>
      <c r="G376" s="6"/>
      <c r="H376" s="6"/>
      <c r="I376" s="46"/>
      <c r="J376" s="21"/>
      <c r="K376" s="22"/>
      <c r="L376" s="22"/>
      <c r="M376" s="25"/>
      <c r="N376" s="21"/>
      <c r="O376" s="6"/>
      <c r="P376" s="6"/>
      <c r="Q376" s="6"/>
      <c r="R376" s="6"/>
      <c r="S376" s="6"/>
      <c r="T376" s="6"/>
      <c r="U376" s="23"/>
      <c r="V376" s="6"/>
      <c r="W376" s="6"/>
      <c r="X376" s="6"/>
      <c r="Y376" s="6"/>
      <c r="Z376" s="6"/>
    </row>
    <row r="377" spans="1:26" ht="45" hidden="1" x14ac:dyDescent="0.25">
      <c r="A377" s="69">
        <v>98</v>
      </c>
      <c r="B377" s="6">
        <v>98</v>
      </c>
      <c r="C377" s="83" t="s">
        <v>3796</v>
      </c>
      <c r="D377" s="6" t="s">
        <v>2425</v>
      </c>
      <c r="E377" s="6" t="s">
        <v>2316</v>
      </c>
      <c r="F377" s="34">
        <v>41610</v>
      </c>
      <c r="G377" s="6"/>
      <c r="H377" s="6"/>
      <c r="I377" s="46"/>
      <c r="J377" s="21"/>
      <c r="K377" s="22"/>
      <c r="L377" s="22"/>
      <c r="M377" s="25">
        <v>0</v>
      </c>
      <c r="N377" s="21"/>
      <c r="O377" s="6" t="s">
        <v>2636</v>
      </c>
      <c r="P377" s="6"/>
      <c r="Q377" s="6" t="s">
        <v>2577</v>
      </c>
      <c r="R377" s="6"/>
      <c r="S377" s="6"/>
      <c r="T377" s="6"/>
      <c r="U377" s="23"/>
      <c r="V377" s="6" t="s">
        <v>2708</v>
      </c>
      <c r="W377" s="6"/>
      <c r="X377" s="6"/>
      <c r="Y377" s="6"/>
      <c r="Z377" s="6"/>
    </row>
    <row r="378" spans="1:26" ht="30" hidden="1" x14ac:dyDescent="0.25">
      <c r="A378" s="69">
        <v>99</v>
      </c>
      <c r="B378" s="6">
        <v>99</v>
      </c>
      <c r="C378" s="83" t="s">
        <v>2388</v>
      </c>
      <c r="D378" s="6" t="s">
        <v>2426</v>
      </c>
      <c r="E378" s="6" t="s">
        <v>2485</v>
      </c>
      <c r="F378" s="34">
        <v>41614</v>
      </c>
      <c r="G378" s="34">
        <v>41638</v>
      </c>
      <c r="H378" s="6"/>
      <c r="I378" s="46"/>
      <c r="J378" s="21"/>
      <c r="K378" s="22"/>
      <c r="L378" s="22"/>
      <c r="M378" s="25">
        <v>22613</v>
      </c>
      <c r="N378" s="21"/>
      <c r="O378" s="6" t="s">
        <v>2631</v>
      </c>
      <c r="P378" s="6"/>
      <c r="Q378" s="6" t="s">
        <v>2578</v>
      </c>
      <c r="R378" s="6"/>
      <c r="S378" s="6"/>
      <c r="T378" s="6"/>
      <c r="U378" s="23"/>
      <c r="V378" s="6" t="s">
        <v>2709</v>
      </c>
      <c r="W378" s="6"/>
      <c r="X378" s="6"/>
      <c r="Y378" s="6"/>
      <c r="Z378" s="6"/>
    </row>
    <row r="379" spans="1:26" ht="30" hidden="1" x14ac:dyDescent="0.25">
      <c r="A379" s="69">
        <v>100</v>
      </c>
      <c r="B379" s="6">
        <v>100</v>
      </c>
      <c r="C379" s="83" t="s">
        <v>2389</v>
      </c>
      <c r="D379" s="6" t="s">
        <v>1803</v>
      </c>
      <c r="E379" s="6" t="s">
        <v>2489</v>
      </c>
      <c r="F379" s="34">
        <v>41614</v>
      </c>
      <c r="G379" s="6"/>
      <c r="H379" s="6"/>
      <c r="I379" s="46"/>
      <c r="J379" s="21"/>
      <c r="K379" s="22"/>
      <c r="L379" s="22"/>
      <c r="M379" s="25">
        <v>165</v>
      </c>
      <c r="N379" s="21"/>
      <c r="O379" s="6" t="s">
        <v>2637</v>
      </c>
      <c r="P379" s="6"/>
      <c r="Q379" s="6" t="s">
        <v>2579</v>
      </c>
      <c r="R379" s="6"/>
      <c r="S379" s="6"/>
      <c r="T379" s="6"/>
      <c r="U379" s="23"/>
      <c r="V379" s="6" t="s">
        <v>2710</v>
      </c>
      <c r="W379" s="6"/>
      <c r="X379" s="6"/>
      <c r="Y379" s="6"/>
      <c r="Z379" s="6"/>
    </row>
    <row r="380" spans="1:26" ht="30" hidden="1" x14ac:dyDescent="0.25">
      <c r="A380" s="69">
        <v>101</v>
      </c>
      <c r="B380" s="6">
        <v>101</v>
      </c>
      <c r="C380" s="83" t="s">
        <v>3797</v>
      </c>
      <c r="D380" s="6" t="s">
        <v>1512</v>
      </c>
      <c r="E380" s="6" t="s">
        <v>2485</v>
      </c>
      <c r="F380" s="34">
        <v>41618</v>
      </c>
      <c r="G380" s="34">
        <v>41641</v>
      </c>
      <c r="H380" s="34">
        <v>41625</v>
      </c>
      <c r="I380" s="46"/>
      <c r="J380" s="21"/>
      <c r="K380" s="22"/>
      <c r="L380" s="22"/>
      <c r="M380" s="25">
        <v>26539</v>
      </c>
      <c r="N380" s="21"/>
      <c r="O380" s="6" t="s">
        <v>2638</v>
      </c>
      <c r="P380" s="6"/>
      <c r="Q380" s="6" t="s">
        <v>2580</v>
      </c>
      <c r="R380" s="6"/>
      <c r="S380" s="6"/>
      <c r="T380" s="6"/>
      <c r="U380" s="23"/>
      <c r="V380" s="6" t="s">
        <v>2711</v>
      </c>
      <c r="W380" s="6"/>
      <c r="X380" s="6"/>
      <c r="Y380" s="6"/>
      <c r="Z380" s="6"/>
    </row>
    <row r="381" spans="1:26" ht="53.25" hidden="1" customHeight="1" x14ac:dyDescent="0.25">
      <c r="A381" s="69">
        <v>102</v>
      </c>
      <c r="B381" s="6">
        <v>102</v>
      </c>
      <c r="C381" s="83" t="s">
        <v>1944</v>
      </c>
      <c r="D381" s="6" t="s">
        <v>2427</v>
      </c>
      <c r="E381" s="6"/>
      <c r="F381" s="34">
        <v>41633</v>
      </c>
      <c r="G381" s="6"/>
      <c r="H381" s="6"/>
      <c r="I381" s="46"/>
      <c r="J381" s="21"/>
      <c r="K381" s="22"/>
      <c r="L381" s="22"/>
      <c r="M381" s="25">
        <v>1445</v>
      </c>
      <c r="N381" s="21"/>
      <c r="O381" s="6" t="s">
        <v>2639</v>
      </c>
      <c r="P381" s="6"/>
      <c r="Q381" s="6" t="s">
        <v>2581</v>
      </c>
      <c r="R381" s="6"/>
      <c r="S381" s="6"/>
      <c r="T381" s="6"/>
      <c r="U381" s="23"/>
      <c r="V381" s="6" t="s">
        <v>2712</v>
      </c>
      <c r="W381" s="6"/>
      <c r="X381" s="6"/>
      <c r="Y381" s="6"/>
      <c r="Z381" s="6"/>
    </row>
    <row r="382" spans="1:26" ht="24.75" hidden="1" customHeight="1" x14ac:dyDescent="0.25">
      <c r="A382" s="6"/>
      <c r="B382" s="72"/>
      <c r="C382" s="6" t="s">
        <v>2720</v>
      </c>
      <c r="D382" s="6"/>
      <c r="E382" s="6"/>
      <c r="F382" s="6"/>
      <c r="G382" s="6"/>
      <c r="H382" s="6"/>
      <c r="I382" s="21"/>
      <c r="J382" s="21"/>
      <c r="K382" s="22"/>
      <c r="L382" s="22"/>
      <c r="M382" s="25"/>
      <c r="N382" s="21"/>
      <c r="O382" s="6"/>
      <c r="P382" s="6"/>
      <c r="Q382" s="6"/>
      <c r="R382" s="6"/>
      <c r="S382" s="6"/>
      <c r="T382" s="6"/>
      <c r="U382" s="23"/>
      <c r="V382" s="6"/>
      <c r="W382" s="6"/>
      <c r="X382" s="6"/>
      <c r="Y382" s="6"/>
      <c r="Z382" s="6"/>
    </row>
    <row r="383" spans="1:26" s="35" customFormat="1" ht="29.25" hidden="1" customHeight="1" x14ac:dyDescent="0.25">
      <c r="A383" s="58"/>
      <c r="B383" s="58"/>
      <c r="C383" s="24" t="s">
        <v>677</v>
      </c>
      <c r="D383" s="58"/>
      <c r="E383" s="58"/>
      <c r="F383" s="58"/>
      <c r="G383" s="58"/>
      <c r="H383" s="58"/>
      <c r="I383" s="59"/>
      <c r="J383" s="59"/>
      <c r="K383" s="59"/>
      <c r="L383" s="59"/>
      <c r="M383" s="60"/>
      <c r="N383" s="59"/>
      <c r="O383" s="58"/>
      <c r="P383" s="58"/>
      <c r="Q383" s="58"/>
      <c r="R383" s="58"/>
      <c r="S383" s="58"/>
      <c r="T383" s="58"/>
      <c r="U383" s="61"/>
      <c r="V383" s="58"/>
      <c r="W383" s="58"/>
      <c r="X383" s="58"/>
      <c r="Y383" s="58"/>
      <c r="Z383" s="58"/>
    </row>
    <row r="384" spans="1:26" ht="60" hidden="1" x14ac:dyDescent="0.25">
      <c r="A384" s="6">
        <v>1</v>
      </c>
      <c r="B384" s="6">
        <v>1</v>
      </c>
      <c r="C384" s="36" t="s">
        <v>2721</v>
      </c>
      <c r="D384" s="6" t="s">
        <v>2754</v>
      </c>
      <c r="E384" s="6" t="s">
        <v>2316</v>
      </c>
      <c r="F384" s="34">
        <v>41645</v>
      </c>
      <c r="G384" s="34">
        <v>41667</v>
      </c>
      <c r="H384" s="34">
        <v>41664</v>
      </c>
      <c r="I384" s="21"/>
      <c r="J384" s="21"/>
      <c r="K384" s="22"/>
      <c r="L384" s="22"/>
      <c r="M384" s="25">
        <v>1948.4</v>
      </c>
      <c r="N384" s="21"/>
      <c r="O384" s="6" t="s">
        <v>2911</v>
      </c>
      <c r="P384" s="6"/>
      <c r="Q384" s="6" t="s">
        <v>2803</v>
      </c>
      <c r="R384" s="6"/>
      <c r="S384" s="6"/>
      <c r="T384" s="6"/>
      <c r="U384" s="23"/>
      <c r="V384" s="6" t="s">
        <v>2856</v>
      </c>
      <c r="W384" s="6"/>
      <c r="X384" s="6"/>
      <c r="Y384" s="6"/>
      <c r="Z384" s="6" t="s">
        <v>2947</v>
      </c>
    </row>
    <row r="385" spans="1:26" ht="60" hidden="1" x14ac:dyDescent="0.25">
      <c r="A385" s="6">
        <v>2</v>
      </c>
      <c r="B385" s="6">
        <v>2</v>
      </c>
      <c r="C385" s="36" t="s">
        <v>2721</v>
      </c>
      <c r="D385" s="6" t="s">
        <v>2754</v>
      </c>
      <c r="E385" s="6" t="s">
        <v>2221</v>
      </c>
      <c r="F385" s="34">
        <v>41645</v>
      </c>
      <c r="G385" s="34">
        <v>41667</v>
      </c>
      <c r="H385" s="34">
        <v>41664</v>
      </c>
      <c r="I385" s="21"/>
      <c r="J385" s="21"/>
      <c r="K385" s="22"/>
      <c r="L385" s="22"/>
      <c r="M385" s="25">
        <v>836.1</v>
      </c>
      <c r="N385" s="21"/>
      <c r="O385" s="6" t="s">
        <v>2912</v>
      </c>
      <c r="P385" s="6"/>
      <c r="Q385" s="6" t="s">
        <v>2804</v>
      </c>
      <c r="R385" s="6"/>
      <c r="S385" s="6"/>
      <c r="T385" s="6"/>
      <c r="U385" s="23"/>
      <c r="V385" s="6" t="s">
        <v>2857</v>
      </c>
      <c r="W385" s="6"/>
      <c r="X385" s="6"/>
      <c r="Y385" s="6"/>
      <c r="Z385" s="6"/>
    </row>
    <row r="386" spans="1:26" ht="60" hidden="1" x14ac:dyDescent="0.25">
      <c r="A386" s="6">
        <v>3</v>
      </c>
      <c r="B386" s="6">
        <v>3</v>
      </c>
      <c r="C386" s="36" t="s">
        <v>2721</v>
      </c>
      <c r="D386" s="6" t="s">
        <v>2755</v>
      </c>
      <c r="E386" s="6" t="s">
        <v>2316</v>
      </c>
      <c r="F386" s="34">
        <v>41645</v>
      </c>
      <c r="G386" s="34">
        <v>41667</v>
      </c>
      <c r="H386" s="34">
        <v>41664</v>
      </c>
      <c r="I386" s="21"/>
      <c r="J386" s="21"/>
      <c r="K386" s="22"/>
      <c r="L386" s="22"/>
      <c r="M386" s="25">
        <v>836.1</v>
      </c>
      <c r="N386" s="21"/>
      <c r="O386" s="6" t="s">
        <v>2913</v>
      </c>
      <c r="P386" s="6"/>
      <c r="Q386" s="6" t="s">
        <v>2803</v>
      </c>
      <c r="R386" s="6"/>
      <c r="S386" s="6"/>
      <c r="T386" s="6"/>
      <c r="U386" s="23"/>
      <c r="V386" s="6" t="s">
        <v>2858</v>
      </c>
      <c r="W386" s="6"/>
      <c r="X386" s="6"/>
      <c r="Y386" s="6"/>
      <c r="Z386" s="6"/>
    </row>
    <row r="387" spans="1:26" ht="30" hidden="1" x14ac:dyDescent="0.25">
      <c r="A387" s="6">
        <v>4</v>
      </c>
      <c r="B387" s="6">
        <v>4</v>
      </c>
      <c r="C387" s="6" t="s">
        <v>2722</v>
      </c>
      <c r="D387" s="6" t="s">
        <v>2781</v>
      </c>
      <c r="E387" s="6"/>
      <c r="F387" s="34">
        <v>41653</v>
      </c>
      <c r="G387" s="34">
        <v>41682</v>
      </c>
      <c r="H387" s="34">
        <v>41656</v>
      </c>
      <c r="I387" s="21"/>
      <c r="J387" s="21"/>
      <c r="K387" s="22"/>
      <c r="L387" s="22"/>
      <c r="M387" s="25">
        <v>919.7</v>
      </c>
      <c r="N387" s="21"/>
      <c r="O387" s="6" t="s">
        <v>2914</v>
      </c>
      <c r="P387" s="6"/>
      <c r="Q387" s="6" t="s">
        <v>2805</v>
      </c>
      <c r="R387" s="6"/>
      <c r="S387" s="6"/>
      <c r="T387" s="6"/>
      <c r="U387" s="23"/>
      <c r="V387" s="6" t="s">
        <v>2859</v>
      </c>
      <c r="W387" s="6"/>
      <c r="X387" s="6"/>
      <c r="Y387" s="6"/>
      <c r="Z387" s="6"/>
    </row>
    <row r="388" spans="1:26" ht="30" hidden="1" x14ac:dyDescent="0.25">
      <c r="A388" s="6">
        <v>5</v>
      </c>
      <c r="B388" s="6">
        <v>5</v>
      </c>
      <c r="C388" s="6" t="s">
        <v>2723</v>
      </c>
      <c r="D388" s="6" t="s">
        <v>2756</v>
      </c>
      <c r="E388" s="6" t="s">
        <v>2782</v>
      </c>
      <c r="F388" s="34">
        <v>41656</v>
      </c>
      <c r="G388" s="34">
        <v>41685</v>
      </c>
      <c r="H388" s="6"/>
      <c r="I388" s="21"/>
      <c r="J388" s="21"/>
      <c r="K388" s="22"/>
      <c r="L388" s="22"/>
      <c r="M388" s="25">
        <v>1481</v>
      </c>
      <c r="N388" s="21"/>
      <c r="O388" s="6" t="s">
        <v>2639</v>
      </c>
      <c r="P388" s="6"/>
      <c r="Q388" s="6" t="s">
        <v>2806</v>
      </c>
      <c r="R388" s="6"/>
      <c r="S388" s="6"/>
      <c r="T388" s="6"/>
      <c r="U388" s="23"/>
      <c r="V388" s="6" t="s">
        <v>2860</v>
      </c>
      <c r="W388" s="6"/>
      <c r="X388" s="6"/>
      <c r="Y388" s="6"/>
      <c r="Z388" s="6"/>
    </row>
    <row r="389" spans="1:26" ht="30" hidden="1" x14ac:dyDescent="0.25">
      <c r="A389" s="6">
        <v>6</v>
      </c>
      <c r="B389" s="6">
        <v>6</v>
      </c>
      <c r="C389" s="6" t="s">
        <v>2724</v>
      </c>
      <c r="D389" s="6" t="s">
        <v>2757</v>
      </c>
      <c r="E389" s="6" t="s">
        <v>2477</v>
      </c>
      <c r="F389" s="34">
        <v>41661</v>
      </c>
      <c r="G389" s="34">
        <v>41690</v>
      </c>
      <c r="H389" s="34">
        <v>41663</v>
      </c>
      <c r="I389" s="21"/>
      <c r="J389" s="21"/>
      <c r="K389" s="22"/>
      <c r="L389" s="22"/>
      <c r="M389" s="25">
        <v>9005</v>
      </c>
      <c r="N389" s="21"/>
      <c r="O389" s="6" t="s">
        <v>2915</v>
      </c>
      <c r="P389" s="6"/>
      <c r="Q389" s="6" t="s">
        <v>2807</v>
      </c>
      <c r="R389" s="6"/>
      <c r="S389" s="6"/>
      <c r="T389" s="6"/>
      <c r="U389" s="23"/>
      <c r="V389" s="6" t="s">
        <v>2861</v>
      </c>
      <c r="W389" s="6"/>
      <c r="X389" s="6"/>
      <c r="Y389" s="6"/>
      <c r="Z389" s="6"/>
    </row>
    <row r="390" spans="1:26" ht="30" hidden="1" x14ac:dyDescent="0.25">
      <c r="A390" s="6">
        <v>7</v>
      </c>
      <c r="B390" s="6">
        <v>7</v>
      </c>
      <c r="C390" s="6" t="s">
        <v>2725</v>
      </c>
      <c r="D390" s="6" t="s">
        <v>2402</v>
      </c>
      <c r="E390" s="6" t="s">
        <v>2783</v>
      </c>
      <c r="F390" s="34">
        <v>41662</v>
      </c>
      <c r="G390" s="34">
        <v>41691</v>
      </c>
      <c r="H390" s="34">
        <v>41695</v>
      </c>
      <c r="I390" s="21"/>
      <c r="J390" s="21"/>
      <c r="K390" s="22"/>
      <c r="L390" s="22"/>
      <c r="M390" s="25">
        <v>72417.2</v>
      </c>
      <c r="N390" s="21"/>
      <c r="O390" s="6" t="s">
        <v>2916</v>
      </c>
      <c r="P390" s="6"/>
      <c r="Q390" s="6" t="s">
        <v>2808</v>
      </c>
      <c r="R390" s="6"/>
      <c r="S390" s="6"/>
      <c r="T390" s="6"/>
      <c r="U390" s="23"/>
      <c r="V390" s="6" t="s">
        <v>2862</v>
      </c>
      <c r="W390" s="6"/>
      <c r="X390" s="6"/>
      <c r="Y390" s="6"/>
      <c r="Z390" s="6"/>
    </row>
    <row r="391" spans="1:26" ht="45" hidden="1" x14ac:dyDescent="0.25">
      <c r="A391" s="6">
        <v>8</v>
      </c>
      <c r="B391" s="6">
        <v>8</v>
      </c>
      <c r="C391" s="6" t="s">
        <v>2056</v>
      </c>
      <c r="D391" s="6" t="s">
        <v>2758</v>
      </c>
      <c r="E391" s="6" t="s">
        <v>1223</v>
      </c>
      <c r="F391" s="34">
        <v>41684</v>
      </c>
      <c r="G391" s="34">
        <v>41708</v>
      </c>
      <c r="H391" s="34">
        <v>41737</v>
      </c>
      <c r="I391" s="21"/>
      <c r="J391" s="21"/>
      <c r="K391" s="22"/>
      <c r="L391" s="22"/>
      <c r="M391" s="25">
        <v>47767.8</v>
      </c>
      <c r="N391" s="21"/>
      <c r="O391" s="6" t="s">
        <v>2600</v>
      </c>
      <c r="P391" s="6"/>
      <c r="Q391" s="6" t="s">
        <v>2809</v>
      </c>
      <c r="R391" s="6"/>
      <c r="S391" s="6"/>
      <c r="T391" s="6"/>
      <c r="U391" s="23"/>
      <c r="V391" s="6" t="s">
        <v>2863</v>
      </c>
      <c r="W391" s="6"/>
      <c r="X391" s="6"/>
      <c r="Y391" s="6"/>
      <c r="Z391" s="6" t="s">
        <v>2948</v>
      </c>
    </row>
    <row r="392" spans="1:26" ht="30" hidden="1" x14ac:dyDescent="0.25">
      <c r="A392" s="6">
        <v>9</v>
      </c>
      <c r="B392" s="6">
        <v>9</v>
      </c>
      <c r="C392" s="6" t="s">
        <v>2726</v>
      </c>
      <c r="D392" s="6" t="s">
        <v>2759</v>
      </c>
      <c r="E392" s="6" t="s">
        <v>2439</v>
      </c>
      <c r="F392" s="34">
        <v>41684</v>
      </c>
      <c r="G392" s="34">
        <v>41708</v>
      </c>
      <c r="H392" s="34">
        <v>41702</v>
      </c>
      <c r="I392" s="21"/>
      <c r="J392" s="21"/>
      <c r="K392" s="22"/>
      <c r="L392" s="22"/>
      <c r="M392" s="25">
        <v>648.79999999999995</v>
      </c>
      <c r="N392" s="21"/>
      <c r="O392" s="6" t="s">
        <v>2914</v>
      </c>
      <c r="P392" s="6"/>
      <c r="Q392" s="6" t="s">
        <v>2810</v>
      </c>
      <c r="R392" s="6"/>
      <c r="S392" s="6"/>
      <c r="T392" s="6"/>
      <c r="U392" s="23"/>
      <c r="V392" s="6" t="s">
        <v>2864</v>
      </c>
      <c r="W392" s="6"/>
      <c r="X392" s="6"/>
      <c r="Y392" s="6"/>
      <c r="Z392" s="6"/>
    </row>
    <row r="393" spans="1:26" ht="30" hidden="1" x14ac:dyDescent="0.25">
      <c r="A393" s="6">
        <v>10</v>
      </c>
      <c r="B393" s="6">
        <v>10</v>
      </c>
      <c r="C393" s="6" t="s">
        <v>2727</v>
      </c>
      <c r="D393" s="6" t="s">
        <v>1696</v>
      </c>
      <c r="E393" s="6" t="s">
        <v>2439</v>
      </c>
      <c r="F393" s="34">
        <v>41690</v>
      </c>
      <c r="G393" s="34">
        <v>41712</v>
      </c>
      <c r="H393" s="34">
        <v>41914</v>
      </c>
      <c r="I393" s="21"/>
      <c r="J393" s="21"/>
      <c r="K393" s="22"/>
      <c r="L393" s="22"/>
      <c r="M393" s="25">
        <v>1478.4</v>
      </c>
      <c r="N393" s="21"/>
      <c r="O393" s="6" t="s">
        <v>2917</v>
      </c>
      <c r="P393" s="6"/>
      <c r="Q393" s="6" t="s">
        <v>2811</v>
      </c>
      <c r="R393" s="6"/>
      <c r="S393" s="6"/>
      <c r="T393" s="6"/>
      <c r="U393" s="23"/>
      <c r="V393" s="6" t="s">
        <v>2865</v>
      </c>
      <c r="W393" s="6"/>
      <c r="X393" s="6"/>
      <c r="Y393" s="6"/>
      <c r="Z393" s="6"/>
    </row>
    <row r="394" spans="1:26" ht="30" hidden="1" x14ac:dyDescent="0.25">
      <c r="A394" s="6">
        <v>11</v>
      </c>
      <c r="B394" s="6">
        <v>11</v>
      </c>
      <c r="C394" s="6" t="s">
        <v>2728</v>
      </c>
      <c r="D394" s="6" t="s">
        <v>1512</v>
      </c>
      <c r="E394" s="6" t="s">
        <v>2784</v>
      </c>
      <c r="F394" s="34">
        <v>41696</v>
      </c>
      <c r="G394" s="34">
        <v>41720</v>
      </c>
      <c r="H394" s="34">
        <v>41718</v>
      </c>
      <c r="I394" s="21"/>
      <c r="J394" s="21"/>
      <c r="K394" s="22"/>
      <c r="L394" s="22"/>
      <c r="M394" s="25">
        <v>34182</v>
      </c>
      <c r="N394" s="21"/>
      <c r="O394" s="6" t="s">
        <v>2918</v>
      </c>
      <c r="P394" s="6"/>
      <c r="Q394" s="6" t="s">
        <v>2812</v>
      </c>
      <c r="R394" s="6"/>
      <c r="S394" s="6"/>
      <c r="T394" s="6"/>
      <c r="U394" s="23"/>
      <c r="V394" s="6" t="s">
        <v>2866</v>
      </c>
      <c r="W394" s="6"/>
      <c r="X394" s="6"/>
      <c r="Y394" s="6"/>
      <c r="Z394" s="6"/>
    </row>
    <row r="395" spans="1:26" ht="60" hidden="1" x14ac:dyDescent="0.25">
      <c r="A395" s="6">
        <v>12</v>
      </c>
      <c r="B395" s="6">
        <v>12</v>
      </c>
      <c r="C395" s="6" t="s">
        <v>2724</v>
      </c>
      <c r="D395" s="6" t="s">
        <v>2760</v>
      </c>
      <c r="E395" s="6" t="s">
        <v>1899</v>
      </c>
      <c r="F395" s="34">
        <v>41696</v>
      </c>
      <c r="G395" s="34">
        <v>41720</v>
      </c>
      <c r="H395" s="34">
        <v>41702</v>
      </c>
      <c r="I395" s="21"/>
      <c r="J395" s="21"/>
      <c r="K395" s="22"/>
      <c r="L395" s="22"/>
      <c r="M395" s="25">
        <v>21100</v>
      </c>
      <c r="N395" s="21"/>
      <c r="O395" s="6" t="s">
        <v>2919</v>
      </c>
      <c r="P395" s="6"/>
      <c r="Q395" s="6" t="s">
        <v>2813</v>
      </c>
      <c r="R395" s="6"/>
      <c r="S395" s="6"/>
      <c r="T395" s="6"/>
      <c r="U395" s="23"/>
      <c r="V395" s="6" t="s">
        <v>2867</v>
      </c>
      <c r="W395" s="6"/>
      <c r="X395" s="6"/>
      <c r="Y395" s="6"/>
      <c r="Z395" s="6"/>
    </row>
    <row r="396" spans="1:26" ht="30" hidden="1" x14ac:dyDescent="0.25">
      <c r="A396" s="6">
        <v>13</v>
      </c>
      <c r="B396" s="6">
        <v>13</v>
      </c>
      <c r="C396" s="6" t="s">
        <v>2729</v>
      </c>
      <c r="D396" s="6" t="s">
        <v>2761</v>
      </c>
      <c r="E396" s="6" t="s">
        <v>2477</v>
      </c>
      <c r="F396" s="34">
        <v>41698</v>
      </c>
      <c r="G396" s="34">
        <v>41722</v>
      </c>
      <c r="H396" s="34">
        <v>41702</v>
      </c>
      <c r="I396" s="21"/>
      <c r="J396" s="21"/>
      <c r="K396" s="22"/>
      <c r="L396" s="22"/>
      <c r="M396" s="25">
        <v>2734</v>
      </c>
      <c r="N396" s="21"/>
      <c r="O396" s="6" t="s">
        <v>2920</v>
      </c>
      <c r="P396" s="6"/>
      <c r="Q396" s="6" t="s">
        <v>2814</v>
      </c>
      <c r="R396" s="6"/>
      <c r="S396" s="6"/>
      <c r="T396" s="6"/>
      <c r="U396" s="23"/>
      <c r="V396" s="6" t="s">
        <v>2868</v>
      </c>
      <c r="W396" s="6"/>
      <c r="X396" s="6"/>
      <c r="Y396" s="6"/>
      <c r="Z396" s="6"/>
    </row>
    <row r="397" spans="1:26" ht="45" hidden="1" x14ac:dyDescent="0.25">
      <c r="A397" s="6">
        <v>14</v>
      </c>
      <c r="B397" s="6">
        <v>14</v>
      </c>
      <c r="C397" s="6" t="s">
        <v>2729</v>
      </c>
      <c r="D397" s="6" t="s">
        <v>2762</v>
      </c>
      <c r="E397" s="6" t="s">
        <v>1933</v>
      </c>
      <c r="F397" s="34">
        <v>41698</v>
      </c>
      <c r="G397" s="34">
        <v>41722</v>
      </c>
      <c r="H397" s="34">
        <v>41702</v>
      </c>
      <c r="I397" s="21"/>
      <c r="J397" s="21"/>
      <c r="K397" s="22"/>
      <c r="L397" s="22"/>
      <c r="M397" s="25">
        <v>20229</v>
      </c>
      <c r="N397" s="21"/>
      <c r="O397" s="6" t="s">
        <v>2920</v>
      </c>
      <c r="P397" s="6"/>
      <c r="Q397" s="6" t="s">
        <v>2815</v>
      </c>
      <c r="R397" s="6"/>
      <c r="S397" s="6"/>
      <c r="T397" s="6"/>
      <c r="U397" s="23"/>
      <c r="V397" s="6" t="s">
        <v>2869</v>
      </c>
      <c r="W397" s="6"/>
      <c r="X397" s="6"/>
      <c r="Y397" s="6"/>
      <c r="Z397" s="6"/>
    </row>
    <row r="398" spans="1:26" ht="30" hidden="1" x14ac:dyDescent="0.25">
      <c r="A398" s="6">
        <v>15</v>
      </c>
      <c r="B398" s="6">
        <v>15</v>
      </c>
      <c r="C398" s="6" t="s">
        <v>2730</v>
      </c>
      <c r="D398" s="6" t="s">
        <v>1446</v>
      </c>
      <c r="E398" s="6" t="s">
        <v>2435</v>
      </c>
      <c r="F398" s="34">
        <v>41702</v>
      </c>
      <c r="G398" s="34">
        <v>41724</v>
      </c>
      <c r="H398" s="34">
        <v>42076</v>
      </c>
      <c r="I398" s="21"/>
      <c r="J398" s="21"/>
      <c r="K398" s="22"/>
      <c r="L398" s="22"/>
      <c r="M398" s="25">
        <v>2511.4</v>
      </c>
      <c r="N398" s="21"/>
      <c r="O398" s="6" t="s">
        <v>2921</v>
      </c>
      <c r="P398" s="6"/>
      <c r="Q398" s="6" t="s">
        <v>2816</v>
      </c>
      <c r="R398" s="6"/>
      <c r="S398" s="6"/>
      <c r="T398" s="6"/>
      <c r="U398" s="23"/>
      <c r="V398" s="6" t="s">
        <v>2870</v>
      </c>
      <c r="W398" s="6"/>
      <c r="X398" s="6"/>
      <c r="Y398" s="6"/>
      <c r="Z398" s="6"/>
    </row>
    <row r="399" spans="1:26" ht="30" hidden="1" x14ac:dyDescent="0.25">
      <c r="A399" s="6">
        <v>16</v>
      </c>
      <c r="B399" s="6">
        <v>16</v>
      </c>
      <c r="C399" s="6" t="s">
        <v>2730</v>
      </c>
      <c r="D399" s="6" t="s">
        <v>1446</v>
      </c>
      <c r="E399" s="6" t="s">
        <v>2472</v>
      </c>
      <c r="F399" s="34">
        <v>41702</v>
      </c>
      <c r="G399" s="34">
        <v>41724</v>
      </c>
      <c r="H399" s="34">
        <v>42076</v>
      </c>
      <c r="I399" s="21"/>
      <c r="J399" s="21"/>
      <c r="K399" s="22"/>
      <c r="L399" s="22"/>
      <c r="M399" s="25">
        <v>1818.8</v>
      </c>
      <c r="N399" s="21"/>
      <c r="O399" s="6" t="s">
        <v>2603</v>
      </c>
      <c r="P399" s="6"/>
      <c r="Q399" s="6" t="s">
        <v>2817</v>
      </c>
      <c r="R399" s="6"/>
      <c r="S399" s="6"/>
      <c r="T399" s="6"/>
      <c r="U399" s="23"/>
      <c r="V399" s="6" t="s">
        <v>2871</v>
      </c>
      <c r="W399" s="6"/>
      <c r="X399" s="6"/>
      <c r="Y399" s="6"/>
      <c r="Z399" s="6"/>
    </row>
    <row r="400" spans="1:26" ht="30" hidden="1" x14ac:dyDescent="0.25">
      <c r="A400" s="6">
        <v>17</v>
      </c>
      <c r="B400" s="6">
        <v>17</v>
      </c>
      <c r="C400" s="6" t="s">
        <v>2730</v>
      </c>
      <c r="D400" s="6" t="s">
        <v>1446</v>
      </c>
      <c r="E400" s="6" t="s">
        <v>2785</v>
      </c>
      <c r="F400" s="34">
        <v>41702</v>
      </c>
      <c r="G400" s="34">
        <v>41724</v>
      </c>
      <c r="H400" s="34">
        <v>42076</v>
      </c>
      <c r="I400" s="21"/>
      <c r="J400" s="21"/>
      <c r="K400" s="22"/>
      <c r="L400" s="22"/>
      <c r="M400" s="25">
        <v>2121.6999999999998</v>
      </c>
      <c r="N400" s="21"/>
      <c r="O400" s="6" t="s">
        <v>2603</v>
      </c>
      <c r="P400" s="6"/>
      <c r="Q400" s="6" t="s">
        <v>2818</v>
      </c>
      <c r="R400" s="6"/>
      <c r="S400" s="6"/>
      <c r="T400" s="6"/>
      <c r="U400" s="23"/>
      <c r="V400" s="6" t="s">
        <v>2872</v>
      </c>
      <c r="W400" s="6"/>
      <c r="X400" s="6"/>
      <c r="Y400" s="6"/>
      <c r="Z400" s="6"/>
    </row>
    <row r="401" spans="1:26" ht="45" hidden="1" x14ac:dyDescent="0.25">
      <c r="A401" s="6">
        <v>18</v>
      </c>
      <c r="B401" s="6">
        <v>18</v>
      </c>
      <c r="C401" s="6" t="s">
        <v>1971</v>
      </c>
      <c r="D401" s="6" t="s">
        <v>2763</v>
      </c>
      <c r="E401" s="6" t="s">
        <v>2786</v>
      </c>
      <c r="F401" s="34">
        <v>41705</v>
      </c>
      <c r="G401" s="34">
        <v>41729</v>
      </c>
      <c r="H401" s="34">
        <v>41711</v>
      </c>
      <c r="I401" s="21"/>
      <c r="J401" s="21"/>
      <c r="K401" s="22"/>
      <c r="L401" s="22"/>
      <c r="M401" s="25">
        <v>3825</v>
      </c>
      <c r="N401" s="21"/>
      <c r="O401" s="6" t="s">
        <v>2922</v>
      </c>
      <c r="P401" s="6"/>
      <c r="Q401" s="6" t="s">
        <v>2819</v>
      </c>
      <c r="R401" s="6"/>
      <c r="S401" s="6"/>
      <c r="T401" s="6"/>
      <c r="U401" s="23"/>
      <c r="V401" s="6" t="s">
        <v>2873</v>
      </c>
      <c r="W401" s="6"/>
      <c r="X401" s="6"/>
      <c r="Y401" s="6"/>
      <c r="Z401" s="6"/>
    </row>
    <row r="402" spans="1:26" ht="30" hidden="1" x14ac:dyDescent="0.25">
      <c r="A402" s="6">
        <v>19</v>
      </c>
      <c r="B402" s="6">
        <v>19</v>
      </c>
      <c r="C402" s="6" t="s">
        <v>2731</v>
      </c>
      <c r="D402" s="6" t="s">
        <v>2764</v>
      </c>
      <c r="E402" s="6" t="s">
        <v>2787</v>
      </c>
      <c r="F402" s="34">
        <v>41705</v>
      </c>
      <c r="G402" s="34">
        <v>41729</v>
      </c>
      <c r="H402" s="34">
        <v>41711</v>
      </c>
      <c r="I402" s="21"/>
      <c r="J402" s="21"/>
      <c r="K402" s="22"/>
      <c r="L402" s="22"/>
      <c r="M402" s="25">
        <v>9999.9</v>
      </c>
      <c r="N402" s="21"/>
      <c r="O402" s="6" t="s">
        <v>2923</v>
      </c>
      <c r="P402" s="6"/>
      <c r="Q402" s="6" t="s">
        <v>2820</v>
      </c>
      <c r="R402" s="6"/>
      <c r="S402" s="6"/>
      <c r="T402" s="6"/>
      <c r="U402" s="23"/>
      <c r="V402" s="6" t="s">
        <v>2874</v>
      </c>
      <c r="W402" s="6"/>
      <c r="X402" s="6"/>
      <c r="Y402" s="6"/>
      <c r="Z402" s="6" t="s">
        <v>2949</v>
      </c>
    </row>
    <row r="403" spans="1:26" ht="30" hidden="1" x14ac:dyDescent="0.25">
      <c r="A403" s="6">
        <v>20</v>
      </c>
      <c r="B403" s="6">
        <v>20</v>
      </c>
      <c r="C403" s="6" t="s">
        <v>2732</v>
      </c>
      <c r="D403" s="6" t="s">
        <v>2765</v>
      </c>
      <c r="E403" s="6" t="s">
        <v>2786</v>
      </c>
      <c r="F403" s="34">
        <v>41708</v>
      </c>
      <c r="G403" s="34">
        <v>41730</v>
      </c>
      <c r="H403" s="34">
        <v>41711</v>
      </c>
      <c r="I403" s="21"/>
      <c r="J403" s="21"/>
      <c r="K403" s="22"/>
      <c r="L403" s="22"/>
      <c r="M403" s="25">
        <v>30000</v>
      </c>
      <c r="N403" s="21"/>
      <c r="O403" s="6" t="s">
        <v>2924</v>
      </c>
      <c r="P403" s="6"/>
      <c r="Q403" s="6" t="s">
        <v>2821</v>
      </c>
      <c r="R403" s="6"/>
      <c r="S403" s="6"/>
      <c r="T403" s="6"/>
      <c r="U403" s="23"/>
      <c r="V403" s="6" t="s">
        <v>2875</v>
      </c>
      <c r="W403" s="6"/>
      <c r="X403" s="6"/>
      <c r="Y403" s="6"/>
      <c r="Z403" s="6"/>
    </row>
    <row r="404" spans="1:26" ht="30" hidden="1" x14ac:dyDescent="0.25">
      <c r="A404" s="6">
        <v>21</v>
      </c>
      <c r="B404" s="6">
        <v>21</v>
      </c>
      <c r="C404" s="6" t="s">
        <v>1276</v>
      </c>
      <c r="D404" s="6" t="s">
        <v>1907</v>
      </c>
      <c r="E404" s="6" t="s">
        <v>2438</v>
      </c>
      <c r="F404" s="34">
        <v>41708</v>
      </c>
      <c r="G404" s="34">
        <v>41731</v>
      </c>
      <c r="H404" s="34">
        <v>41709</v>
      </c>
      <c r="I404" s="21"/>
      <c r="J404" s="21"/>
      <c r="K404" s="22"/>
      <c r="L404" s="22"/>
      <c r="M404" s="25">
        <v>84489</v>
      </c>
      <c r="N404" s="21"/>
      <c r="O404" s="6" t="s">
        <v>2925</v>
      </c>
      <c r="P404" s="6"/>
      <c r="Q404" s="6" t="s">
        <v>2822</v>
      </c>
      <c r="R404" s="6"/>
      <c r="S404" s="6"/>
      <c r="T404" s="6"/>
      <c r="U404" s="23"/>
      <c r="V404" s="6" t="s">
        <v>2876</v>
      </c>
      <c r="W404" s="6"/>
      <c r="X404" s="6"/>
      <c r="Y404" s="6"/>
      <c r="Z404" s="6"/>
    </row>
    <row r="405" spans="1:26" ht="60" hidden="1" x14ac:dyDescent="0.25">
      <c r="A405" s="6">
        <v>22</v>
      </c>
      <c r="B405" s="6">
        <v>22</v>
      </c>
      <c r="C405" s="6" t="s">
        <v>958</v>
      </c>
      <c r="D405" s="6" t="s">
        <v>2766</v>
      </c>
      <c r="E405" s="6" t="s">
        <v>1518</v>
      </c>
      <c r="F405" s="34">
        <v>41710</v>
      </c>
      <c r="G405" s="34">
        <v>41733</v>
      </c>
      <c r="H405" s="34" t="s">
        <v>3606</v>
      </c>
      <c r="I405" s="21"/>
      <c r="J405" s="21"/>
      <c r="K405" s="22"/>
      <c r="L405" s="22"/>
      <c r="M405" s="25">
        <v>29566.799999999999</v>
      </c>
      <c r="N405" s="21"/>
      <c r="O405" s="109" t="s">
        <v>3827</v>
      </c>
      <c r="P405" s="109" t="s">
        <v>3828</v>
      </c>
      <c r="Q405" s="6" t="s">
        <v>2823</v>
      </c>
      <c r="R405" s="6"/>
      <c r="S405" s="6"/>
      <c r="T405" s="6"/>
      <c r="U405" s="23"/>
      <c r="V405" s="6" t="s">
        <v>2877</v>
      </c>
      <c r="W405" s="6"/>
      <c r="X405" s="6"/>
      <c r="Y405" s="6"/>
      <c r="Z405" s="6"/>
    </row>
    <row r="406" spans="1:26" ht="30" hidden="1" x14ac:dyDescent="0.25">
      <c r="A406" s="6">
        <v>23</v>
      </c>
      <c r="B406" s="6">
        <v>23</v>
      </c>
      <c r="C406" s="6" t="s">
        <v>2733</v>
      </c>
      <c r="D406" s="6" t="s">
        <v>2767</v>
      </c>
      <c r="E406" s="6" t="s">
        <v>1670</v>
      </c>
      <c r="F406" s="34">
        <v>41715</v>
      </c>
      <c r="G406" s="34">
        <v>41738</v>
      </c>
      <c r="H406" s="34">
        <v>41722</v>
      </c>
      <c r="I406" s="21"/>
      <c r="J406" s="21"/>
      <c r="K406" s="22"/>
      <c r="L406" s="22"/>
      <c r="M406" s="25">
        <v>10863.1</v>
      </c>
      <c r="N406" s="21"/>
      <c r="O406" s="6" t="s">
        <v>2926</v>
      </c>
      <c r="P406" s="6"/>
      <c r="Q406" s="6" t="s">
        <v>2824</v>
      </c>
      <c r="R406" s="6"/>
      <c r="S406" s="6"/>
      <c r="T406" s="6"/>
      <c r="U406" s="23"/>
      <c r="V406" s="6" t="s">
        <v>2878</v>
      </c>
      <c r="W406" s="6"/>
      <c r="X406" s="6"/>
      <c r="Y406" s="6"/>
      <c r="Z406" s="6"/>
    </row>
    <row r="407" spans="1:26" ht="30" hidden="1" x14ac:dyDescent="0.25">
      <c r="A407" s="6">
        <v>24</v>
      </c>
      <c r="B407" s="6">
        <v>24</v>
      </c>
      <c r="C407" s="6" t="s">
        <v>2734</v>
      </c>
      <c r="D407" s="6" t="s">
        <v>2768</v>
      </c>
      <c r="E407" s="6" t="s">
        <v>1223</v>
      </c>
      <c r="F407" s="34">
        <v>41725</v>
      </c>
      <c r="G407" s="34">
        <v>41745</v>
      </c>
      <c r="H407" s="34">
        <v>41739</v>
      </c>
      <c r="I407" s="21"/>
      <c r="J407" s="21"/>
      <c r="K407" s="22"/>
      <c r="L407" s="22"/>
      <c r="M407" s="25">
        <v>20810.099999999999</v>
      </c>
      <c r="N407" s="21"/>
      <c r="O407" s="6" t="s">
        <v>2927</v>
      </c>
      <c r="P407" s="6"/>
      <c r="Q407" s="6" t="s">
        <v>2825</v>
      </c>
      <c r="R407" s="6"/>
      <c r="S407" s="6"/>
      <c r="T407" s="6"/>
      <c r="U407" s="23"/>
      <c r="V407" s="6" t="s">
        <v>2879</v>
      </c>
      <c r="W407" s="6"/>
      <c r="X407" s="6"/>
      <c r="Y407" s="6"/>
      <c r="Z407" s="6"/>
    </row>
    <row r="408" spans="1:26" ht="30" hidden="1" x14ac:dyDescent="0.25">
      <c r="A408" s="6">
        <v>25</v>
      </c>
      <c r="B408" s="6">
        <v>25</v>
      </c>
      <c r="C408" s="6" t="s">
        <v>2735</v>
      </c>
      <c r="D408" s="6" t="s">
        <v>1663</v>
      </c>
      <c r="E408" s="6" t="s">
        <v>2788</v>
      </c>
      <c r="F408" s="34">
        <v>41729</v>
      </c>
      <c r="G408" s="34">
        <v>41750</v>
      </c>
      <c r="H408" s="34">
        <v>41773</v>
      </c>
      <c r="I408" s="21"/>
      <c r="J408" s="21"/>
      <c r="K408" s="22"/>
      <c r="L408" s="22"/>
      <c r="M408" s="25">
        <v>4958.8</v>
      </c>
      <c r="N408" s="21"/>
      <c r="O408" s="6" t="s">
        <v>2928</v>
      </c>
      <c r="P408" s="6"/>
      <c r="Q408" s="6" t="s">
        <v>2826</v>
      </c>
      <c r="R408" s="6"/>
      <c r="S408" s="6"/>
      <c r="T408" s="6"/>
      <c r="U408" s="23"/>
      <c r="V408" s="6" t="s">
        <v>2880</v>
      </c>
      <c r="W408" s="6"/>
      <c r="X408" s="6"/>
      <c r="Y408" s="6"/>
      <c r="Z408" s="6"/>
    </row>
    <row r="409" spans="1:26" ht="45" hidden="1" x14ac:dyDescent="0.25">
      <c r="A409" s="6">
        <v>26</v>
      </c>
      <c r="B409" s="6">
        <v>26</v>
      </c>
      <c r="C409" s="6" t="s">
        <v>2736</v>
      </c>
      <c r="D409" s="6" t="s">
        <v>2769</v>
      </c>
      <c r="E409" s="6" t="s">
        <v>2331</v>
      </c>
      <c r="F409" s="34">
        <v>41729</v>
      </c>
      <c r="G409" s="34">
        <v>41751</v>
      </c>
      <c r="H409" s="34">
        <v>41732</v>
      </c>
      <c r="I409" s="21"/>
      <c r="J409" s="21"/>
      <c r="K409" s="22"/>
      <c r="L409" s="22"/>
      <c r="M409" s="25">
        <v>0</v>
      </c>
      <c r="N409" s="21"/>
      <c r="O409" s="6" t="s">
        <v>2929</v>
      </c>
      <c r="P409" s="6"/>
      <c r="Q409" s="6" t="s">
        <v>2827</v>
      </c>
      <c r="R409" s="6"/>
      <c r="S409" s="6"/>
      <c r="T409" s="6"/>
      <c r="U409" s="23"/>
      <c r="V409" s="6" t="s">
        <v>2881</v>
      </c>
      <c r="W409" s="6"/>
      <c r="X409" s="6"/>
      <c r="Y409" s="6"/>
      <c r="Z409" s="6"/>
    </row>
    <row r="410" spans="1:26" ht="30" hidden="1" x14ac:dyDescent="0.25">
      <c r="A410" s="6">
        <v>27</v>
      </c>
      <c r="B410" s="6">
        <v>27</v>
      </c>
      <c r="C410" s="6" t="s">
        <v>2724</v>
      </c>
      <c r="D410" s="6" t="s">
        <v>2770</v>
      </c>
      <c r="E410" s="6" t="s">
        <v>2789</v>
      </c>
      <c r="F410" s="34">
        <v>41732</v>
      </c>
      <c r="G410" s="34">
        <v>41754</v>
      </c>
      <c r="H410" s="34">
        <v>41733</v>
      </c>
      <c r="I410" s="21"/>
      <c r="J410" s="21"/>
      <c r="K410" s="22"/>
      <c r="L410" s="22"/>
      <c r="M410" s="25">
        <v>47505</v>
      </c>
      <c r="N410" s="21"/>
      <c r="O410" s="6" t="s">
        <v>2915</v>
      </c>
      <c r="P410" s="6"/>
      <c r="Q410" s="6" t="s">
        <v>2828</v>
      </c>
      <c r="R410" s="6"/>
      <c r="S410" s="6"/>
      <c r="T410" s="6"/>
      <c r="U410" s="23"/>
      <c r="V410" s="6" t="s">
        <v>2882</v>
      </c>
      <c r="W410" s="6"/>
      <c r="X410" s="6"/>
      <c r="Y410" s="6"/>
      <c r="Z410" s="6"/>
    </row>
    <row r="411" spans="1:26" ht="45" hidden="1" x14ac:dyDescent="0.25">
      <c r="A411" s="6">
        <v>28</v>
      </c>
      <c r="B411" s="6">
        <v>28</v>
      </c>
      <c r="C411" s="6" t="s">
        <v>2030</v>
      </c>
      <c r="D411" s="6" t="s">
        <v>2771</v>
      </c>
      <c r="E411" s="6" t="s">
        <v>2790</v>
      </c>
      <c r="F411" s="34">
        <v>41739</v>
      </c>
      <c r="G411" s="34">
        <v>41766</v>
      </c>
      <c r="H411" s="34">
        <v>41745</v>
      </c>
      <c r="I411" s="21"/>
      <c r="J411" s="21"/>
      <c r="K411" s="22"/>
      <c r="L411" s="22"/>
      <c r="M411" s="25">
        <v>25000</v>
      </c>
      <c r="N411" s="21"/>
      <c r="O411" s="6" t="s">
        <v>2930</v>
      </c>
      <c r="P411" s="6"/>
      <c r="Q411" s="6" t="s">
        <v>2829</v>
      </c>
      <c r="R411" s="6"/>
      <c r="S411" s="6"/>
      <c r="T411" s="6"/>
      <c r="U411" s="23"/>
      <c r="V411" s="6" t="s">
        <v>2883</v>
      </c>
      <c r="W411" s="6"/>
      <c r="X411" s="6"/>
      <c r="Y411" s="6"/>
      <c r="Z411" s="6"/>
    </row>
    <row r="412" spans="1:26" ht="60" hidden="1" x14ac:dyDescent="0.25">
      <c r="A412" s="6">
        <v>29</v>
      </c>
      <c r="B412" s="6">
        <v>29</v>
      </c>
      <c r="C412" s="6" t="s">
        <v>2737</v>
      </c>
      <c r="D412" s="6" t="s">
        <v>2772</v>
      </c>
      <c r="E412" s="6" t="s">
        <v>2791</v>
      </c>
      <c r="F412" s="34">
        <v>41739</v>
      </c>
      <c r="G412" s="34">
        <v>41766</v>
      </c>
      <c r="H412" s="34">
        <v>41745</v>
      </c>
      <c r="I412" s="21"/>
      <c r="J412" s="21"/>
      <c r="K412" s="22"/>
      <c r="L412" s="22"/>
      <c r="M412" s="25">
        <v>14592</v>
      </c>
      <c r="N412" s="21"/>
      <c r="O412" s="6" t="s">
        <v>2931</v>
      </c>
      <c r="P412" s="6"/>
      <c r="Q412" s="6" t="s">
        <v>2830</v>
      </c>
      <c r="R412" s="6"/>
      <c r="S412" s="6"/>
      <c r="T412" s="6"/>
      <c r="U412" s="23"/>
      <c r="V412" s="6" t="s">
        <v>2884</v>
      </c>
      <c r="W412" s="6"/>
      <c r="X412" s="6"/>
      <c r="Y412" s="6"/>
      <c r="Z412" s="37">
        <v>14592</v>
      </c>
    </row>
    <row r="413" spans="1:26" ht="45" hidden="1" x14ac:dyDescent="0.25">
      <c r="A413" s="6">
        <v>30</v>
      </c>
      <c r="B413" s="6">
        <v>30</v>
      </c>
      <c r="C413" s="6" t="s">
        <v>2737</v>
      </c>
      <c r="D413" s="6" t="s">
        <v>2773</v>
      </c>
      <c r="E413" s="6" t="s">
        <v>2791</v>
      </c>
      <c r="F413" s="34">
        <v>41739</v>
      </c>
      <c r="G413" s="34">
        <v>41766</v>
      </c>
      <c r="H413" s="34">
        <v>41745</v>
      </c>
      <c r="I413" s="21"/>
      <c r="J413" s="21"/>
      <c r="K413" s="22"/>
      <c r="L413" s="22"/>
      <c r="M413" s="25">
        <v>14132</v>
      </c>
      <c r="N413" s="21"/>
      <c r="O413" s="6" t="s">
        <v>2931</v>
      </c>
      <c r="P413" s="6"/>
      <c r="Q413" s="6" t="s">
        <v>2831</v>
      </c>
      <c r="R413" s="6"/>
      <c r="S413" s="6"/>
      <c r="T413" s="6"/>
      <c r="U413" s="23"/>
      <c r="V413" s="6" t="s">
        <v>2885</v>
      </c>
      <c r="W413" s="6"/>
      <c r="X413" s="6"/>
      <c r="Y413" s="6"/>
      <c r="Z413" s="37">
        <v>14132</v>
      </c>
    </row>
    <row r="414" spans="1:26" ht="30" hidden="1" x14ac:dyDescent="0.25">
      <c r="A414" s="6">
        <v>31</v>
      </c>
      <c r="B414" s="6">
        <v>31</v>
      </c>
      <c r="C414" s="6" t="s">
        <v>2116</v>
      </c>
      <c r="D414" s="6" t="s">
        <v>1663</v>
      </c>
      <c r="E414" s="6" t="s">
        <v>2291</v>
      </c>
      <c r="F414" s="34">
        <v>41743</v>
      </c>
      <c r="G414" s="34">
        <v>41768</v>
      </c>
      <c r="H414" s="34">
        <v>41745</v>
      </c>
      <c r="I414" s="21"/>
      <c r="J414" s="21"/>
      <c r="K414" s="22"/>
      <c r="L414" s="22"/>
      <c r="M414" s="25">
        <v>20000</v>
      </c>
      <c r="N414" s="21"/>
      <c r="O414" s="6" t="s">
        <v>2932</v>
      </c>
      <c r="P414" s="6"/>
      <c r="Q414" s="6" t="s">
        <v>2832</v>
      </c>
      <c r="R414" s="6"/>
      <c r="S414" s="6"/>
      <c r="T414" s="6"/>
      <c r="U414" s="23"/>
      <c r="V414" s="6" t="s">
        <v>2886</v>
      </c>
      <c r="W414" s="6"/>
      <c r="X414" s="6"/>
      <c r="Y414" s="6"/>
      <c r="Z414" s="6"/>
    </row>
    <row r="415" spans="1:26" ht="60" hidden="1" x14ac:dyDescent="0.25">
      <c r="A415" s="6">
        <v>32</v>
      </c>
      <c r="B415" s="6">
        <v>32</v>
      </c>
      <c r="C415" s="6" t="s">
        <v>1972</v>
      </c>
      <c r="D415" s="6" t="s">
        <v>2770</v>
      </c>
      <c r="E415" s="109" t="s">
        <v>3840</v>
      </c>
      <c r="F415" s="34">
        <v>41744</v>
      </c>
      <c r="G415" s="34">
        <v>41781</v>
      </c>
      <c r="H415" s="34" t="s">
        <v>3570</v>
      </c>
      <c r="I415" s="21"/>
      <c r="J415" s="21"/>
      <c r="K415" s="22"/>
      <c r="L415" s="22"/>
      <c r="M415" s="25">
        <v>10080</v>
      </c>
      <c r="N415" s="21"/>
      <c r="O415" s="109" t="s">
        <v>3841</v>
      </c>
      <c r="P415" s="6"/>
      <c r="Q415" s="6" t="s">
        <v>2833</v>
      </c>
      <c r="R415" s="6"/>
      <c r="S415" s="6"/>
      <c r="T415" s="6"/>
      <c r="U415" s="23"/>
      <c r="V415" s="6" t="s">
        <v>2887</v>
      </c>
      <c r="W415" s="6"/>
      <c r="X415" s="6"/>
      <c r="Y415" s="6"/>
      <c r="Z415" s="6"/>
    </row>
    <row r="416" spans="1:26" ht="30" hidden="1" x14ac:dyDescent="0.25">
      <c r="A416" s="6">
        <v>33</v>
      </c>
      <c r="B416" s="6">
        <v>33</v>
      </c>
      <c r="C416" s="6" t="s">
        <v>2724</v>
      </c>
      <c r="D416" s="6" t="s">
        <v>2770</v>
      </c>
      <c r="E416" s="6" t="s">
        <v>2792</v>
      </c>
      <c r="F416" s="34">
        <v>41746</v>
      </c>
      <c r="G416" s="34">
        <v>41773</v>
      </c>
      <c r="H416" s="34">
        <v>41746</v>
      </c>
      <c r="I416" s="21"/>
      <c r="J416" s="21"/>
      <c r="K416" s="22"/>
      <c r="L416" s="22"/>
      <c r="M416" s="25">
        <v>10000</v>
      </c>
      <c r="N416" s="21"/>
      <c r="O416" s="6" t="s">
        <v>2933</v>
      </c>
      <c r="P416" s="6"/>
      <c r="Q416" s="6" t="s">
        <v>2834</v>
      </c>
      <c r="R416" s="6"/>
      <c r="S416" s="6"/>
      <c r="T416" s="6"/>
      <c r="U416" s="23"/>
      <c r="V416" s="6" t="s">
        <v>2888</v>
      </c>
      <c r="W416" s="6"/>
      <c r="X416" s="6"/>
      <c r="Y416" s="6"/>
      <c r="Z416" s="6"/>
    </row>
    <row r="417" spans="1:26" ht="30" hidden="1" x14ac:dyDescent="0.25">
      <c r="A417" s="6">
        <v>34</v>
      </c>
      <c r="B417" s="6">
        <v>34</v>
      </c>
      <c r="C417" s="6" t="s">
        <v>2738</v>
      </c>
      <c r="D417" s="6" t="s">
        <v>2774</v>
      </c>
      <c r="E417" s="6" t="s">
        <v>2793</v>
      </c>
      <c r="F417" s="34">
        <v>41747</v>
      </c>
      <c r="G417" s="34">
        <v>41775</v>
      </c>
      <c r="H417" s="34">
        <v>41750</v>
      </c>
      <c r="I417" s="21"/>
      <c r="J417" s="21"/>
      <c r="K417" s="22"/>
      <c r="L417" s="22"/>
      <c r="M417" s="25">
        <v>21258</v>
      </c>
      <c r="N417" s="21"/>
      <c r="O417" s="6" t="s">
        <v>2934</v>
      </c>
      <c r="P417" s="6"/>
      <c r="Q417" s="6" t="s">
        <v>2835</v>
      </c>
      <c r="R417" s="6"/>
      <c r="S417" s="6"/>
      <c r="T417" s="6"/>
      <c r="U417" s="23"/>
      <c r="V417" s="6" t="s">
        <v>2889</v>
      </c>
      <c r="W417" s="6"/>
      <c r="X417" s="6"/>
      <c r="Y417" s="6"/>
      <c r="Z417" s="6"/>
    </row>
    <row r="418" spans="1:26" ht="30" hidden="1" x14ac:dyDescent="0.25">
      <c r="A418" s="6">
        <v>35</v>
      </c>
      <c r="B418" s="6">
        <v>35</v>
      </c>
      <c r="C418" s="6" t="s">
        <v>2739</v>
      </c>
      <c r="D418" s="6" t="s">
        <v>2775</v>
      </c>
      <c r="E418" s="6" t="s">
        <v>2794</v>
      </c>
      <c r="F418" s="34">
        <v>41758</v>
      </c>
      <c r="G418" s="34">
        <v>41785</v>
      </c>
      <c r="H418" s="34">
        <v>41764</v>
      </c>
      <c r="I418" s="21"/>
      <c r="J418" s="21"/>
      <c r="K418" s="22"/>
      <c r="L418" s="22"/>
      <c r="M418" s="25">
        <v>17760.2</v>
      </c>
      <c r="N418" s="21"/>
      <c r="O418" s="6" t="s">
        <v>2935</v>
      </c>
      <c r="P418" s="6"/>
      <c r="Q418" s="6" t="s">
        <v>2836</v>
      </c>
      <c r="R418" s="6"/>
      <c r="S418" s="6"/>
      <c r="T418" s="6"/>
      <c r="U418" s="23"/>
      <c r="V418" s="6" t="s">
        <v>2890</v>
      </c>
      <c r="W418" s="6"/>
      <c r="X418" s="6"/>
      <c r="Y418" s="6"/>
      <c r="Z418" s="6"/>
    </row>
    <row r="419" spans="1:26" ht="30" hidden="1" x14ac:dyDescent="0.25">
      <c r="A419" s="6">
        <v>36</v>
      </c>
      <c r="B419" s="6">
        <v>36</v>
      </c>
      <c r="C419" s="6" t="s">
        <v>2740</v>
      </c>
      <c r="D419" s="6" t="s">
        <v>2775</v>
      </c>
      <c r="E419" s="6" t="s">
        <v>2795</v>
      </c>
      <c r="F419" s="34">
        <v>41758</v>
      </c>
      <c r="G419" s="34">
        <v>41785</v>
      </c>
      <c r="H419" s="34">
        <v>41764</v>
      </c>
      <c r="I419" s="21"/>
      <c r="J419" s="21"/>
      <c r="K419" s="22"/>
      <c r="L419" s="22"/>
      <c r="M419" s="25">
        <v>19917</v>
      </c>
      <c r="N419" s="21"/>
      <c r="O419" s="6" t="s">
        <v>2936</v>
      </c>
      <c r="P419" s="6"/>
      <c r="Q419" s="6" t="s">
        <v>2837</v>
      </c>
      <c r="R419" s="6"/>
      <c r="S419" s="6"/>
      <c r="T419" s="6"/>
      <c r="U419" s="23"/>
      <c r="V419" s="6" t="s">
        <v>2891</v>
      </c>
      <c r="W419" s="6"/>
      <c r="X419" s="6"/>
      <c r="Y419" s="6"/>
      <c r="Z419" s="6"/>
    </row>
    <row r="420" spans="1:26" ht="30" hidden="1" x14ac:dyDescent="0.25">
      <c r="A420" s="6">
        <v>37</v>
      </c>
      <c r="B420" s="6">
        <v>37</v>
      </c>
      <c r="C420" s="6" t="s">
        <v>1760</v>
      </c>
      <c r="D420" s="6" t="s">
        <v>2425</v>
      </c>
      <c r="E420" s="6" t="s">
        <v>2242</v>
      </c>
      <c r="F420" s="34">
        <v>41764</v>
      </c>
      <c r="G420" s="34">
        <v>41783</v>
      </c>
      <c r="H420" s="6"/>
      <c r="I420" s="21"/>
      <c r="J420" s="21"/>
      <c r="K420" s="22"/>
      <c r="L420" s="22"/>
      <c r="M420" s="25">
        <v>0</v>
      </c>
      <c r="N420" s="21"/>
      <c r="O420" s="6" t="s">
        <v>2937</v>
      </c>
      <c r="P420" s="6"/>
      <c r="Q420" s="6" t="s">
        <v>2838</v>
      </c>
      <c r="R420" s="6"/>
      <c r="S420" s="6"/>
      <c r="T420" s="6"/>
      <c r="U420" s="23"/>
      <c r="V420" s="6" t="s">
        <v>2892</v>
      </c>
      <c r="W420" s="6"/>
      <c r="X420" s="6"/>
      <c r="Y420" s="6"/>
      <c r="Z420" s="6">
        <v>68.8</v>
      </c>
    </row>
    <row r="421" spans="1:26" ht="30" hidden="1" x14ac:dyDescent="0.25">
      <c r="A421" s="6">
        <v>38</v>
      </c>
      <c r="B421" s="6">
        <v>38</v>
      </c>
      <c r="C421" s="6" t="s">
        <v>2741</v>
      </c>
      <c r="D421" s="6" t="s">
        <v>1907</v>
      </c>
      <c r="E421" s="6" t="s">
        <v>2796</v>
      </c>
      <c r="F421" s="34">
        <v>41766</v>
      </c>
      <c r="G421" s="34">
        <v>41788</v>
      </c>
      <c r="H421" s="34">
        <v>41796</v>
      </c>
      <c r="I421" s="21"/>
      <c r="J421" s="21"/>
      <c r="K421" s="22"/>
      <c r="L421" s="22"/>
      <c r="M421" s="25">
        <v>53233</v>
      </c>
      <c r="N421" s="21"/>
      <c r="O421" s="6" t="s">
        <v>2938</v>
      </c>
      <c r="P421" s="6"/>
      <c r="Q421" s="6" t="s">
        <v>2839</v>
      </c>
      <c r="R421" s="6"/>
      <c r="S421" s="6"/>
      <c r="T421" s="6"/>
      <c r="U421" s="23"/>
      <c r="V421" s="6" t="s">
        <v>2893</v>
      </c>
      <c r="W421" s="6"/>
      <c r="X421" s="6"/>
      <c r="Y421" s="6"/>
      <c r="Z421" s="6"/>
    </row>
    <row r="422" spans="1:26" ht="30" hidden="1" x14ac:dyDescent="0.25">
      <c r="A422" s="6">
        <v>39</v>
      </c>
      <c r="B422" s="6">
        <v>39</v>
      </c>
      <c r="C422" s="6" t="s">
        <v>1689</v>
      </c>
      <c r="D422" s="6" t="s">
        <v>2776</v>
      </c>
      <c r="E422" s="6" t="s">
        <v>2479</v>
      </c>
      <c r="F422" s="34">
        <v>41767</v>
      </c>
      <c r="G422" s="34">
        <v>41789</v>
      </c>
      <c r="H422" s="34">
        <v>41766</v>
      </c>
      <c r="I422" s="21"/>
      <c r="J422" s="21"/>
      <c r="K422" s="22"/>
      <c r="L422" s="22"/>
      <c r="M422" s="25">
        <v>1407</v>
      </c>
      <c r="N422" s="21"/>
      <c r="O422" s="6" t="s">
        <v>2939</v>
      </c>
      <c r="P422" s="6"/>
      <c r="Q422" s="6" t="s">
        <v>2840</v>
      </c>
      <c r="R422" s="6"/>
      <c r="S422" s="6"/>
      <c r="T422" s="6"/>
      <c r="U422" s="23"/>
      <c r="V422" s="6" t="s">
        <v>2894</v>
      </c>
      <c r="W422" s="6"/>
      <c r="X422" s="6"/>
      <c r="Y422" s="6"/>
      <c r="Z422" s="6"/>
    </row>
    <row r="423" spans="1:26" ht="30" hidden="1" x14ac:dyDescent="0.25">
      <c r="A423" s="6">
        <v>40</v>
      </c>
      <c r="B423" s="6">
        <v>40</v>
      </c>
      <c r="C423" s="6" t="s">
        <v>1689</v>
      </c>
      <c r="D423" s="6" t="s">
        <v>2775</v>
      </c>
      <c r="E423" s="6" t="s">
        <v>2479</v>
      </c>
      <c r="F423" s="34">
        <v>41767</v>
      </c>
      <c r="G423" s="34">
        <v>41789</v>
      </c>
      <c r="H423" s="34">
        <v>41766</v>
      </c>
      <c r="I423" s="21"/>
      <c r="J423" s="21"/>
      <c r="K423" s="22"/>
      <c r="L423" s="22"/>
      <c r="M423" s="25">
        <v>29931</v>
      </c>
      <c r="N423" s="21"/>
      <c r="O423" s="6" t="s">
        <v>2939</v>
      </c>
      <c r="P423" s="6"/>
      <c r="Q423" s="6" t="s">
        <v>2837</v>
      </c>
      <c r="R423" s="6"/>
      <c r="S423" s="6"/>
      <c r="T423" s="6"/>
      <c r="U423" s="23"/>
      <c r="V423" s="6" t="s">
        <v>2895</v>
      </c>
      <c r="W423" s="6"/>
      <c r="X423" s="6"/>
      <c r="Y423" s="6"/>
      <c r="Z423" s="6"/>
    </row>
    <row r="424" spans="1:26" ht="30" hidden="1" x14ac:dyDescent="0.25">
      <c r="A424" s="6">
        <v>41</v>
      </c>
      <c r="B424" s="6">
        <v>41</v>
      </c>
      <c r="C424" s="6" t="s">
        <v>1971</v>
      </c>
      <c r="D424" s="6" t="s">
        <v>2777</v>
      </c>
      <c r="E424" s="6" t="s">
        <v>2458</v>
      </c>
      <c r="F424" s="34">
        <v>41772</v>
      </c>
      <c r="G424" s="34">
        <v>41794</v>
      </c>
      <c r="H424" s="34">
        <v>41775</v>
      </c>
      <c r="I424" s="21"/>
      <c r="J424" s="21"/>
      <c r="K424" s="22"/>
      <c r="L424" s="22"/>
      <c r="M424" s="25">
        <v>1275</v>
      </c>
      <c r="N424" s="21"/>
      <c r="O424" s="6" t="s">
        <v>2619</v>
      </c>
      <c r="P424" s="6"/>
      <c r="Q424" s="6" t="s">
        <v>2841</v>
      </c>
      <c r="R424" s="6"/>
      <c r="S424" s="6"/>
      <c r="T424" s="6"/>
      <c r="U424" s="23"/>
      <c r="V424" s="6" t="s">
        <v>2896</v>
      </c>
      <c r="W424" s="6"/>
      <c r="X424" s="6"/>
      <c r="Y424" s="6"/>
      <c r="Z424" s="6"/>
    </row>
    <row r="425" spans="1:26" ht="30" hidden="1" x14ac:dyDescent="0.25">
      <c r="A425" s="6">
        <v>42</v>
      </c>
      <c r="B425" s="6">
        <v>42</v>
      </c>
      <c r="C425" s="6" t="s">
        <v>2742</v>
      </c>
      <c r="D425" s="6" t="s">
        <v>2770</v>
      </c>
      <c r="E425" s="6" t="s">
        <v>2797</v>
      </c>
      <c r="F425" s="34">
        <v>41778</v>
      </c>
      <c r="G425" s="34">
        <v>41800</v>
      </c>
      <c r="H425" s="34">
        <v>41778</v>
      </c>
      <c r="I425" s="21"/>
      <c r="J425" s="21"/>
      <c r="K425" s="22"/>
      <c r="L425" s="22"/>
      <c r="M425" s="25">
        <v>10080</v>
      </c>
      <c r="N425" s="21"/>
      <c r="O425" s="6" t="s">
        <v>2940</v>
      </c>
      <c r="P425" s="6"/>
      <c r="Q425" s="6" t="s">
        <v>2842</v>
      </c>
      <c r="R425" s="6"/>
      <c r="S425" s="6"/>
      <c r="T425" s="6"/>
      <c r="U425" s="23"/>
      <c r="V425" s="6" t="s">
        <v>2897</v>
      </c>
      <c r="W425" s="6"/>
      <c r="X425" s="6"/>
      <c r="Y425" s="6"/>
      <c r="Z425" s="6"/>
    </row>
    <row r="426" spans="1:26" ht="30" hidden="1" x14ac:dyDescent="0.25">
      <c r="A426" s="6">
        <v>43</v>
      </c>
      <c r="B426" s="6">
        <v>43</v>
      </c>
      <c r="C426" s="6" t="s">
        <v>2743</v>
      </c>
      <c r="D426" s="6" t="s">
        <v>2778</v>
      </c>
      <c r="E426" s="6" t="s">
        <v>2793</v>
      </c>
      <c r="F426" s="34">
        <v>41778</v>
      </c>
      <c r="G426" s="34">
        <v>41808</v>
      </c>
      <c r="H426" s="34">
        <v>41778</v>
      </c>
      <c r="I426" s="21"/>
      <c r="J426" s="21"/>
      <c r="K426" s="22"/>
      <c r="L426" s="22"/>
      <c r="M426" s="25">
        <v>21258</v>
      </c>
      <c r="N426" s="21"/>
      <c r="O426" s="6" t="s">
        <v>2941</v>
      </c>
      <c r="P426" s="6"/>
      <c r="Q426" s="6" t="s">
        <v>2843</v>
      </c>
      <c r="R426" s="6"/>
      <c r="S426" s="6"/>
      <c r="T426" s="6"/>
      <c r="U426" s="23"/>
      <c r="V426" s="6" t="s">
        <v>2898</v>
      </c>
      <c r="W426" s="6"/>
      <c r="X426" s="6"/>
      <c r="Y426" s="6"/>
      <c r="Z426" s="6"/>
    </row>
    <row r="427" spans="1:26" ht="30" hidden="1" x14ac:dyDescent="0.25">
      <c r="A427" s="6">
        <v>44</v>
      </c>
      <c r="B427" s="6">
        <v>44</v>
      </c>
      <c r="C427" s="6" t="s">
        <v>2744</v>
      </c>
      <c r="D427" s="6" t="s">
        <v>2770</v>
      </c>
      <c r="E427" s="6" t="s">
        <v>2468</v>
      </c>
      <c r="F427" s="34">
        <v>41788</v>
      </c>
      <c r="G427" s="34">
        <v>41810</v>
      </c>
      <c r="H427" s="34">
        <v>41789</v>
      </c>
      <c r="I427" s="21"/>
      <c r="J427" s="21"/>
      <c r="K427" s="22"/>
      <c r="L427" s="22"/>
      <c r="M427" s="25">
        <v>10014</v>
      </c>
      <c r="N427" s="21"/>
      <c r="O427" s="6" t="s">
        <v>2936</v>
      </c>
      <c r="P427" s="6"/>
      <c r="Q427" s="6" t="s">
        <v>2844</v>
      </c>
      <c r="R427" s="6"/>
      <c r="S427" s="6"/>
      <c r="T427" s="6"/>
      <c r="U427" s="23"/>
      <c r="V427" s="6" t="s">
        <v>2899</v>
      </c>
      <c r="W427" s="6"/>
      <c r="X427" s="6"/>
      <c r="Y427" s="6"/>
      <c r="Z427" s="6"/>
    </row>
    <row r="428" spans="1:26" ht="30" hidden="1" x14ac:dyDescent="0.25">
      <c r="A428" s="6">
        <v>45</v>
      </c>
      <c r="B428" s="6">
        <v>45</v>
      </c>
      <c r="C428" s="6" t="s">
        <v>2745</v>
      </c>
      <c r="D428" s="6" t="s">
        <v>2770</v>
      </c>
      <c r="E428" s="6" t="s">
        <v>2468</v>
      </c>
      <c r="F428" s="34">
        <v>41789</v>
      </c>
      <c r="G428" s="34">
        <v>41813</v>
      </c>
      <c r="H428" s="34">
        <v>41794</v>
      </c>
      <c r="I428" s="21"/>
      <c r="J428" s="21"/>
      <c r="K428" s="22"/>
      <c r="L428" s="22"/>
      <c r="M428" s="25">
        <v>7037</v>
      </c>
      <c r="N428" s="21"/>
      <c r="O428" s="6" t="s">
        <v>2936</v>
      </c>
      <c r="P428" s="6"/>
      <c r="Q428" s="6" t="s">
        <v>2845</v>
      </c>
      <c r="R428" s="6"/>
      <c r="S428" s="6"/>
      <c r="T428" s="6"/>
      <c r="U428" s="23"/>
      <c r="V428" s="6" t="s">
        <v>2900</v>
      </c>
      <c r="W428" s="6"/>
      <c r="X428" s="6"/>
      <c r="Y428" s="6"/>
      <c r="Z428" s="6"/>
    </row>
    <row r="429" spans="1:26" ht="30" hidden="1" x14ac:dyDescent="0.25">
      <c r="A429" s="6">
        <v>46</v>
      </c>
      <c r="B429" s="6">
        <v>46</v>
      </c>
      <c r="C429" s="6" t="s">
        <v>1944</v>
      </c>
      <c r="D429" s="6" t="s">
        <v>1512</v>
      </c>
      <c r="E429" s="6" t="s">
        <v>2477</v>
      </c>
      <c r="F429" s="34">
        <v>41792</v>
      </c>
      <c r="G429" s="34">
        <v>41814</v>
      </c>
      <c r="H429" s="34">
        <v>41794</v>
      </c>
      <c r="I429" s="21"/>
      <c r="J429" s="21"/>
      <c r="K429" s="22"/>
      <c r="L429" s="22"/>
      <c r="M429" s="25">
        <v>19339</v>
      </c>
      <c r="N429" s="21"/>
      <c r="O429" s="6">
        <v>2044</v>
      </c>
      <c r="P429" s="6"/>
      <c r="Q429" s="6"/>
      <c r="R429" s="6"/>
      <c r="S429" s="6"/>
      <c r="T429" s="6"/>
      <c r="U429" s="23"/>
      <c r="V429" s="6"/>
      <c r="W429" s="6"/>
      <c r="X429" s="6"/>
      <c r="Y429" s="6"/>
      <c r="Z429" s="6"/>
    </row>
    <row r="430" spans="1:26" ht="30" hidden="1" x14ac:dyDescent="0.25">
      <c r="A430" s="6">
        <v>47</v>
      </c>
      <c r="B430" s="6">
        <v>47</v>
      </c>
      <c r="C430" s="6" t="s">
        <v>1971</v>
      </c>
      <c r="D430" s="6" t="s">
        <v>2779</v>
      </c>
      <c r="E430" s="6" t="s">
        <v>2792</v>
      </c>
      <c r="F430" s="34">
        <v>41793</v>
      </c>
      <c r="G430" s="34">
        <v>41815</v>
      </c>
      <c r="H430" s="34">
        <v>41795</v>
      </c>
      <c r="I430" s="21"/>
      <c r="J430" s="21"/>
      <c r="K430" s="22"/>
      <c r="L430" s="22"/>
      <c r="M430" s="25">
        <v>470.6</v>
      </c>
      <c r="N430" s="21"/>
      <c r="O430" s="6" t="s">
        <v>2942</v>
      </c>
      <c r="P430" s="6"/>
      <c r="Q430" s="6" t="s">
        <v>2846</v>
      </c>
      <c r="R430" s="6"/>
      <c r="S430" s="6"/>
      <c r="T430" s="6"/>
      <c r="U430" s="23"/>
      <c r="V430" s="6" t="s">
        <v>2901</v>
      </c>
      <c r="W430" s="6"/>
      <c r="X430" s="6"/>
      <c r="Y430" s="6"/>
      <c r="Z430" s="6"/>
    </row>
    <row r="431" spans="1:26" ht="30" hidden="1" x14ac:dyDescent="0.25">
      <c r="A431" s="6">
        <v>48</v>
      </c>
      <c r="B431" s="6">
        <v>48</v>
      </c>
      <c r="C431" s="6" t="s">
        <v>1826</v>
      </c>
      <c r="D431" s="6" t="s">
        <v>2766</v>
      </c>
      <c r="E431" s="6" t="s">
        <v>1518</v>
      </c>
      <c r="F431" s="34">
        <v>41793</v>
      </c>
      <c r="G431" s="34">
        <v>41815</v>
      </c>
      <c r="H431" s="34">
        <v>41849</v>
      </c>
      <c r="I431" s="21"/>
      <c r="J431" s="21"/>
      <c r="K431" s="22"/>
      <c r="L431" s="22"/>
      <c r="M431" s="25">
        <v>34238.300000000003</v>
      </c>
      <c r="N431" s="21"/>
      <c r="O431" s="6" t="s">
        <v>2943</v>
      </c>
      <c r="P431" s="6"/>
      <c r="Q431" s="124" t="s">
        <v>2847</v>
      </c>
      <c r="R431" s="6"/>
      <c r="S431" s="6"/>
      <c r="T431" s="6"/>
      <c r="U431" s="23"/>
      <c r="V431" s="6" t="s">
        <v>2902</v>
      </c>
      <c r="W431" s="6"/>
      <c r="X431" s="6"/>
      <c r="Y431" s="6"/>
      <c r="Z431" s="6"/>
    </row>
    <row r="432" spans="1:26" ht="60" hidden="1" x14ac:dyDescent="0.25">
      <c r="A432" s="6">
        <v>49</v>
      </c>
      <c r="B432" s="6">
        <v>49</v>
      </c>
      <c r="C432" s="6" t="s">
        <v>2746</v>
      </c>
      <c r="D432" s="6" t="s">
        <v>2780</v>
      </c>
      <c r="E432" s="6" t="s">
        <v>2798</v>
      </c>
      <c r="F432" s="34">
        <v>41799</v>
      </c>
      <c r="G432" s="34">
        <v>41821</v>
      </c>
      <c r="H432" s="34">
        <v>41808</v>
      </c>
      <c r="I432" s="21"/>
      <c r="J432" s="21"/>
      <c r="K432" s="22"/>
      <c r="L432" s="22"/>
      <c r="M432" s="25">
        <v>20000</v>
      </c>
      <c r="N432" s="21"/>
      <c r="O432" s="34">
        <v>60083</v>
      </c>
      <c r="P432" s="6"/>
      <c r="Q432" s="6" t="s">
        <v>2848</v>
      </c>
      <c r="R432" s="6"/>
      <c r="S432" s="6"/>
      <c r="T432" s="6"/>
      <c r="U432" s="23"/>
      <c r="V432" s="6" t="s">
        <v>2903</v>
      </c>
      <c r="W432" s="6"/>
      <c r="X432" s="6"/>
      <c r="Y432" s="6"/>
      <c r="Z432" s="6"/>
    </row>
    <row r="433" spans="1:26" ht="60" hidden="1" x14ac:dyDescent="0.25">
      <c r="A433" s="6">
        <v>50</v>
      </c>
      <c r="B433" s="6">
        <v>50</v>
      </c>
      <c r="C433" s="6" t="s">
        <v>2747</v>
      </c>
      <c r="D433" s="6" t="s">
        <v>2775</v>
      </c>
      <c r="E433" s="6" t="s">
        <v>2461</v>
      </c>
      <c r="F433" s="34">
        <v>42222</v>
      </c>
      <c r="G433" s="34">
        <v>42070</v>
      </c>
      <c r="H433" s="34" t="s">
        <v>3582</v>
      </c>
      <c r="I433" s="21"/>
      <c r="J433" s="21"/>
      <c r="K433" s="22"/>
      <c r="L433" s="22"/>
      <c r="M433" s="25">
        <v>20000</v>
      </c>
      <c r="N433" s="21"/>
      <c r="O433" s="109" t="s">
        <v>3845</v>
      </c>
      <c r="P433" s="6"/>
      <c r="Q433" s="6" t="s">
        <v>2849</v>
      </c>
      <c r="R433" s="6"/>
      <c r="S433" s="6"/>
      <c r="T433" s="114" t="s">
        <v>3974</v>
      </c>
      <c r="U433" s="23">
        <v>3335454</v>
      </c>
      <c r="V433" s="6" t="s">
        <v>2904</v>
      </c>
      <c r="W433" s="114" t="s">
        <v>3967</v>
      </c>
      <c r="X433" s="114" t="s">
        <v>3850</v>
      </c>
      <c r="Y433" s="114" t="s">
        <v>3889</v>
      </c>
      <c r="Z433" s="6"/>
    </row>
    <row r="434" spans="1:26" ht="30" hidden="1" x14ac:dyDescent="0.25">
      <c r="A434" s="6">
        <v>51</v>
      </c>
      <c r="B434" s="6">
        <v>51</v>
      </c>
      <c r="C434" s="6" t="s">
        <v>2748</v>
      </c>
      <c r="D434" s="6" t="s">
        <v>2778</v>
      </c>
      <c r="E434" s="6" t="s">
        <v>2793</v>
      </c>
      <c r="F434" s="34">
        <v>41800</v>
      </c>
      <c r="G434" s="34">
        <v>41822</v>
      </c>
      <c r="H434" s="34">
        <v>41801</v>
      </c>
      <c r="I434" s="21"/>
      <c r="J434" s="21"/>
      <c r="K434" s="22"/>
      <c r="L434" s="22"/>
      <c r="M434" s="25">
        <v>19917</v>
      </c>
      <c r="N434" s="21"/>
      <c r="O434" s="6" t="s">
        <v>2944</v>
      </c>
      <c r="P434" s="6"/>
      <c r="Q434" s="6" t="s">
        <v>2850</v>
      </c>
      <c r="R434" s="6"/>
      <c r="S434" s="6"/>
      <c r="T434" s="6"/>
      <c r="U434" s="23"/>
      <c r="V434" s="6" t="s">
        <v>2905</v>
      </c>
      <c r="W434" s="6"/>
      <c r="X434" s="6"/>
      <c r="Y434" s="6"/>
      <c r="Z434" s="6"/>
    </row>
    <row r="435" spans="1:26" ht="60" hidden="1" x14ac:dyDescent="0.25">
      <c r="A435" s="6">
        <v>52</v>
      </c>
      <c r="B435" s="6">
        <v>52</v>
      </c>
      <c r="C435" s="6" t="s">
        <v>2749</v>
      </c>
      <c r="D435" s="6" t="s">
        <v>2775</v>
      </c>
      <c r="E435" s="6" t="s">
        <v>2461</v>
      </c>
      <c r="F435" s="34">
        <v>41801</v>
      </c>
      <c r="G435" s="34">
        <v>41823</v>
      </c>
      <c r="H435" s="34" t="s">
        <v>3596</v>
      </c>
      <c r="I435" s="21"/>
      <c r="J435" s="21"/>
      <c r="K435" s="22"/>
      <c r="L435" s="22"/>
      <c r="M435" s="25">
        <v>22806.1</v>
      </c>
      <c r="N435" s="21"/>
      <c r="O435" s="109" t="s">
        <v>3844</v>
      </c>
      <c r="P435" s="6"/>
      <c r="Q435" s="6" t="s">
        <v>2851</v>
      </c>
      <c r="R435" s="6"/>
      <c r="S435" s="6"/>
      <c r="T435" s="6"/>
      <c r="U435" s="23"/>
      <c r="V435" s="6" t="s">
        <v>2906</v>
      </c>
      <c r="W435" s="6"/>
      <c r="X435" s="6"/>
      <c r="Y435" s="6"/>
      <c r="Z435" s="6"/>
    </row>
    <row r="436" spans="1:26" ht="30" hidden="1" x14ac:dyDescent="0.25">
      <c r="A436" s="6">
        <v>53</v>
      </c>
      <c r="B436" s="6">
        <v>53</v>
      </c>
      <c r="C436" s="33" t="s">
        <v>2739</v>
      </c>
      <c r="D436" s="6" t="s">
        <v>2775</v>
      </c>
      <c r="E436" s="6" t="s">
        <v>2799</v>
      </c>
      <c r="F436" s="34">
        <v>41814</v>
      </c>
      <c r="G436" s="34">
        <v>41836</v>
      </c>
      <c r="H436" s="34">
        <v>41805</v>
      </c>
      <c r="I436" s="21"/>
      <c r="J436" s="21"/>
      <c r="K436" s="22"/>
      <c r="L436" s="22"/>
      <c r="M436" s="25">
        <v>17760.2</v>
      </c>
      <c r="N436" s="21"/>
      <c r="O436" s="6" t="s">
        <v>2944</v>
      </c>
      <c r="P436" s="6"/>
      <c r="Q436" s="6" t="s">
        <v>2852</v>
      </c>
      <c r="R436" s="6"/>
      <c r="S436" s="6"/>
      <c r="T436" s="6"/>
      <c r="U436" s="23"/>
      <c r="V436" s="6" t="s">
        <v>2907</v>
      </c>
      <c r="W436" s="6"/>
      <c r="X436" s="6"/>
      <c r="Y436" s="6"/>
      <c r="Z436" s="6"/>
    </row>
    <row r="437" spans="1:26" ht="30" hidden="1" x14ac:dyDescent="0.25">
      <c r="A437" s="6">
        <v>54</v>
      </c>
      <c r="B437" s="6">
        <v>54</v>
      </c>
      <c r="C437" s="33" t="s">
        <v>2750</v>
      </c>
      <c r="D437" s="6" t="s">
        <v>2402</v>
      </c>
      <c r="E437" s="6" t="s">
        <v>2800</v>
      </c>
      <c r="F437" s="34">
        <v>41814</v>
      </c>
      <c r="G437" s="34">
        <v>41846</v>
      </c>
      <c r="H437" s="34">
        <v>41815</v>
      </c>
      <c r="I437" s="21"/>
      <c r="J437" s="21"/>
      <c r="K437" s="22"/>
      <c r="L437" s="22"/>
      <c r="M437" s="25">
        <v>44830.3</v>
      </c>
      <c r="N437" s="21"/>
      <c r="O437" s="6" t="s">
        <v>2945</v>
      </c>
      <c r="P437" s="6"/>
      <c r="Q437" s="6" t="s">
        <v>2853</v>
      </c>
      <c r="R437" s="6"/>
      <c r="S437" s="6"/>
      <c r="T437" s="6"/>
      <c r="U437" s="23"/>
      <c r="V437" s="6" t="s">
        <v>2908</v>
      </c>
      <c r="W437" s="6"/>
      <c r="X437" s="6"/>
      <c r="Y437" s="6"/>
      <c r="Z437" s="6"/>
    </row>
    <row r="438" spans="1:26" ht="30" hidden="1" x14ac:dyDescent="0.25">
      <c r="A438" s="6">
        <v>55</v>
      </c>
      <c r="B438" s="6">
        <v>55</v>
      </c>
      <c r="C438" s="6" t="s">
        <v>2751</v>
      </c>
      <c r="D438" s="6" t="s">
        <v>2424</v>
      </c>
      <c r="E438" s="6" t="s">
        <v>2801</v>
      </c>
      <c r="F438" s="34">
        <v>41815</v>
      </c>
      <c r="G438" s="34">
        <v>41837</v>
      </c>
      <c r="H438" s="34">
        <v>41815</v>
      </c>
      <c r="I438" s="21"/>
      <c r="J438" s="21"/>
      <c r="K438" s="22"/>
      <c r="L438" s="22"/>
      <c r="M438" s="25">
        <v>1556583</v>
      </c>
      <c r="N438" s="21"/>
      <c r="O438" s="6" t="s">
        <v>2603</v>
      </c>
      <c r="P438" s="6"/>
      <c r="Q438" s="6" t="s">
        <v>2854</v>
      </c>
      <c r="R438" s="6"/>
      <c r="S438" s="6"/>
      <c r="T438" s="6"/>
      <c r="U438" s="23"/>
      <c r="V438" s="6" t="s">
        <v>2909</v>
      </c>
      <c r="W438" s="6"/>
      <c r="X438" s="6"/>
      <c r="Y438" s="6"/>
      <c r="Z438" s="6"/>
    </row>
    <row r="439" spans="1:26" ht="30" hidden="1" x14ac:dyDescent="0.25">
      <c r="A439" s="6">
        <v>56</v>
      </c>
      <c r="B439" s="6">
        <v>56</v>
      </c>
      <c r="C439" s="6" t="s">
        <v>2752</v>
      </c>
      <c r="D439" s="6" t="s">
        <v>2775</v>
      </c>
      <c r="E439" s="6" t="s">
        <v>2802</v>
      </c>
      <c r="F439" s="34">
        <v>41815</v>
      </c>
      <c r="G439" s="34">
        <v>41837</v>
      </c>
      <c r="H439" s="34">
        <v>41815</v>
      </c>
      <c r="I439" s="21"/>
      <c r="J439" s="21"/>
      <c r="K439" s="22"/>
      <c r="L439" s="22"/>
      <c r="M439" s="25">
        <v>20166.5</v>
      </c>
      <c r="N439" s="21"/>
      <c r="O439" s="6" t="s">
        <v>2946</v>
      </c>
      <c r="P439" s="6"/>
      <c r="Q439" s="6" t="s">
        <v>2855</v>
      </c>
      <c r="R439" s="6"/>
      <c r="S439" s="6"/>
      <c r="T439" s="6"/>
      <c r="U439" s="23"/>
      <c r="V439" s="6" t="s">
        <v>2910</v>
      </c>
      <c r="W439" s="6"/>
      <c r="X439" s="6"/>
      <c r="Y439" s="6"/>
      <c r="Z439" s="6"/>
    </row>
    <row r="440" spans="1:26" ht="31.5" hidden="1" customHeight="1" x14ac:dyDescent="0.25">
      <c r="A440" s="6">
        <v>57</v>
      </c>
      <c r="B440" s="6">
        <v>57</v>
      </c>
      <c r="C440" s="6" t="s">
        <v>2753</v>
      </c>
      <c r="D440" s="6" t="s">
        <v>2775</v>
      </c>
      <c r="E440" s="6" t="s">
        <v>2461</v>
      </c>
      <c r="F440" s="34">
        <v>41816</v>
      </c>
      <c r="G440" s="6" t="s">
        <v>2715</v>
      </c>
      <c r="H440" s="6" t="s">
        <v>2715</v>
      </c>
      <c r="I440" s="21"/>
      <c r="J440" s="21"/>
      <c r="K440" s="22"/>
      <c r="L440" s="22"/>
      <c r="M440" s="25" t="s">
        <v>2715</v>
      </c>
      <c r="N440" s="21"/>
      <c r="O440" s="6" t="s">
        <v>2715</v>
      </c>
      <c r="P440" s="6"/>
      <c r="Q440" s="6" t="s">
        <v>2715</v>
      </c>
      <c r="R440" s="6"/>
      <c r="S440" s="6"/>
      <c r="T440" s="6"/>
      <c r="U440" s="23"/>
      <c r="V440" s="6" t="s">
        <v>2715</v>
      </c>
      <c r="W440" s="6"/>
      <c r="X440" s="6"/>
      <c r="Y440" s="6"/>
      <c r="Z440" s="6" t="s">
        <v>2715</v>
      </c>
    </row>
    <row r="441" spans="1:26" ht="30" hidden="1" x14ac:dyDescent="0.25">
      <c r="A441" s="6">
        <v>58</v>
      </c>
      <c r="B441" s="6">
        <v>58</v>
      </c>
      <c r="C441" s="6" t="s">
        <v>2950</v>
      </c>
      <c r="D441" s="6" t="s">
        <v>2952</v>
      </c>
      <c r="E441" s="6" t="s">
        <v>2964</v>
      </c>
      <c r="F441" s="34">
        <v>41817</v>
      </c>
      <c r="G441" s="34">
        <v>41841</v>
      </c>
      <c r="H441" s="34">
        <v>41831</v>
      </c>
      <c r="I441" s="21"/>
      <c r="J441" s="21"/>
      <c r="K441" s="22"/>
      <c r="L441" s="22"/>
      <c r="M441" s="25">
        <v>3987.8</v>
      </c>
      <c r="N441" s="21"/>
      <c r="O441" s="6" t="s">
        <v>2997</v>
      </c>
      <c r="P441" s="6"/>
      <c r="Q441" s="6" t="s">
        <v>2969</v>
      </c>
      <c r="R441" s="6"/>
      <c r="S441" s="6"/>
      <c r="T441" s="6"/>
      <c r="U441" s="23"/>
      <c r="V441" s="6" t="s">
        <v>2983</v>
      </c>
      <c r="W441" s="6"/>
      <c r="X441" s="6"/>
      <c r="Y441" s="6"/>
      <c r="Z441" s="6"/>
    </row>
    <row r="442" spans="1:26" ht="30" hidden="1" x14ac:dyDescent="0.25">
      <c r="A442" s="6">
        <v>59</v>
      </c>
      <c r="B442" s="6">
        <v>59</v>
      </c>
      <c r="C442" s="6" t="s">
        <v>2950</v>
      </c>
      <c r="D442" s="6" t="s">
        <v>2953</v>
      </c>
      <c r="E442" s="6" t="s">
        <v>2965</v>
      </c>
      <c r="F442" s="34">
        <v>41817</v>
      </c>
      <c r="G442" s="34">
        <v>41841</v>
      </c>
      <c r="H442" s="34">
        <v>41831</v>
      </c>
      <c r="I442" s="21"/>
      <c r="J442" s="21"/>
      <c r="K442" s="22"/>
      <c r="L442" s="22"/>
      <c r="M442" s="25">
        <v>1823.8</v>
      </c>
      <c r="N442" s="21"/>
      <c r="O442" s="6" t="s">
        <v>2998</v>
      </c>
      <c r="P442" s="6"/>
      <c r="Q442" s="6" t="s">
        <v>2970</v>
      </c>
      <c r="R442" s="6"/>
      <c r="S442" s="6"/>
      <c r="T442" s="6"/>
      <c r="U442" s="23"/>
      <c r="V442" s="6" t="s">
        <v>2984</v>
      </c>
      <c r="W442" s="6"/>
      <c r="X442" s="6"/>
      <c r="Y442" s="6"/>
      <c r="Z442" s="6"/>
    </row>
    <row r="443" spans="1:26" ht="30" hidden="1" x14ac:dyDescent="0.25">
      <c r="A443" s="6">
        <v>60</v>
      </c>
      <c r="B443" s="6">
        <v>60</v>
      </c>
      <c r="C443" s="6" t="s">
        <v>2950</v>
      </c>
      <c r="D443" s="6" t="s">
        <v>2954</v>
      </c>
      <c r="E443" s="6" t="s">
        <v>2966</v>
      </c>
      <c r="F443" s="34">
        <v>41817</v>
      </c>
      <c r="G443" s="34">
        <v>41841</v>
      </c>
      <c r="H443" s="34">
        <v>41831</v>
      </c>
      <c r="I443" s="21"/>
      <c r="J443" s="21"/>
      <c r="K443" s="22"/>
      <c r="L443" s="22"/>
      <c r="M443" s="25">
        <v>23920.6</v>
      </c>
      <c r="N443" s="21"/>
      <c r="O443" s="34">
        <v>48686</v>
      </c>
      <c r="P443" s="6"/>
      <c r="Q443" s="6" t="s">
        <v>2971</v>
      </c>
      <c r="R443" s="6"/>
      <c r="S443" s="6"/>
      <c r="T443" s="6"/>
      <c r="U443" s="23"/>
      <c r="V443" s="6" t="s">
        <v>2985</v>
      </c>
      <c r="W443" s="6"/>
      <c r="X443" s="6"/>
      <c r="Y443" s="6"/>
      <c r="Z443" s="6"/>
    </row>
    <row r="444" spans="1:26" ht="30" hidden="1" x14ac:dyDescent="0.25">
      <c r="A444" s="6">
        <v>61</v>
      </c>
      <c r="B444" s="6">
        <v>61</v>
      </c>
      <c r="C444" s="36" t="s">
        <v>2751</v>
      </c>
      <c r="D444" s="6" t="s">
        <v>2424</v>
      </c>
      <c r="E444" s="6" t="s">
        <v>2967</v>
      </c>
      <c r="F444" s="34">
        <v>41821</v>
      </c>
      <c r="G444" s="34">
        <v>41843</v>
      </c>
      <c r="H444" s="34">
        <v>41827</v>
      </c>
      <c r="I444" s="21"/>
      <c r="J444" s="21"/>
      <c r="K444" s="22"/>
      <c r="L444" s="22"/>
      <c r="M444" s="25">
        <v>3177748</v>
      </c>
      <c r="N444" s="21"/>
      <c r="O444" s="6" t="s">
        <v>2603</v>
      </c>
      <c r="P444" s="6"/>
      <c r="Q444" s="6" t="s">
        <v>2972</v>
      </c>
      <c r="R444" s="6"/>
      <c r="S444" s="6"/>
      <c r="T444" s="6"/>
      <c r="U444" s="23"/>
      <c r="V444" s="6" t="s">
        <v>2986</v>
      </c>
      <c r="W444" s="6"/>
      <c r="X444" s="6"/>
      <c r="Y444" s="6"/>
      <c r="Z444" s="6"/>
    </row>
    <row r="445" spans="1:26" ht="30" hidden="1" x14ac:dyDescent="0.25">
      <c r="A445" s="6">
        <v>62</v>
      </c>
      <c r="B445" s="6">
        <v>62</v>
      </c>
      <c r="C445" s="36" t="s">
        <v>2751</v>
      </c>
      <c r="D445" s="6" t="s">
        <v>2955</v>
      </c>
      <c r="E445" s="6" t="s">
        <v>2967</v>
      </c>
      <c r="F445" s="34">
        <v>41821</v>
      </c>
      <c r="G445" s="34">
        <v>41843</v>
      </c>
      <c r="H445" s="34">
        <v>41827</v>
      </c>
      <c r="I445" s="21"/>
      <c r="J445" s="21"/>
      <c r="K445" s="22"/>
      <c r="L445" s="22"/>
      <c r="M445" s="25">
        <v>7574</v>
      </c>
      <c r="N445" s="21"/>
      <c r="O445" s="6" t="s">
        <v>2603</v>
      </c>
      <c r="P445" s="6"/>
      <c r="Q445" s="6" t="s">
        <v>2973</v>
      </c>
      <c r="R445" s="6"/>
      <c r="S445" s="6"/>
      <c r="T445" s="6"/>
      <c r="U445" s="23"/>
      <c r="V445" s="6" t="s">
        <v>2987</v>
      </c>
      <c r="W445" s="6"/>
      <c r="X445" s="6"/>
      <c r="Y445" s="6"/>
      <c r="Z445" s="6"/>
    </row>
    <row r="446" spans="1:26" ht="30" hidden="1" x14ac:dyDescent="0.25">
      <c r="A446" s="6">
        <v>63</v>
      </c>
      <c r="B446" s="6">
        <v>63</v>
      </c>
      <c r="C446" s="6" t="s">
        <v>2951</v>
      </c>
      <c r="D446" s="6" t="s">
        <v>1803</v>
      </c>
      <c r="E446" s="6" t="s">
        <v>2333</v>
      </c>
      <c r="F446" s="34">
        <v>41822</v>
      </c>
      <c r="G446" s="34">
        <v>41844</v>
      </c>
      <c r="H446" s="34">
        <v>41831</v>
      </c>
      <c r="I446" s="21"/>
      <c r="J446" s="21"/>
      <c r="K446" s="22"/>
      <c r="L446" s="22"/>
      <c r="M446" s="25">
        <v>3739</v>
      </c>
      <c r="N446" s="21"/>
      <c r="O446" s="6" t="s">
        <v>2999</v>
      </c>
      <c r="P446" s="6"/>
      <c r="Q446" s="6" t="s">
        <v>2974</v>
      </c>
      <c r="R446" s="6"/>
      <c r="S446" s="6"/>
      <c r="T446" s="6"/>
      <c r="U446" s="23"/>
      <c r="V446" s="6" t="s">
        <v>2988</v>
      </c>
      <c r="W446" s="6"/>
      <c r="X446" s="6"/>
      <c r="Y446" s="6"/>
      <c r="Z446" s="6"/>
    </row>
    <row r="447" spans="1:26" ht="30" hidden="1" x14ac:dyDescent="0.25">
      <c r="A447" s="6">
        <v>64</v>
      </c>
      <c r="B447" s="6">
        <v>64</v>
      </c>
      <c r="C447" s="6" t="s">
        <v>2737</v>
      </c>
      <c r="D447" s="6" t="s">
        <v>2956</v>
      </c>
      <c r="E447" s="6" t="s">
        <v>2968</v>
      </c>
      <c r="F447" s="34">
        <v>41823</v>
      </c>
      <c r="G447" s="34">
        <v>41845</v>
      </c>
      <c r="H447" s="34">
        <v>41831</v>
      </c>
      <c r="I447" s="21"/>
      <c r="J447" s="21"/>
      <c r="K447" s="22"/>
      <c r="L447" s="22"/>
      <c r="M447" s="25">
        <v>1051</v>
      </c>
      <c r="N447" s="21"/>
      <c r="O447" s="6" t="s">
        <v>2999</v>
      </c>
      <c r="P447" s="6"/>
      <c r="Q447" s="6" t="s">
        <v>2975</v>
      </c>
      <c r="R447" s="6"/>
      <c r="S447" s="6"/>
      <c r="T447" s="6"/>
      <c r="U447" s="23"/>
      <c r="V447" s="6" t="s">
        <v>2989</v>
      </c>
      <c r="W447" s="6"/>
      <c r="X447" s="6"/>
      <c r="Y447" s="6"/>
      <c r="Z447" s="6"/>
    </row>
    <row r="448" spans="1:26" ht="30" hidden="1" x14ac:dyDescent="0.25">
      <c r="A448" s="6">
        <v>65</v>
      </c>
      <c r="B448" s="6">
        <v>65</v>
      </c>
      <c r="C448" s="6" t="s">
        <v>2737</v>
      </c>
      <c r="D448" s="6" t="s">
        <v>2957</v>
      </c>
      <c r="E448" s="6" t="s">
        <v>1703</v>
      </c>
      <c r="F448" s="34">
        <v>41822</v>
      </c>
      <c r="G448" s="34">
        <v>41845</v>
      </c>
      <c r="H448" s="34">
        <v>41831</v>
      </c>
      <c r="I448" s="21"/>
      <c r="J448" s="21"/>
      <c r="K448" s="22"/>
      <c r="L448" s="22"/>
      <c r="M448" s="25">
        <v>3237</v>
      </c>
      <c r="N448" s="21"/>
      <c r="O448" s="6" t="s">
        <v>2999</v>
      </c>
      <c r="P448" s="6"/>
      <c r="Q448" s="6" t="s">
        <v>2976</v>
      </c>
      <c r="R448" s="6"/>
      <c r="S448" s="6"/>
      <c r="T448" s="6"/>
      <c r="U448" s="23"/>
      <c r="V448" s="6" t="s">
        <v>2990</v>
      </c>
      <c r="W448" s="6"/>
      <c r="X448" s="6"/>
      <c r="Y448" s="6"/>
      <c r="Z448" s="6"/>
    </row>
    <row r="449" spans="1:26" ht="30" hidden="1" x14ac:dyDescent="0.25">
      <c r="A449" s="6">
        <v>66</v>
      </c>
      <c r="B449" s="6">
        <v>66</v>
      </c>
      <c r="C449" s="6" t="s">
        <v>2737</v>
      </c>
      <c r="D449" s="6" t="s">
        <v>2958</v>
      </c>
      <c r="E449" s="6" t="s">
        <v>1703</v>
      </c>
      <c r="F449" s="34">
        <v>41822</v>
      </c>
      <c r="G449" s="34">
        <v>41845</v>
      </c>
      <c r="H449" s="34">
        <v>41831</v>
      </c>
      <c r="I449" s="21"/>
      <c r="J449" s="21"/>
      <c r="K449" s="22"/>
      <c r="L449" s="22"/>
      <c r="M449" s="25">
        <v>2133</v>
      </c>
      <c r="N449" s="21"/>
      <c r="O449" s="6" t="s">
        <v>2999</v>
      </c>
      <c r="P449" s="6"/>
      <c r="Q449" s="6" t="s">
        <v>2977</v>
      </c>
      <c r="R449" s="6"/>
      <c r="S449" s="6"/>
      <c r="T449" s="6"/>
      <c r="U449" s="23"/>
      <c r="V449" s="6" t="s">
        <v>2991</v>
      </c>
      <c r="W449" s="6"/>
      <c r="X449" s="6"/>
      <c r="Y449" s="6"/>
      <c r="Z449" s="6"/>
    </row>
    <row r="450" spans="1:26" ht="30" hidden="1" x14ac:dyDescent="0.25">
      <c r="A450" s="6">
        <v>67</v>
      </c>
      <c r="B450" s="6">
        <v>67</v>
      </c>
      <c r="C450" s="6" t="s">
        <v>2737</v>
      </c>
      <c r="D450" s="6" t="s">
        <v>2959</v>
      </c>
      <c r="E450" s="6" t="s">
        <v>1703</v>
      </c>
      <c r="F450" s="34">
        <v>41822</v>
      </c>
      <c r="G450" s="34">
        <v>41845</v>
      </c>
      <c r="H450" s="34">
        <v>41831</v>
      </c>
      <c r="I450" s="21"/>
      <c r="J450" s="21"/>
      <c r="K450" s="22"/>
      <c r="L450" s="22"/>
      <c r="M450" s="25">
        <v>835</v>
      </c>
      <c r="N450" s="21"/>
      <c r="O450" s="6" t="s">
        <v>2999</v>
      </c>
      <c r="P450" s="6"/>
      <c r="Q450" s="6" t="s">
        <v>2978</v>
      </c>
      <c r="R450" s="6"/>
      <c r="S450" s="6"/>
      <c r="T450" s="6"/>
      <c r="U450" s="23"/>
      <c r="V450" s="6" t="s">
        <v>2992</v>
      </c>
      <c r="W450" s="6"/>
      <c r="X450" s="6"/>
      <c r="Y450" s="6"/>
      <c r="Z450" s="6"/>
    </row>
    <row r="451" spans="1:26" ht="30" hidden="1" x14ac:dyDescent="0.25">
      <c r="A451" s="6">
        <v>68</v>
      </c>
      <c r="B451" s="6">
        <v>68</v>
      </c>
      <c r="C451" s="6" t="s">
        <v>2737</v>
      </c>
      <c r="D451" s="6" t="s">
        <v>2960</v>
      </c>
      <c r="E451" s="6" t="s">
        <v>1703</v>
      </c>
      <c r="F451" s="34">
        <v>41822</v>
      </c>
      <c r="G451" s="34">
        <v>41845</v>
      </c>
      <c r="H451" s="34">
        <v>41831</v>
      </c>
      <c r="I451" s="21"/>
      <c r="J451" s="21"/>
      <c r="K451" s="22"/>
      <c r="L451" s="22"/>
      <c r="M451" s="25">
        <v>671</v>
      </c>
      <c r="N451" s="21"/>
      <c r="O451" s="6" t="s">
        <v>2999</v>
      </c>
      <c r="P451" s="6"/>
      <c r="Q451" s="6" t="s">
        <v>2979</v>
      </c>
      <c r="R451" s="6"/>
      <c r="S451" s="6"/>
      <c r="T451" s="6"/>
      <c r="U451" s="23"/>
      <c r="V451" s="6" t="s">
        <v>2993</v>
      </c>
      <c r="W451" s="6"/>
      <c r="X451" s="6"/>
      <c r="Y451" s="6"/>
      <c r="Z451" s="6"/>
    </row>
    <row r="452" spans="1:26" ht="30" hidden="1" x14ac:dyDescent="0.25">
      <c r="A452" s="6">
        <v>69</v>
      </c>
      <c r="B452" s="6">
        <v>69</v>
      </c>
      <c r="C452" s="6" t="s">
        <v>2737</v>
      </c>
      <c r="D452" s="6" t="s">
        <v>2961</v>
      </c>
      <c r="E452" s="6" t="s">
        <v>1703</v>
      </c>
      <c r="F452" s="34">
        <v>41822</v>
      </c>
      <c r="G452" s="34">
        <v>41845</v>
      </c>
      <c r="H452" s="34">
        <v>41831</v>
      </c>
      <c r="I452" s="21"/>
      <c r="J452" s="21"/>
      <c r="K452" s="22"/>
      <c r="L452" s="22"/>
      <c r="M452" s="25">
        <v>1234.2</v>
      </c>
      <c r="N452" s="21"/>
      <c r="O452" s="6" t="s">
        <v>2999</v>
      </c>
      <c r="P452" s="6"/>
      <c r="Q452" s="6" t="s">
        <v>2980</v>
      </c>
      <c r="R452" s="6"/>
      <c r="S452" s="6"/>
      <c r="T452" s="6"/>
      <c r="U452" s="23"/>
      <c r="V452" s="6" t="s">
        <v>2994</v>
      </c>
      <c r="W452" s="6"/>
      <c r="X452" s="6"/>
      <c r="Y452" s="6"/>
      <c r="Z452" s="6"/>
    </row>
    <row r="453" spans="1:26" ht="30" hidden="1" x14ac:dyDescent="0.25">
      <c r="A453" s="6">
        <v>70</v>
      </c>
      <c r="B453" s="6">
        <v>70</v>
      </c>
      <c r="C453" s="6" t="s">
        <v>2737</v>
      </c>
      <c r="D453" s="6" t="s">
        <v>2962</v>
      </c>
      <c r="E453" s="6" t="s">
        <v>1703</v>
      </c>
      <c r="F453" s="34">
        <v>41822</v>
      </c>
      <c r="G453" s="34">
        <v>41845</v>
      </c>
      <c r="H453" s="34">
        <v>41831</v>
      </c>
      <c r="I453" s="21"/>
      <c r="J453" s="21"/>
      <c r="K453" s="22"/>
      <c r="L453" s="22"/>
      <c r="M453" s="25">
        <v>2796</v>
      </c>
      <c r="N453" s="21"/>
      <c r="O453" s="6" t="s">
        <v>2999</v>
      </c>
      <c r="P453" s="6"/>
      <c r="Q453" s="6" t="s">
        <v>2981</v>
      </c>
      <c r="R453" s="6"/>
      <c r="S453" s="6"/>
      <c r="T453" s="6"/>
      <c r="U453" s="23"/>
      <c r="V453" s="6" t="s">
        <v>2995</v>
      </c>
      <c r="W453" s="6"/>
      <c r="X453" s="6"/>
      <c r="Y453" s="6"/>
      <c r="Z453" s="6"/>
    </row>
    <row r="454" spans="1:26" ht="30" hidden="1" x14ac:dyDescent="0.25">
      <c r="A454" s="6">
        <v>71</v>
      </c>
      <c r="B454" s="6">
        <v>71</v>
      </c>
      <c r="C454" s="6" t="s">
        <v>2737</v>
      </c>
      <c r="D454" s="6" t="s">
        <v>2963</v>
      </c>
      <c r="E454" s="6" t="s">
        <v>1703</v>
      </c>
      <c r="F454" s="34">
        <v>41822</v>
      </c>
      <c r="G454" s="34">
        <v>41845</v>
      </c>
      <c r="H454" s="34">
        <v>41831</v>
      </c>
      <c r="I454" s="21"/>
      <c r="J454" s="21"/>
      <c r="K454" s="22"/>
      <c r="L454" s="22"/>
      <c r="M454" s="25">
        <v>534</v>
      </c>
      <c r="N454" s="21"/>
      <c r="O454" s="6" t="s">
        <v>2999</v>
      </c>
      <c r="P454" s="6"/>
      <c r="Q454" s="6" t="s">
        <v>2982</v>
      </c>
      <c r="R454" s="6"/>
      <c r="S454" s="6"/>
      <c r="T454" s="6"/>
      <c r="U454" s="23"/>
      <c r="V454" s="6" t="s">
        <v>2996</v>
      </c>
      <c r="W454" s="6"/>
      <c r="X454" s="6"/>
      <c r="Y454" s="6"/>
      <c r="Z454" s="6"/>
    </row>
    <row r="455" spans="1:26" ht="30" hidden="1" x14ac:dyDescent="0.25">
      <c r="A455" s="6">
        <v>72</v>
      </c>
      <c r="B455" s="6">
        <v>72</v>
      </c>
      <c r="C455" s="6" t="s">
        <v>2737</v>
      </c>
      <c r="D455" s="6" t="s">
        <v>3029</v>
      </c>
      <c r="E455" s="6" t="s">
        <v>1703</v>
      </c>
      <c r="F455" s="34">
        <v>41822</v>
      </c>
      <c r="G455" s="34">
        <v>41845</v>
      </c>
      <c r="H455" s="34">
        <v>41831</v>
      </c>
      <c r="I455" s="21"/>
      <c r="J455" s="21"/>
      <c r="K455" s="22"/>
      <c r="L455" s="22"/>
      <c r="M455" s="25">
        <v>1038</v>
      </c>
      <c r="N455" s="21"/>
      <c r="O455" s="6" t="s">
        <v>2999</v>
      </c>
      <c r="P455" s="6"/>
      <c r="Q455" s="6" t="s">
        <v>3095</v>
      </c>
      <c r="R455" s="6"/>
      <c r="S455" s="6"/>
      <c r="T455" s="6"/>
      <c r="U455" s="23"/>
      <c r="V455" s="6" t="s">
        <v>3155</v>
      </c>
      <c r="W455" s="6"/>
      <c r="X455" s="6"/>
      <c r="Y455" s="6"/>
      <c r="Z455" s="6"/>
    </row>
    <row r="456" spans="1:26" ht="30" hidden="1" x14ac:dyDescent="0.25">
      <c r="A456" s="6">
        <v>73</v>
      </c>
      <c r="B456" s="6">
        <v>73</v>
      </c>
      <c r="C456" s="6" t="s">
        <v>2737</v>
      </c>
      <c r="D456" s="6" t="s">
        <v>3030</v>
      </c>
      <c r="E456" s="6" t="s">
        <v>2489</v>
      </c>
      <c r="F456" s="34">
        <v>41823</v>
      </c>
      <c r="G456" s="34">
        <v>41845</v>
      </c>
      <c r="H456" s="34">
        <v>41831</v>
      </c>
      <c r="I456" s="21"/>
      <c r="J456" s="21"/>
      <c r="K456" s="22"/>
      <c r="L456" s="22"/>
      <c r="M456" s="25">
        <v>1006</v>
      </c>
      <c r="N456" s="21"/>
      <c r="O456" s="6" t="s">
        <v>2999</v>
      </c>
      <c r="P456" s="6"/>
      <c r="Q456" s="6" t="s">
        <v>3096</v>
      </c>
      <c r="R456" s="6"/>
      <c r="S456" s="6"/>
      <c r="T456" s="6"/>
      <c r="U456" s="23"/>
      <c r="V456" s="6" t="s">
        <v>3156</v>
      </c>
      <c r="W456" s="6"/>
      <c r="X456" s="6"/>
      <c r="Y456" s="6"/>
      <c r="Z456" s="6"/>
    </row>
    <row r="457" spans="1:26" ht="30" hidden="1" x14ac:dyDescent="0.25">
      <c r="A457" s="6">
        <v>74</v>
      </c>
      <c r="B457" s="6">
        <v>74</v>
      </c>
      <c r="C457" s="6" t="s">
        <v>2737</v>
      </c>
      <c r="D457" s="6" t="s">
        <v>3031</v>
      </c>
      <c r="E457" s="6" t="s">
        <v>1703</v>
      </c>
      <c r="F457" s="34">
        <v>41822</v>
      </c>
      <c r="G457" s="34">
        <v>41845</v>
      </c>
      <c r="H457" s="34">
        <v>41831</v>
      </c>
      <c r="I457" s="21"/>
      <c r="J457" s="21"/>
      <c r="K457" s="22"/>
      <c r="L457" s="22"/>
      <c r="M457" s="25">
        <v>2429</v>
      </c>
      <c r="N457" s="21"/>
      <c r="O457" s="6" t="s">
        <v>2999</v>
      </c>
      <c r="P457" s="6"/>
      <c r="Q457" s="6" t="s">
        <v>3097</v>
      </c>
      <c r="R457" s="6"/>
      <c r="S457" s="6"/>
      <c r="T457" s="6"/>
      <c r="U457" s="23"/>
      <c r="V457" s="6" t="s">
        <v>3157</v>
      </c>
      <c r="W457" s="6"/>
      <c r="X457" s="6"/>
      <c r="Y457" s="6"/>
      <c r="Z457" s="6"/>
    </row>
    <row r="458" spans="1:26" ht="30" hidden="1" x14ac:dyDescent="0.25">
      <c r="A458" s="6">
        <v>75</v>
      </c>
      <c r="B458" s="6">
        <v>75</v>
      </c>
      <c r="C458" s="6" t="s">
        <v>2737</v>
      </c>
      <c r="D458" s="6" t="s">
        <v>3032</v>
      </c>
      <c r="E458" s="6" t="s">
        <v>2489</v>
      </c>
      <c r="F458" s="34">
        <v>41822</v>
      </c>
      <c r="G458" s="34">
        <v>41845</v>
      </c>
      <c r="H458" s="34">
        <v>41831</v>
      </c>
      <c r="I458" s="21"/>
      <c r="J458" s="21"/>
      <c r="K458" s="22"/>
      <c r="L458" s="22"/>
      <c r="M458" s="25">
        <v>513</v>
      </c>
      <c r="N458" s="21"/>
      <c r="O458" s="6" t="s">
        <v>2999</v>
      </c>
      <c r="P458" s="6"/>
      <c r="Q458" s="6" t="s">
        <v>3098</v>
      </c>
      <c r="R458" s="6"/>
      <c r="S458" s="6"/>
      <c r="T458" s="6"/>
      <c r="U458" s="23"/>
      <c r="V458" s="6" t="s">
        <v>3158</v>
      </c>
      <c r="W458" s="6"/>
      <c r="X458" s="6"/>
      <c r="Y458" s="6"/>
      <c r="Z458" s="6"/>
    </row>
    <row r="459" spans="1:26" ht="30" hidden="1" x14ac:dyDescent="0.25">
      <c r="A459" s="6">
        <v>76</v>
      </c>
      <c r="B459" s="6">
        <v>76</v>
      </c>
      <c r="C459" s="6" t="s">
        <v>2737</v>
      </c>
      <c r="D459" s="6" t="s">
        <v>3033</v>
      </c>
      <c r="E459" s="6" t="s">
        <v>2489</v>
      </c>
      <c r="F459" s="34">
        <v>41823</v>
      </c>
      <c r="G459" s="34">
        <v>41845</v>
      </c>
      <c r="H459" s="34">
        <v>41831</v>
      </c>
      <c r="I459" s="21"/>
      <c r="J459" s="21"/>
      <c r="K459" s="22"/>
      <c r="L459" s="22"/>
      <c r="M459" s="25">
        <v>1088</v>
      </c>
      <c r="N459" s="21"/>
      <c r="O459" s="6" t="s">
        <v>2999</v>
      </c>
      <c r="P459" s="6"/>
      <c r="Q459" s="6" t="s">
        <v>3099</v>
      </c>
      <c r="R459" s="6"/>
      <c r="S459" s="6"/>
      <c r="T459" s="6"/>
      <c r="U459" s="23"/>
      <c r="V459" s="6" t="s">
        <v>3159</v>
      </c>
      <c r="W459" s="6"/>
      <c r="X459" s="6"/>
      <c r="Y459" s="6"/>
      <c r="Z459" s="6"/>
    </row>
    <row r="460" spans="1:26" ht="30" hidden="1" x14ac:dyDescent="0.25">
      <c r="A460" s="6">
        <v>77</v>
      </c>
      <c r="B460" s="6">
        <v>77</v>
      </c>
      <c r="C460" s="6" t="s">
        <v>2737</v>
      </c>
      <c r="D460" s="6" t="s">
        <v>3034</v>
      </c>
      <c r="E460" s="6" t="s">
        <v>2489</v>
      </c>
      <c r="F460" s="34">
        <v>41822</v>
      </c>
      <c r="G460" s="34">
        <v>41845</v>
      </c>
      <c r="H460" s="34">
        <v>41831</v>
      </c>
      <c r="I460" s="21"/>
      <c r="J460" s="21"/>
      <c r="K460" s="22"/>
      <c r="L460" s="22"/>
      <c r="M460" s="25">
        <v>2753</v>
      </c>
      <c r="N460" s="21"/>
      <c r="O460" s="6" t="s">
        <v>2999</v>
      </c>
      <c r="P460" s="6"/>
      <c r="Q460" s="6" t="s">
        <v>3100</v>
      </c>
      <c r="R460" s="6"/>
      <c r="S460" s="6"/>
      <c r="T460" s="6"/>
      <c r="U460" s="23"/>
      <c r="V460" s="6" t="s">
        <v>3160</v>
      </c>
      <c r="W460" s="6"/>
      <c r="X460" s="6"/>
      <c r="Y460" s="6"/>
      <c r="Z460" s="6"/>
    </row>
    <row r="461" spans="1:26" ht="30" hidden="1" x14ac:dyDescent="0.25">
      <c r="A461" s="6">
        <v>78</v>
      </c>
      <c r="B461" s="6">
        <v>78</v>
      </c>
      <c r="C461" s="6" t="s">
        <v>2737</v>
      </c>
      <c r="D461" s="6" t="s">
        <v>3035</v>
      </c>
      <c r="E461" s="6" t="s">
        <v>2489</v>
      </c>
      <c r="F461" s="34">
        <v>41823</v>
      </c>
      <c r="G461" s="34">
        <v>41848</v>
      </c>
      <c r="H461" s="34">
        <v>41831</v>
      </c>
      <c r="I461" s="21"/>
      <c r="J461" s="21"/>
      <c r="K461" s="22"/>
      <c r="L461" s="22"/>
      <c r="M461" s="25">
        <v>332</v>
      </c>
      <c r="N461" s="21"/>
      <c r="O461" s="6" t="s">
        <v>2999</v>
      </c>
      <c r="P461" s="6"/>
      <c r="Q461" s="6" t="s">
        <v>3101</v>
      </c>
      <c r="R461" s="6"/>
      <c r="S461" s="6"/>
      <c r="T461" s="6"/>
      <c r="U461" s="23"/>
      <c r="V461" s="6" t="s">
        <v>3161</v>
      </c>
      <c r="W461" s="6"/>
      <c r="X461" s="6"/>
      <c r="Y461" s="6"/>
      <c r="Z461" s="6"/>
    </row>
    <row r="462" spans="1:26" ht="30" hidden="1" x14ac:dyDescent="0.25">
      <c r="A462" s="6">
        <v>79</v>
      </c>
      <c r="B462" s="6">
        <v>79</v>
      </c>
      <c r="C462" s="6" t="s">
        <v>2737</v>
      </c>
      <c r="D462" s="6" t="s">
        <v>3036</v>
      </c>
      <c r="E462" s="6" t="s">
        <v>2489</v>
      </c>
      <c r="F462" s="34">
        <v>41824</v>
      </c>
      <c r="G462" s="34">
        <v>41848</v>
      </c>
      <c r="H462" s="34">
        <v>41831</v>
      </c>
      <c r="I462" s="21"/>
      <c r="J462" s="21"/>
      <c r="K462" s="22"/>
      <c r="L462" s="22"/>
      <c r="M462" s="25">
        <v>816</v>
      </c>
      <c r="N462" s="21"/>
      <c r="O462" s="6" t="s">
        <v>2999</v>
      </c>
      <c r="P462" s="6"/>
      <c r="Q462" s="6" t="s">
        <v>3102</v>
      </c>
      <c r="R462" s="6"/>
      <c r="S462" s="6"/>
      <c r="T462" s="6"/>
      <c r="U462" s="23"/>
      <c r="V462" s="6" t="s">
        <v>3162</v>
      </c>
      <c r="W462" s="6"/>
      <c r="X462" s="6"/>
      <c r="Y462" s="6"/>
      <c r="Z462" s="6"/>
    </row>
    <row r="463" spans="1:26" ht="30" hidden="1" x14ac:dyDescent="0.25">
      <c r="A463" s="6">
        <v>80</v>
      </c>
      <c r="B463" s="6">
        <v>80</v>
      </c>
      <c r="C463" s="6" t="s">
        <v>2737</v>
      </c>
      <c r="D463" s="6" t="s">
        <v>3037</v>
      </c>
      <c r="E463" s="6" t="s">
        <v>1703</v>
      </c>
      <c r="F463" s="34">
        <v>41824</v>
      </c>
      <c r="G463" s="34">
        <v>41848</v>
      </c>
      <c r="H463" s="34">
        <v>41831</v>
      </c>
      <c r="I463" s="21"/>
      <c r="J463" s="21"/>
      <c r="K463" s="22"/>
      <c r="L463" s="22"/>
      <c r="M463" s="25">
        <v>1029</v>
      </c>
      <c r="N463" s="21"/>
      <c r="O463" s="6" t="s">
        <v>2999</v>
      </c>
      <c r="P463" s="6"/>
      <c r="Q463" s="6" t="s">
        <v>3103</v>
      </c>
      <c r="R463" s="6"/>
      <c r="S463" s="6"/>
      <c r="T463" s="6"/>
      <c r="U463" s="23"/>
      <c r="V463" s="6" t="s">
        <v>3163</v>
      </c>
      <c r="W463" s="6"/>
      <c r="X463" s="6"/>
      <c r="Y463" s="6"/>
      <c r="Z463" s="6"/>
    </row>
    <row r="464" spans="1:26" ht="30" hidden="1" x14ac:dyDescent="0.25">
      <c r="A464" s="6">
        <v>81</v>
      </c>
      <c r="B464" s="6">
        <v>81</v>
      </c>
      <c r="C464" s="6" t="s">
        <v>2737</v>
      </c>
      <c r="D464" s="6" t="s">
        <v>3038</v>
      </c>
      <c r="E464" s="6" t="s">
        <v>1703</v>
      </c>
      <c r="F464" s="34">
        <v>41824</v>
      </c>
      <c r="G464" s="34">
        <v>41848</v>
      </c>
      <c r="H464" s="34">
        <v>41831</v>
      </c>
      <c r="I464" s="21"/>
      <c r="J464" s="21"/>
      <c r="K464" s="22"/>
      <c r="L464" s="22"/>
      <c r="M464" s="25">
        <v>753</v>
      </c>
      <c r="N464" s="21"/>
      <c r="O464" s="6" t="s">
        <v>2999</v>
      </c>
      <c r="P464" s="6"/>
      <c r="Q464" s="6" t="s">
        <v>3104</v>
      </c>
      <c r="R464" s="6"/>
      <c r="S464" s="6"/>
      <c r="T464" s="6"/>
      <c r="U464" s="23"/>
      <c r="V464" s="6" t="s">
        <v>3164</v>
      </c>
      <c r="W464" s="6"/>
      <c r="X464" s="6"/>
      <c r="Y464" s="6"/>
      <c r="Z464" s="6"/>
    </row>
    <row r="465" spans="1:26" ht="30" hidden="1" x14ac:dyDescent="0.25">
      <c r="A465" s="6">
        <v>82</v>
      </c>
      <c r="B465" s="6">
        <v>82</v>
      </c>
      <c r="C465" s="6" t="s">
        <v>2737</v>
      </c>
      <c r="D465" s="6" t="s">
        <v>3039</v>
      </c>
      <c r="E465" s="6" t="s">
        <v>1703</v>
      </c>
      <c r="F465" s="34">
        <v>41824</v>
      </c>
      <c r="G465" s="34">
        <v>41848</v>
      </c>
      <c r="H465" s="34">
        <v>41831</v>
      </c>
      <c r="I465" s="21"/>
      <c r="J465" s="21"/>
      <c r="K465" s="22"/>
      <c r="L465" s="22"/>
      <c r="M465" s="25">
        <v>865</v>
      </c>
      <c r="N465" s="21"/>
      <c r="O465" s="6" t="s">
        <v>2999</v>
      </c>
      <c r="P465" s="6"/>
      <c r="Q465" s="6" t="s">
        <v>3105</v>
      </c>
      <c r="R465" s="6"/>
      <c r="S465" s="6"/>
      <c r="T465" s="6"/>
      <c r="U465" s="23"/>
      <c r="V465" s="6" t="s">
        <v>3165</v>
      </c>
      <c r="W465" s="6"/>
      <c r="X465" s="6"/>
      <c r="Y465" s="6"/>
      <c r="Z465" s="6"/>
    </row>
    <row r="466" spans="1:26" ht="30" hidden="1" x14ac:dyDescent="0.25">
      <c r="A466" s="6">
        <v>83</v>
      </c>
      <c r="B466" s="6">
        <v>83</v>
      </c>
      <c r="C466" s="6" t="s">
        <v>2737</v>
      </c>
      <c r="D466" s="6" t="s">
        <v>3040</v>
      </c>
      <c r="E466" s="6" t="s">
        <v>1703</v>
      </c>
      <c r="F466" s="34">
        <v>41824</v>
      </c>
      <c r="G466" s="34">
        <v>41848</v>
      </c>
      <c r="H466" s="34">
        <v>41831</v>
      </c>
      <c r="I466" s="21"/>
      <c r="J466" s="21"/>
      <c r="K466" s="22"/>
      <c r="L466" s="22"/>
      <c r="M466" s="25">
        <v>1421</v>
      </c>
      <c r="N466" s="21"/>
      <c r="O466" s="6" t="s">
        <v>2999</v>
      </c>
      <c r="P466" s="6"/>
      <c r="Q466" s="6" t="s">
        <v>3106</v>
      </c>
      <c r="R466" s="6"/>
      <c r="S466" s="6"/>
      <c r="T466" s="6"/>
      <c r="U466" s="23"/>
      <c r="V466" s="6" t="s">
        <v>3166</v>
      </c>
      <c r="W466" s="6"/>
      <c r="X466" s="6"/>
      <c r="Y466" s="6"/>
      <c r="Z466" s="6"/>
    </row>
    <row r="467" spans="1:26" ht="30" hidden="1" x14ac:dyDescent="0.25">
      <c r="A467" s="6">
        <v>84</v>
      </c>
      <c r="B467" s="6">
        <v>84</v>
      </c>
      <c r="C467" s="6" t="s">
        <v>2737</v>
      </c>
      <c r="D467" s="6" t="s">
        <v>3041</v>
      </c>
      <c r="E467" s="6" t="s">
        <v>1703</v>
      </c>
      <c r="F467" s="34">
        <v>41824</v>
      </c>
      <c r="G467" s="34">
        <v>41848</v>
      </c>
      <c r="H467" s="34">
        <v>41831</v>
      </c>
      <c r="I467" s="21"/>
      <c r="J467" s="21"/>
      <c r="K467" s="22"/>
      <c r="L467" s="22"/>
      <c r="M467" s="25">
        <v>287</v>
      </c>
      <c r="N467" s="21"/>
      <c r="O467" s="6" t="s">
        <v>2999</v>
      </c>
      <c r="P467" s="6"/>
      <c r="Q467" s="6" t="s">
        <v>3107</v>
      </c>
      <c r="R467" s="6"/>
      <c r="S467" s="6"/>
      <c r="T467" s="6"/>
      <c r="U467" s="23"/>
      <c r="V467" s="6" t="s">
        <v>3167</v>
      </c>
      <c r="W467" s="6"/>
      <c r="X467" s="6"/>
      <c r="Y467" s="6"/>
      <c r="Z467" s="6"/>
    </row>
    <row r="468" spans="1:26" ht="30" hidden="1" x14ac:dyDescent="0.25">
      <c r="A468" s="6">
        <v>85</v>
      </c>
      <c r="B468" s="6">
        <v>85</v>
      </c>
      <c r="C468" s="6" t="s">
        <v>2737</v>
      </c>
      <c r="D468" s="6" t="s">
        <v>3041</v>
      </c>
      <c r="E468" s="6" t="s">
        <v>1703</v>
      </c>
      <c r="F468" s="34">
        <v>41824</v>
      </c>
      <c r="G468" s="34">
        <v>41848</v>
      </c>
      <c r="H468" s="34">
        <v>41831</v>
      </c>
      <c r="I468" s="21"/>
      <c r="J468" s="21"/>
      <c r="K468" s="22"/>
      <c r="L468" s="22"/>
      <c r="M468" s="25">
        <v>520</v>
      </c>
      <c r="N468" s="21"/>
      <c r="O468" s="6" t="s">
        <v>2999</v>
      </c>
      <c r="P468" s="6"/>
      <c r="Q468" s="6" t="s">
        <v>3108</v>
      </c>
      <c r="R468" s="6"/>
      <c r="S468" s="6"/>
      <c r="T468" s="6"/>
      <c r="U468" s="23"/>
      <c r="V468" s="6" t="s">
        <v>3168</v>
      </c>
      <c r="W468" s="6"/>
      <c r="X468" s="6"/>
      <c r="Y468" s="6"/>
      <c r="Z468" s="6"/>
    </row>
    <row r="469" spans="1:26" ht="30" hidden="1" x14ac:dyDescent="0.25">
      <c r="A469" s="6">
        <v>86</v>
      </c>
      <c r="B469" s="6">
        <v>86</v>
      </c>
      <c r="C469" s="6" t="s">
        <v>1972</v>
      </c>
      <c r="D469" s="6" t="s">
        <v>3042</v>
      </c>
      <c r="E469" s="6" t="s">
        <v>2792</v>
      </c>
      <c r="F469" s="34">
        <v>41824</v>
      </c>
      <c r="G469" s="34">
        <v>41848</v>
      </c>
      <c r="H469" s="34">
        <v>41824</v>
      </c>
      <c r="I469" s="21"/>
      <c r="J469" s="21"/>
      <c r="K469" s="22"/>
      <c r="L469" s="22"/>
      <c r="M469" s="25">
        <v>10080</v>
      </c>
      <c r="N469" s="21"/>
      <c r="O469" s="6" t="s">
        <v>3214</v>
      </c>
      <c r="P469" s="6"/>
      <c r="Q469" s="6" t="s">
        <v>3109</v>
      </c>
      <c r="R469" s="6"/>
      <c r="S469" s="6"/>
      <c r="T469" s="6"/>
      <c r="U469" s="23"/>
      <c r="V469" s="6" t="s">
        <v>3169</v>
      </c>
      <c r="W469" s="6"/>
      <c r="X469" s="6"/>
      <c r="Y469" s="6"/>
      <c r="Z469" s="6"/>
    </row>
    <row r="470" spans="1:26" ht="30" hidden="1" x14ac:dyDescent="0.25">
      <c r="A470" s="6">
        <v>87</v>
      </c>
      <c r="B470" s="6">
        <v>87</v>
      </c>
      <c r="C470" s="6" t="s">
        <v>3000</v>
      </c>
      <c r="D470" s="6" t="s">
        <v>3043</v>
      </c>
      <c r="E470" s="6" t="s">
        <v>1422</v>
      </c>
      <c r="F470" s="34">
        <v>41834</v>
      </c>
      <c r="G470" s="34">
        <v>42225</v>
      </c>
      <c r="H470" s="34">
        <v>42223</v>
      </c>
      <c r="I470" s="21"/>
      <c r="J470" s="21"/>
      <c r="K470" s="22"/>
      <c r="L470" s="22"/>
      <c r="M470" s="25">
        <v>820.3</v>
      </c>
      <c r="N470" s="21"/>
      <c r="O470" s="6" t="s">
        <v>3215</v>
      </c>
      <c r="P470" s="6"/>
      <c r="Q470" s="6" t="s">
        <v>3110</v>
      </c>
      <c r="R470" s="6"/>
      <c r="S470" s="6"/>
      <c r="T470" s="6"/>
      <c r="U470" s="23"/>
      <c r="V470" s="6" t="s">
        <v>3170</v>
      </c>
      <c r="W470" s="6"/>
      <c r="X470" s="6"/>
      <c r="Y470" s="6"/>
      <c r="Z470" s="6"/>
    </row>
    <row r="471" spans="1:26" ht="30" hidden="1" x14ac:dyDescent="0.25">
      <c r="A471" s="6">
        <v>88</v>
      </c>
      <c r="B471" s="6">
        <v>88</v>
      </c>
      <c r="C471" s="6" t="s">
        <v>3001</v>
      </c>
      <c r="D471" s="6" t="s">
        <v>3044</v>
      </c>
      <c r="E471" s="6" t="s">
        <v>3077</v>
      </c>
      <c r="F471" s="34">
        <v>41836</v>
      </c>
      <c r="G471" s="34">
        <v>41858</v>
      </c>
      <c r="H471" s="34">
        <v>41858</v>
      </c>
      <c r="I471" s="21"/>
      <c r="J471" s="21"/>
      <c r="K471" s="22"/>
      <c r="L471" s="22"/>
      <c r="M471" s="25">
        <v>2525</v>
      </c>
      <c r="N471" s="21"/>
      <c r="O471" s="6" t="s">
        <v>3216</v>
      </c>
      <c r="P471" s="6"/>
      <c r="Q471" s="6" t="s">
        <v>3111</v>
      </c>
      <c r="R471" s="6"/>
      <c r="S471" s="6"/>
      <c r="T471" s="6"/>
      <c r="U471" s="23"/>
      <c r="V471" s="6" t="s">
        <v>3171</v>
      </c>
      <c r="W471" s="6"/>
      <c r="X471" s="6"/>
      <c r="Y471" s="6"/>
      <c r="Z471" s="6"/>
    </row>
    <row r="472" spans="1:26" ht="30" hidden="1" x14ac:dyDescent="0.25">
      <c r="A472" s="6">
        <v>89</v>
      </c>
      <c r="B472" s="6">
        <v>89</v>
      </c>
      <c r="C472" s="6" t="s">
        <v>3002</v>
      </c>
      <c r="D472" s="6" t="s">
        <v>3045</v>
      </c>
      <c r="E472" s="6" t="s">
        <v>3078</v>
      </c>
      <c r="F472" s="34">
        <v>41841</v>
      </c>
      <c r="G472" s="34">
        <v>41864</v>
      </c>
      <c r="H472" s="34">
        <v>41852</v>
      </c>
      <c r="I472" s="21"/>
      <c r="J472" s="21"/>
      <c r="K472" s="22"/>
      <c r="L472" s="22"/>
      <c r="M472" s="25">
        <v>573.70000000000005</v>
      </c>
      <c r="N472" s="21"/>
      <c r="O472" s="6" t="s">
        <v>3217</v>
      </c>
      <c r="P472" s="6"/>
      <c r="Q472" s="6" t="s">
        <v>3112</v>
      </c>
      <c r="R472" s="6"/>
      <c r="S472" s="6"/>
      <c r="T472" s="6"/>
      <c r="U472" s="23"/>
      <c r="V472" s="6" t="s">
        <v>3172</v>
      </c>
      <c r="W472" s="6"/>
      <c r="X472" s="6"/>
      <c r="Y472" s="6"/>
      <c r="Z472" s="6"/>
    </row>
    <row r="473" spans="1:26" ht="30" hidden="1" x14ac:dyDescent="0.25">
      <c r="A473" s="6">
        <v>90</v>
      </c>
      <c r="B473" s="6">
        <v>90</v>
      </c>
      <c r="C473" s="6" t="s">
        <v>3003</v>
      </c>
      <c r="D473" s="6" t="s">
        <v>3046</v>
      </c>
      <c r="E473" s="6" t="s">
        <v>3078</v>
      </c>
      <c r="F473" s="34">
        <v>41841</v>
      </c>
      <c r="G473" s="34">
        <v>41864</v>
      </c>
      <c r="H473" s="34">
        <v>41852</v>
      </c>
      <c r="I473" s="21"/>
      <c r="J473" s="21"/>
      <c r="K473" s="22"/>
      <c r="L473" s="22"/>
      <c r="M473" s="25">
        <v>573.70000000000005</v>
      </c>
      <c r="N473" s="21"/>
      <c r="O473" s="6" t="s">
        <v>3217</v>
      </c>
      <c r="P473" s="6"/>
      <c r="Q473" s="6" t="s">
        <v>3113</v>
      </c>
      <c r="R473" s="6"/>
      <c r="S473" s="6"/>
      <c r="T473" s="6"/>
      <c r="U473" s="23"/>
      <c r="V473" s="6" t="s">
        <v>3173</v>
      </c>
      <c r="W473" s="6"/>
      <c r="X473" s="6"/>
      <c r="Y473" s="6"/>
      <c r="Z473" s="6"/>
    </row>
    <row r="474" spans="1:26" ht="30" hidden="1" x14ac:dyDescent="0.25">
      <c r="A474" s="6">
        <v>91</v>
      </c>
      <c r="B474" s="6">
        <v>91</v>
      </c>
      <c r="C474" s="6" t="s">
        <v>3004</v>
      </c>
      <c r="D474" s="6" t="s">
        <v>3047</v>
      </c>
      <c r="E474" s="6" t="s">
        <v>3078</v>
      </c>
      <c r="F474" s="34">
        <v>41841</v>
      </c>
      <c r="G474" s="34">
        <v>41864</v>
      </c>
      <c r="H474" s="34">
        <v>41852</v>
      </c>
      <c r="I474" s="21"/>
      <c r="J474" s="21"/>
      <c r="K474" s="22"/>
      <c r="L474" s="22"/>
      <c r="M474" s="25">
        <v>573.70000000000005</v>
      </c>
      <c r="N474" s="21"/>
      <c r="O474" s="6" t="s">
        <v>3217</v>
      </c>
      <c r="P474" s="6"/>
      <c r="Q474" s="6" t="s">
        <v>3114</v>
      </c>
      <c r="R474" s="6"/>
      <c r="S474" s="6"/>
      <c r="T474" s="6"/>
      <c r="U474" s="23"/>
      <c r="V474" s="6" t="s">
        <v>3174</v>
      </c>
      <c r="W474" s="6"/>
      <c r="X474" s="6"/>
      <c r="Y474" s="6"/>
      <c r="Z474" s="6"/>
    </row>
    <row r="475" spans="1:26" ht="30" hidden="1" x14ac:dyDescent="0.25">
      <c r="A475" s="6">
        <v>92</v>
      </c>
      <c r="B475" s="6">
        <v>92</v>
      </c>
      <c r="C475" s="6" t="s">
        <v>3005</v>
      </c>
      <c r="D475" s="6" t="s">
        <v>3048</v>
      </c>
      <c r="E475" s="6" t="s">
        <v>3079</v>
      </c>
      <c r="F475" s="34">
        <v>41841</v>
      </c>
      <c r="G475" s="34">
        <v>41864</v>
      </c>
      <c r="H475" s="34">
        <v>41852</v>
      </c>
      <c r="I475" s="21"/>
      <c r="J475" s="21"/>
      <c r="K475" s="22"/>
      <c r="L475" s="22"/>
      <c r="M475" s="25">
        <v>573.70000000000005</v>
      </c>
      <c r="N475" s="21"/>
      <c r="O475" s="6" t="s">
        <v>3217</v>
      </c>
      <c r="P475" s="6"/>
      <c r="Q475" s="6" t="s">
        <v>3115</v>
      </c>
      <c r="R475" s="6"/>
      <c r="S475" s="6"/>
      <c r="T475" s="6"/>
      <c r="U475" s="23"/>
      <c r="V475" s="6" t="s">
        <v>3175</v>
      </c>
      <c r="W475" s="6"/>
      <c r="X475" s="6"/>
      <c r="Y475" s="6"/>
      <c r="Z475" s="6"/>
    </row>
    <row r="476" spans="1:26" ht="30" hidden="1" x14ac:dyDescent="0.25">
      <c r="A476" s="6">
        <v>93</v>
      </c>
      <c r="B476" s="6">
        <v>93</v>
      </c>
      <c r="C476" s="6" t="s">
        <v>3006</v>
      </c>
      <c r="D476" s="6" t="s">
        <v>3049</v>
      </c>
      <c r="E476" s="6" t="s">
        <v>3078</v>
      </c>
      <c r="F476" s="34">
        <v>41841</v>
      </c>
      <c r="G476" s="34">
        <v>41864</v>
      </c>
      <c r="H476" s="34">
        <v>41852</v>
      </c>
      <c r="I476" s="21"/>
      <c r="J476" s="21"/>
      <c r="K476" s="22"/>
      <c r="L476" s="22"/>
      <c r="M476" s="25">
        <v>573.70000000000005</v>
      </c>
      <c r="N476" s="21"/>
      <c r="O476" s="6" t="s">
        <v>3217</v>
      </c>
      <c r="P476" s="6"/>
      <c r="Q476" s="6" t="s">
        <v>3116</v>
      </c>
      <c r="R476" s="6"/>
      <c r="S476" s="6"/>
      <c r="T476" s="6"/>
      <c r="U476" s="23"/>
      <c r="V476" s="6" t="s">
        <v>3176</v>
      </c>
      <c r="W476" s="6"/>
      <c r="X476" s="6"/>
      <c r="Y476" s="6"/>
      <c r="Z476" s="6"/>
    </row>
    <row r="477" spans="1:26" ht="30" hidden="1" x14ac:dyDescent="0.25">
      <c r="A477" s="6">
        <v>94</v>
      </c>
      <c r="B477" s="6">
        <v>94</v>
      </c>
      <c r="C477" s="6" t="s">
        <v>3007</v>
      </c>
      <c r="D477" s="6" t="s">
        <v>3050</v>
      </c>
      <c r="E477" s="6" t="s">
        <v>3078</v>
      </c>
      <c r="F477" s="34">
        <v>41841</v>
      </c>
      <c r="G477" s="34">
        <v>41864</v>
      </c>
      <c r="H477" s="34">
        <v>41852</v>
      </c>
      <c r="I477" s="21"/>
      <c r="J477" s="21"/>
      <c r="K477" s="22"/>
      <c r="L477" s="22"/>
      <c r="M477" s="25">
        <v>573.70000000000005</v>
      </c>
      <c r="N477" s="21"/>
      <c r="O477" s="6" t="s">
        <v>3217</v>
      </c>
      <c r="P477" s="6"/>
      <c r="Q477" s="6" t="s">
        <v>3117</v>
      </c>
      <c r="R477" s="6"/>
      <c r="S477" s="6"/>
      <c r="T477" s="6"/>
      <c r="U477" s="23"/>
      <c r="V477" s="6" t="s">
        <v>3177</v>
      </c>
      <c r="W477" s="6"/>
      <c r="X477" s="6"/>
      <c r="Y477" s="6"/>
      <c r="Z477" s="6"/>
    </row>
    <row r="478" spans="1:26" ht="30" hidden="1" x14ac:dyDescent="0.25">
      <c r="A478" s="6">
        <v>95</v>
      </c>
      <c r="B478" s="6">
        <v>95</v>
      </c>
      <c r="C478" s="6" t="s">
        <v>3008</v>
      </c>
      <c r="D478" s="6" t="s">
        <v>3051</v>
      </c>
      <c r="E478" s="6" t="s">
        <v>3078</v>
      </c>
      <c r="F478" s="34">
        <v>41841</v>
      </c>
      <c r="G478" s="34">
        <v>41864</v>
      </c>
      <c r="H478" s="34">
        <v>41852</v>
      </c>
      <c r="I478" s="21"/>
      <c r="J478" s="21"/>
      <c r="K478" s="22"/>
      <c r="L478" s="22"/>
      <c r="M478" s="25">
        <v>662.5</v>
      </c>
      <c r="N478" s="21"/>
      <c r="O478" s="6" t="s">
        <v>3217</v>
      </c>
      <c r="P478" s="6"/>
      <c r="Q478" s="6" t="s">
        <v>3118</v>
      </c>
      <c r="R478" s="6"/>
      <c r="S478" s="6"/>
      <c r="T478" s="6"/>
      <c r="U478" s="23"/>
      <c r="V478" s="6" t="s">
        <v>3178</v>
      </c>
      <c r="W478" s="6"/>
      <c r="X478" s="6"/>
      <c r="Y478" s="6"/>
      <c r="Z478" s="6"/>
    </row>
    <row r="479" spans="1:26" ht="30" hidden="1" x14ac:dyDescent="0.25">
      <c r="A479" s="6">
        <v>96</v>
      </c>
      <c r="B479" s="6">
        <v>96</v>
      </c>
      <c r="C479" s="6" t="s">
        <v>3009</v>
      </c>
      <c r="D479" s="6" t="s">
        <v>3052</v>
      </c>
      <c r="E479" s="6" t="s">
        <v>3078</v>
      </c>
      <c r="F479" s="34">
        <v>41841</v>
      </c>
      <c r="G479" s="34">
        <v>41864</v>
      </c>
      <c r="H479" s="34">
        <v>41852</v>
      </c>
      <c r="I479" s="21"/>
      <c r="J479" s="21"/>
      <c r="K479" s="22"/>
      <c r="L479" s="22"/>
      <c r="M479" s="25">
        <v>675</v>
      </c>
      <c r="N479" s="21"/>
      <c r="O479" s="6" t="s">
        <v>3217</v>
      </c>
      <c r="P479" s="6"/>
      <c r="Q479" s="6" t="s">
        <v>3119</v>
      </c>
      <c r="R479" s="6"/>
      <c r="S479" s="6"/>
      <c r="T479" s="6"/>
      <c r="U479" s="23"/>
      <c r="V479" s="6" t="s">
        <v>3179</v>
      </c>
      <c r="W479" s="6"/>
      <c r="X479" s="6"/>
      <c r="Y479" s="6"/>
      <c r="Z479" s="6"/>
    </row>
    <row r="480" spans="1:26" ht="30" hidden="1" x14ac:dyDescent="0.25">
      <c r="A480" s="6">
        <v>97</v>
      </c>
      <c r="B480" s="6">
        <v>97</v>
      </c>
      <c r="C480" s="6" t="s">
        <v>3010</v>
      </c>
      <c r="D480" s="6" t="s">
        <v>3053</v>
      </c>
      <c r="E480" s="6" t="s">
        <v>3078</v>
      </c>
      <c r="F480" s="34">
        <v>41841</v>
      </c>
      <c r="G480" s="34">
        <v>41864</v>
      </c>
      <c r="H480" s="34">
        <v>41852</v>
      </c>
      <c r="I480" s="21"/>
      <c r="J480" s="21"/>
      <c r="K480" s="22"/>
      <c r="L480" s="22"/>
      <c r="M480" s="25">
        <v>662.5</v>
      </c>
      <c r="N480" s="21"/>
      <c r="O480" s="6" t="s">
        <v>3217</v>
      </c>
      <c r="P480" s="6"/>
      <c r="Q480" s="6" t="s">
        <v>3120</v>
      </c>
      <c r="R480" s="6"/>
      <c r="S480" s="6"/>
      <c r="T480" s="6"/>
      <c r="U480" s="23"/>
      <c r="V480" s="6" t="s">
        <v>3180</v>
      </c>
      <c r="W480" s="6"/>
      <c r="X480" s="6"/>
      <c r="Y480" s="6"/>
      <c r="Z480" s="6"/>
    </row>
    <row r="481" spans="1:26" ht="30" hidden="1" x14ac:dyDescent="0.25">
      <c r="A481" s="6">
        <v>98</v>
      </c>
      <c r="B481" s="6">
        <v>98</v>
      </c>
      <c r="C481" s="6" t="s">
        <v>3011</v>
      </c>
      <c r="D481" s="6" t="s">
        <v>3054</v>
      </c>
      <c r="E481" s="6" t="s">
        <v>3078</v>
      </c>
      <c r="F481" s="34">
        <v>41841</v>
      </c>
      <c r="G481" s="34">
        <v>41864</v>
      </c>
      <c r="H481" s="34">
        <v>41852</v>
      </c>
      <c r="I481" s="21"/>
      <c r="J481" s="21"/>
      <c r="K481" s="22"/>
      <c r="L481" s="22"/>
      <c r="M481" s="25">
        <v>573.70000000000005</v>
      </c>
      <c r="N481" s="21"/>
      <c r="O481" s="6" t="s">
        <v>3217</v>
      </c>
      <c r="P481" s="6"/>
      <c r="Q481" s="6" t="s">
        <v>3121</v>
      </c>
      <c r="R481" s="6"/>
      <c r="S481" s="6"/>
      <c r="T481" s="6"/>
      <c r="U481" s="23"/>
      <c r="V481" s="6" t="s">
        <v>3181</v>
      </c>
      <c r="W481" s="6"/>
      <c r="X481" s="6"/>
      <c r="Y481" s="6"/>
      <c r="Z481" s="6"/>
    </row>
    <row r="482" spans="1:26" ht="30" hidden="1" x14ac:dyDescent="0.25">
      <c r="A482" s="6">
        <v>99</v>
      </c>
      <c r="B482" s="6">
        <v>99</v>
      </c>
      <c r="C482" s="6" t="s">
        <v>3012</v>
      </c>
      <c r="D482" s="6" t="s">
        <v>3055</v>
      </c>
      <c r="E482" s="6" t="s">
        <v>3078</v>
      </c>
      <c r="F482" s="34">
        <v>41841</v>
      </c>
      <c r="G482" s="34">
        <v>41864</v>
      </c>
      <c r="H482" s="34">
        <v>41852</v>
      </c>
      <c r="I482" s="21"/>
      <c r="J482" s="21"/>
      <c r="K482" s="22"/>
      <c r="L482" s="22"/>
      <c r="M482" s="25">
        <v>573.70000000000005</v>
      </c>
      <c r="N482" s="21"/>
      <c r="O482" s="6" t="s">
        <v>3217</v>
      </c>
      <c r="P482" s="6"/>
      <c r="Q482" s="6" t="s">
        <v>3122</v>
      </c>
      <c r="R482" s="6"/>
      <c r="S482" s="6"/>
      <c r="T482" s="6"/>
      <c r="U482" s="23"/>
      <c r="V482" s="6" t="s">
        <v>3182</v>
      </c>
      <c r="W482" s="6"/>
      <c r="X482" s="6"/>
      <c r="Y482" s="6"/>
      <c r="Z482" s="6"/>
    </row>
    <row r="483" spans="1:26" ht="30" hidden="1" x14ac:dyDescent="0.25">
      <c r="A483" s="6">
        <v>100</v>
      </c>
      <c r="B483" s="6">
        <v>100</v>
      </c>
      <c r="C483" s="6" t="s">
        <v>3013</v>
      </c>
      <c r="D483" s="6" t="s">
        <v>3056</v>
      </c>
      <c r="E483" s="6" t="s">
        <v>3078</v>
      </c>
      <c r="F483" s="34">
        <v>41841</v>
      </c>
      <c r="G483" s="34">
        <v>41864</v>
      </c>
      <c r="H483" s="34">
        <v>41852</v>
      </c>
      <c r="I483" s="21"/>
      <c r="J483" s="21"/>
      <c r="K483" s="22"/>
      <c r="L483" s="22"/>
      <c r="M483" s="25">
        <v>662.5</v>
      </c>
      <c r="N483" s="21"/>
      <c r="O483" s="6" t="s">
        <v>3217</v>
      </c>
      <c r="P483" s="6"/>
      <c r="Q483" s="6" t="s">
        <v>3123</v>
      </c>
      <c r="R483" s="6"/>
      <c r="S483" s="6"/>
      <c r="T483" s="6"/>
      <c r="U483" s="23"/>
      <c r="V483" s="6" t="s">
        <v>3183</v>
      </c>
      <c r="W483" s="6"/>
      <c r="X483" s="6"/>
      <c r="Y483" s="6"/>
      <c r="Z483" s="6"/>
    </row>
    <row r="484" spans="1:26" ht="30" hidden="1" x14ac:dyDescent="0.25">
      <c r="A484" s="6">
        <v>101</v>
      </c>
      <c r="B484" s="6">
        <v>101</v>
      </c>
      <c r="C484" s="6" t="s">
        <v>2738</v>
      </c>
      <c r="D484" s="6" t="s">
        <v>3057</v>
      </c>
      <c r="E484" s="6"/>
      <c r="F484" s="34">
        <v>41842</v>
      </c>
      <c r="G484" s="34">
        <v>41864</v>
      </c>
      <c r="H484" s="34">
        <v>41845</v>
      </c>
      <c r="I484" s="21"/>
      <c r="J484" s="21"/>
      <c r="K484" s="22"/>
      <c r="L484" s="22"/>
      <c r="M484" s="25">
        <v>21258</v>
      </c>
      <c r="N484" s="21"/>
      <c r="O484" s="6" t="s">
        <v>3218</v>
      </c>
      <c r="P484" s="6"/>
      <c r="Q484" s="6" t="s">
        <v>3124</v>
      </c>
      <c r="R484" s="6"/>
      <c r="S484" s="6"/>
      <c r="T484" s="6"/>
      <c r="U484" s="23"/>
      <c r="V484" s="6" t="s">
        <v>3184</v>
      </c>
      <c r="W484" s="6"/>
      <c r="X484" s="6"/>
      <c r="Y484" s="6"/>
      <c r="Z484" s="6"/>
    </row>
    <row r="485" spans="1:26" ht="30" hidden="1" x14ac:dyDescent="0.25">
      <c r="A485" s="6">
        <v>102</v>
      </c>
      <c r="B485" s="6">
        <v>102</v>
      </c>
      <c r="C485" s="6" t="s">
        <v>3014</v>
      </c>
      <c r="D485" s="6" t="s">
        <v>1446</v>
      </c>
      <c r="E485" s="6" t="s">
        <v>2316</v>
      </c>
      <c r="F485" s="34">
        <v>41844</v>
      </c>
      <c r="G485" s="34">
        <v>41869</v>
      </c>
      <c r="H485" s="34">
        <v>41859</v>
      </c>
      <c r="I485" s="21"/>
      <c r="J485" s="21"/>
      <c r="K485" s="22"/>
      <c r="L485" s="22"/>
      <c r="M485" s="25">
        <v>62155</v>
      </c>
      <c r="N485" s="21"/>
      <c r="O485" s="6" t="s">
        <v>3219</v>
      </c>
      <c r="P485" s="6"/>
      <c r="Q485" s="6" t="s">
        <v>3125</v>
      </c>
      <c r="R485" s="6"/>
      <c r="S485" s="6"/>
      <c r="T485" s="6"/>
      <c r="U485" s="23"/>
      <c r="V485" s="6" t="s">
        <v>3185</v>
      </c>
      <c r="W485" s="6"/>
      <c r="X485" s="6"/>
      <c r="Y485" s="6"/>
      <c r="Z485" s="6"/>
    </row>
    <row r="486" spans="1:26" ht="30" hidden="1" x14ac:dyDescent="0.25">
      <c r="A486" s="6">
        <v>103</v>
      </c>
      <c r="B486" s="6">
        <v>103</v>
      </c>
      <c r="C486" s="6" t="s">
        <v>3014</v>
      </c>
      <c r="D486" s="6" t="s">
        <v>3058</v>
      </c>
      <c r="E486" s="6" t="s">
        <v>2442</v>
      </c>
      <c r="F486" s="34">
        <v>41844</v>
      </c>
      <c r="G486" s="34">
        <v>41869</v>
      </c>
      <c r="H486" s="34">
        <v>41859</v>
      </c>
      <c r="I486" s="21"/>
      <c r="J486" s="21"/>
      <c r="K486" s="22"/>
      <c r="L486" s="22"/>
      <c r="M486" s="25">
        <v>34110</v>
      </c>
      <c r="N486" s="21"/>
      <c r="O486" s="6" t="s">
        <v>3219</v>
      </c>
      <c r="P486" s="6"/>
      <c r="Q486" s="6" t="s">
        <v>3126</v>
      </c>
      <c r="R486" s="6"/>
      <c r="S486" s="6"/>
      <c r="T486" s="6"/>
      <c r="U486" s="23"/>
      <c r="V486" s="6" t="s">
        <v>3186</v>
      </c>
      <c r="W486" s="6"/>
      <c r="X486" s="6"/>
      <c r="Y486" s="6"/>
      <c r="Z486" s="6"/>
    </row>
    <row r="487" spans="1:26" ht="30" hidden="1" x14ac:dyDescent="0.25">
      <c r="A487" s="6">
        <v>104</v>
      </c>
      <c r="B487" s="6">
        <v>104</v>
      </c>
      <c r="C487" s="6" t="s">
        <v>3014</v>
      </c>
      <c r="D487" s="6" t="s">
        <v>3059</v>
      </c>
      <c r="E487" s="6" t="s">
        <v>2442</v>
      </c>
      <c r="F487" s="34">
        <v>41844</v>
      </c>
      <c r="G487" s="34">
        <v>41869</v>
      </c>
      <c r="H487" s="34">
        <v>41859</v>
      </c>
      <c r="I487" s="21"/>
      <c r="J487" s="21"/>
      <c r="K487" s="22"/>
      <c r="L487" s="22"/>
      <c r="M487" s="25">
        <v>14265</v>
      </c>
      <c r="N487" s="21"/>
      <c r="O487" s="6" t="s">
        <v>3219</v>
      </c>
      <c r="P487" s="6"/>
      <c r="Q487" s="6" t="s">
        <v>3127</v>
      </c>
      <c r="R487" s="6"/>
      <c r="S487" s="6"/>
      <c r="T487" s="6"/>
      <c r="U487" s="23"/>
      <c r="V487" s="6" t="s">
        <v>3187</v>
      </c>
      <c r="W487" s="6"/>
      <c r="X487" s="6"/>
      <c r="Y487" s="6"/>
      <c r="Z487" s="6"/>
    </row>
    <row r="488" spans="1:26" ht="30" hidden="1" x14ac:dyDescent="0.25">
      <c r="A488" s="6">
        <v>105</v>
      </c>
      <c r="B488" s="6">
        <v>105</v>
      </c>
      <c r="C488" s="6" t="s">
        <v>3015</v>
      </c>
      <c r="D488" s="6" t="s">
        <v>3060</v>
      </c>
      <c r="E488" s="6" t="s">
        <v>2442</v>
      </c>
      <c r="F488" s="34">
        <v>41844</v>
      </c>
      <c r="G488" s="34">
        <v>41869</v>
      </c>
      <c r="H488" s="34">
        <v>41859</v>
      </c>
      <c r="I488" s="21"/>
      <c r="J488" s="21"/>
      <c r="K488" s="22"/>
      <c r="L488" s="22"/>
      <c r="M488" s="25">
        <v>38750</v>
      </c>
      <c r="N488" s="21"/>
      <c r="O488" s="6" t="s">
        <v>3219</v>
      </c>
      <c r="P488" s="6"/>
      <c r="Q488" s="6" t="s">
        <v>3128</v>
      </c>
      <c r="R488" s="6"/>
      <c r="S488" s="6"/>
      <c r="T488" s="6"/>
      <c r="U488" s="23"/>
      <c r="V488" s="6" t="s">
        <v>3188</v>
      </c>
      <c r="W488" s="6"/>
      <c r="X488" s="6"/>
      <c r="Y488" s="6"/>
      <c r="Z488" s="6"/>
    </row>
    <row r="489" spans="1:26" ht="30" hidden="1" x14ac:dyDescent="0.25">
      <c r="A489" s="6">
        <v>106</v>
      </c>
      <c r="B489" s="6">
        <v>106</v>
      </c>
      <c r="C489" s="6" t="s">
        <v>3016</v>
      </c>
      <c r="D489" s="6" t="s">
        <v>3042</v>
      </c>
      <c r="E489" s="6" t="s">
        <v>3080</v>
      </c>
      <c r="F489" s="34">
        <v>41848</v>
      </c>
      <c r="G489" s="34">
        <v>41871</v>
      </c>
      <c r="H489" s="34">
        <v>41849</v>
      </c>
      <c r="I489" s="21"/>
      <c r="J489" s="21"/>
      <c r="K489" s="22"/>
      <c r="L489" s="22"/>
      <c r="M489" s="25">
        <v>15887.3</v>
      </c>
      <c r="N489" s="21"/>
      <c r="O489" s="6" t="s">
        <v>3220</v>
      </c>
      <c r="P489" s="6"/>
      <c r="Q489" s="6" t="s">
        <v>3129</v>
      </c>
      <c r="R489" s="6"/>
      <c r="S489" s="6"/>
      <c r="T489" s="6"/>
      <c r="U489" s="23"/>
      <c r="V489" s="6" t="s">
        <v>3189</v>
      </c>
      <c r="W489" s="6"/>
      <c r="X489" s="6"/>
      <c r="Y489" s="6"/>
      <c r="Z489" s="6"/>
    </row>
    <row r="490" spans="1:26" ht="30" hidden="1" x14ac:dyDescent="0.25">
      <c r="A490" s="6">
        <v>107</v>
      </c>
      <c r="B490" s="6">
        <v>107</v>
      </c>
      <c r="C490" s="6" t="s">
        <v>2737</v>
      </c>
      <c r="D490" s="6" t="s">
        <v>3061</v>
      </c>
      <c r="E490" s="6" t="s">
        <v>3094</v>
      </c>
      <c r="F490" s="34">
        <v>41850</v>
      </c>
      <c r="G490" s="34">
        <v>41873</v>
      </c>
      <c r="H490" s="34">
        <v>41858</v>
      </c>
      <c r="I490" s="21"/>
      <c r="J490" s="21"/>
      <c r="K490" s="22"/>
      <c r="L490" s="22"/>
      <c r="M490" s="25">
        <v>4688.2</v>
      </c>
      <c r="N490" s="21"/>
      <c r="O490" s="6" t="s">
        <v>3219</v>
      </c>
      <c r="P490" s="6"/>
      <c r="Q490" s="6" t="s">
        <v>3130</v>
      </c>
      <c r="R490" s="6"/>
      <c r="S490" s="6"/>
      <c r="T490" s="6"/>
      <c r="U490" s="23"/>
      <c r="V490" s="6" t="s">
        <v>3190</v>
      </c>
      <c r="W490" s="6"/>
      <c r="X490" s="6"/>
      <c r="Y490" s="6"/>
      <c r="Z490" s="6"/>
    </row>
    <row r="491" spans="1:26" ht="30" hidden="1" x14ac:dyDescent="0.25">
      <c r="A491" s="6">
        <v>108</v>
      </c>
      <c r="B491" s="6">
        <v>108</v>
      </c>
      <c r="C491" s="6" t="s">
        <v>2737</v>
      </c>
      <c r="D491" s="6" t="s">
        <v>3061</v>
      </c>
      <c r="E491" s="6" t="s">
        <v>3081</v>
      </c>
      <c r="F491" s="34">
        <v>41850</v>
      </c>
      <c r="G491" s="34">
        <v>41873</v>
      </c>
      <c r="H491" s="34">
        <v>41858</v>
      </c>
      <c r="I491" s="21"/>
      <c r="J491" s="21"/>
      <c r="K491" s="22"/>
      <c r="L491" s="22"/>
      <c r="M491" s="25">
        <v>484</v>
      </c>
      <c r="N491" s="21"/>
      <c r="O491" s="6" t="s">
        <v>3219</v>
      </c>
      <c r="P491" s="6"/>
      <c r="Q491" s="6" t="s">
        <v>3131</v>
      </c>
      <c r="R491" s="6"/>
      <c r="S491" s="6"/>
      <c r="T491" s="6"/>
      <c r="U491" s="23"/>
      <c r="V491" s="6" t="s">
        <v>3191</v>
      </c>
      <c r="W491" s="6"/>
      <c r="X491" s="6"/>
      <c r="Y491" s="6"/>
      <c r="Z491" s="6"/>
    </row>
    <row r="492" spans="1:26" ht="30" hidden="1" x14ac:dyDescent="0.25">
      <c r="A492" s="6">
        <v>109</v>
      </c>
      <c r="B492" s="6">
        <v>109</v>
      </c>
      <c r="C492" s="6" t="s">
        <v>2737</v>
      </c>
      <c r="D492" s="6" t="s">
        <v>3061</v>
      </c>
      <c r="E492" s="6" t="s">
        <v>3082</v>
      </c>
      <c r="F492" s="34">
        <v>41850</v>
      </c>
      <c r="G492" s="34">
        <v>41873</v>
      </c>
      <c r="H492" s="34">
        <v>41858</v>
      </c>
      <c r="I492" s="21"/>
      <c r="J492" s="21"/>
      <c r="K492" s="22"/>
      <c r="L492" s="22"/>
      <c r="M492" s="25">
        <v>11888.9</v>
      </c>
      <c r="N492" s="21"/>
      <c r="O492" s="6" t="s">
        <v>3219</v>
      </c>
      <c r="P492" s="6"/>
      <c r="Q492" s="6" t="s">
        <v>3132</v>
      </c>
      <c r="R492" s="6"/>
      <c r="S492" s="6"/>
      <c r="T492" s="6"/>
      <c r="U492" s="23"/>
      <c r="V492" s="6" t="s">
        <v>3192</v>
      </c>
      <c r="W492" s="6"/>
      <c r="X492" s="6"/>
      <c r="Y492" s="6"/>
      <c r="Z492" s="6"/>
    </row>
    <row r="493" spans="1:26" ht="30" hidden="1" x14ac:dyDescent="0.25">
      <c r="A493" s="6">
        <v>110</v>
      </c>
      <c r="B493" s="6">
        <v>110</v>
      </c>
      <c r="C493" s="6" t="s">
        <v>2737</v>
      </c>
      <c r="D493" s="6" t="s">
        <v>3061</v>
      </c>
      <c r="E493" s="6" t="s">
        <v>3082</v>
      </c>
      <c r="F493" s="34">
        <v>41850</v>
      </c>
      <c r="G493" s="34">
        <v>41873</v>
      </c>
      <c r="H493" s="34">
        <v>41858</v>
      </c>
      <c r="I493" s="21"/>
      <c r="J493" s="21"/>
      <c r="K493" s="22"/>
      <c r="L493" s="22"/>
      <c r="M493" s="25">
        <v>4758.3</v>
      </c>
      <c r="N493" s="21"/>
      <c r="O493" s="6" t="s">
        <v>3219</v>
      </c>
      <c r="P493" s="6"/>
      <c r="Q493" s="6" t="s">
        <v>3133</v>
      </c>
      <c r="R493" s="6"/>
      <c r="S493" s="6"/>
      <c r="T493" s="6"/>
      <c r="U493" s="23"/>
      <c r="V493" s="6" t="s">
        <v>3193</v>
      </c>
      <c r="W493" s="6"/>
      <c r="X493" s="6"/>
      <c r="Y493" s="6"/>
      <c r="Z493" s="6"/>
    </row>
    <row r="494" spans="1:26" ht="30" hidden="1" x14ac:dyDescent="0.25">
      <c r="A494" s="6">
        <v>111</v>
      </c>
      <c r="B494" s="6">
        <v>111</v>
      </c>
      <c r="C494" s="6" t="s">
        <v>2737</v>
      </c>
      <c r="D494" s="6" t="s">
        <v>3061</v>
      </c>
      <c r="E494" s="6" t="s">
        <v>3083</v>
      </c>
      <c r="F494" s="34">
        <v>41850</v>
      </c>
      <c r="G494" s="34">
        <v>41873</v>
      </c>
      <c r="H494" s="34">
        <v>41858</v>
      </c>
      <c r="I494" s="21"/>
      <c r="J494" s="21"/>
      <c r="K494" s="22"/>
      <c r="L494" s="22"/>
      <c r="M494" s="25">
        <v>3190.6</v>
      </c>
      <c r="N494" s="21"/>
      <c r="O494" s="6" t="s">
        <v>3219</v>
      </c>
      <c r="P494" s="6"/>
      <c r="Q494" s="6" t="s">
        <v>3134</v>
      </c>
      <c r="R494" s="6"/>
      <c r="S494" s="6"/>
      <c r="T494" s="6"/>
      <c r="U494" s="23"/>
      <c r="V494" s="6" t="s">
        <v>3194</v>
      </c>
      <c r="W494" s="6"/>
      <c r="X494" s="6"/>
      <c r="Y494" s="6"/>
      <c r="Z494" s="6"/>
    </row>
    <row r="495" spans="1:26" ht="30" hidden="1" x14ac:dyDescent="0.25">
      <c r="A495" s="6">
        <v>112</v>
      </c>
      <c r="B495" s="6">
        <v>112</v>
      </c>
      <c r="C495" s="6" t="s">
        <v>2737</v>
      </c>
      <c r="D495" s="6" t="s">
        <v>3061</v>
      </c>
      <c r="E495" s="6" t="s">
        <v>3083</v>
      </c>
      <c r="F495" s="34">
        <v>41850</v>
      </c>
      <c r="G495" s="34">
        <v>41873</v>
      </c>
      <c r="H495" s="34">
        <v>41858</v>
      </c>
      <c r="I495" s="21"/>
      <c r="J495" s="21"/>
      <c r="K495" s="22"/>
      <c r="L495" s="22"/>
      <c r="M495" s="25">
        <v>1212.5</v>
      </c>
      <c r="N495" s="21"/>
      <c r="O495" s="6" t="s">
        <v>3219</v>
      </c>
      <c r="P495" s="6"/>
      <c r="Q495" s="6" t="s">
        <v>3135</v>
      </c>
      <c r="R495" s="6"/>
      <c r="S495" s="6"/>
      <c r="T495" s="6"/>
      <c r="U495" s="23"/>
      <c r="V495" s="6" t="s">
        <v>3195</v>
      </c>
      <c r="W495" s="6"/>
      <c r="X495" s="6"/>
      <c r="Y495" s="6"/>
      <c r="Z495" s="6"/>
    </row>
    <row r="496" spans="1:26" ht="30" hidden="1" x14ac:dyDescent="0.25">
      <c r="A496" s="6">
        <v>113</v>
      </c>
      <c r="B496" s="6">
        <v>113</v>
      </c>
      <c r="C496" s="6" t="s">
        <v>2737</v>
      </c>
      <c r="D496" s="6" t="s">
        <v>3061</v>
      </c>
      <c r="E496" s="6" t="s">
        <v>3084</v>
      </c>
      <c r="F496" s="34">
        <v>41850</v>
      </c>
      <c r="G496" s="34">
        <v>41873</v>
      </c>
      <c r="H496" s="34">
        <v>41858</v>
      </c>
      <c r="I496" s="21"/>
      <c r="J496" s="21"/>
      <c r="K496" s="22"/>
      <c r="L496" s="22"/>
      <c r="M496" s="25">
        <v>3888</v>
      </c>
      <c r="N496" s="21"/>
      <c r="O496" s="6" t="s">
        <v>3219</v>
      </c>
      <c r="P496" s="6"/>
      <c r="Q496" s="6" t="s">
        <v>3136</v>
      </c>
      <c r="R496" s="6"/>
      <c r="S496" s="6"/>
      <c r="T496" s="6"/>
      <c r="U496" s="23"/>
      <c r="V496" s="6" t="s">
        <v>3196</v>
      </c>
      <c r="W496" s="6"/>
      <c r="X496" s="6"/>
      <c r="Y496" s="6"/>
      <c r="Z496" s="6"/>
    </row>
    <row r="497" spans="1:26" ht="30" hidden="1" x14ac:dyDescent="0.25">
      <c r="A497" s="6">
        <v>114</v>
      </c>
      <c r="B497" s="6">
        <v>114</v>
      </c>
      <c r="C497" s="6" t="s">
        <v>2737</v>
      </c>
      <c r="D497" s="6" t="s">
        <v>3062</v>
      </c>
      <c r="E497" s="6" t="s">
        <v>3085</v>
      </c>
      <c r="F497" s="34">
        <v>41850</v>
      </c>
      <c r="G497" s="34">
        <v>41873</v>
      </c>
      <c r="H497" s="34">
        <v>41858</v>
      </c>
      <c r="I497" s="21"/>
      <c r="J497" s="21"/>
      <c r="K497" s="22"/>
      <c r="L497" s="22"/>
      <c r="M497" s="25">
        <v>6377</v>
      </c>
      <c r="N497" s="21"/>
      <c r="O497" s="6" t="s">
        <v>3219</v>
      </c>
      <c r="P497" s="6"/>
      <c r="Q497" s="6" t="s">
        <v>3137</v>
      </c>
      <c r="R497" s="6"/>
      <c r="S497" s="6"/>
      <c r="T497" s="6"/>
      <c r="U497" s="23"/>
      <c r="V497" s="6" t="s">
        <v>3197</v>
      </c>
      <c r="W497" s="6"/>
      <c r="X497" s="6"/>
      <c r="Y497" s="6"/>
      <c r="Z497" s="6"/>
    </row>
    <row r="498" spans="1:26" ht="30" hidden="1" x14ac:dyDescent="0.25">
      <c r="A498" s="6">
        <v>115</v>
      </c>
      <c r="B498" s="6">
        <v>115</v>
      </c>
      <c r="C498" s="6" t="s">
        <v>2737</v>
      </c>
      <c r="D498" s="6" t="s">
        <v>3063</v>
      </c>
      <c r="E498" s="6" t="s">
        <v>3086</v>
      </c>
      <c r="F498" s="34">
        <v>41850</v>
      </c>
      <c r="G498" s="34">
        <v>41873</v>
      </c>
      <c r="H498" s="34">
        <v>41858</v>
      </c>
      <c r="I498" s="21"/>
      <c r="J498" s="21"/>
      <c r="K498" s="22"/>
      <c r="L498" s="22"/>
      <c r="M498" s="25">
        <v>545</v>
      </c>
      <c r="N498" s="21"/>
      <c r="O498" s="6" t="s">
        <v>3219</v>
      </c>
      <c r="P498" s="6"/>
      <c r="Q498" s="6" t="s">
        <v>3138</v>
      </c>
      <c r="R498" s="6"/>
      <c r="S498" s="6"/>
      <c r="T498" s="6"/>
      <c r="U498" s="23"/>
      <c r="V498" s="6" t="s">
        <v>3198</v>
      </c>
      <c r="W498" s="6"/>
      <c r="X498" s="6"/>
      <c r="Y498" s="6"/>
      <c r="Z498" s="6"/>
    </row>
    <row r="499" spans="1:26" ht="30" hidden="1" x14ac:dyDescent="0.25">
      <c r="A499" s="6">
        <v>116</v>
      </c>
      <c r="B499" s="6">
        <v>116</v>
      </c>
      <c r="C499" s="6" t="s">
        <v>2737</v>
      </c>
      <c r="D499" s="6" t="s">
        <v>3064</v>
      </c>
      <c r="E499" s="6" t="s">
        <v>3086</v>
      </c>
      <c r="F499" s="34">
        <v>41850</v>
      </c>
      <c r="G499" s="34">
        <v>41873</v>
      </c>
      <c r="H499" s="34">
        <v>41858</v>
      </c>
      <c r="I499" s="21"/>
      <c r="J499" s="21"/>
      <c r="K499" s="22"/>
      <c r="L499" s="22"/>
      <c r="M499" s="25">
        <v>426</v>
      </c>
      <c r="N499" s="21"/>
      <c r="O499" s="6" t="s">
        <v>3219</v>
      </c>
      <c r="P499" s="6"/>
      <c r="Q499" s="6" t="s">
        <v>3139</v>
      </c>
      <c r="R499" s="6"/>
      <c r="S499" s="6"/>
      <c r="T499" s="6"/>
      <c r="U499" s="23"/>
      <c r="V499" s="6" t="s">
        <v>3199</v>
      </c>
      <c r="W499" s="6"/>
      <c r="X499" s="6"/>
      <c r="Y499" s="6"/>
      <c r="Z499" s="6"/>
    </row>
    <row r="500" spans="1:26" ht="30" hidden="1" x14ac:dyDescent="0.25">
      <c r="A500" s="6">
        <v>117</v>
      </c>
      <c r="B500" s="6">
        <v>117</v>
      </c>
      <c r="C500" s="6" t="s">
        <v>3017</v>
      </c>
      <c r="D500" s="6" t="s">
        <v>3065</v>
      </c>
      <c r="E500" s="6" t="s">
        <v>3079</v>
      </c>
      <c r="F500" s="34">
        <v>41850</v>
      </c>
      <c r="G500" s="34">
        <v>41873</v>
      </c>
      <c r="H500" s="34">
        <v>41852</v>
      </c>
      <c r="I500" s="21"/>
      <c r="J500" s="21"/>
      <c r="K500" s="22"/>
      <c r="L500" s="22"/>
      <c r="M500" s="25">
        <v>573.70000000000005</v>
      </c>
      <c r="N500" s="21"/>
      <c r="O500" s="6" t="s">
        <v>3217</v>
      </c>
      <c r="P500" s="6"/>
      <c r="Q500" s="6" t="s">
        <v>3140</v>
      </c>
      <c r="R500" s="6"/>
      <c r="S500" s="6"/>
      <c r="T500" s="6"/>
      <c r="U500" s="23"/>
      <c r="V500" s="6" t="s">
        <v>3200</v>
      </c>
      <c r="W500" s="6"/>
      <c r="X500" s="6"/>
      <c r="Y500" s="6"/>
      <c r="Z500" s="6"/>
    </row>
    <row r="501" spans="1:26" ht="30" hidden="1" x14ac:dyDescent="0.25">
      <c r="A501" s="6">
        <v>118</v>
      </c>
      <c r="B501" s="6">
        <v>118</v>
      </c>
      <c r="C501" s="6" t="s">
        <v>2737</v>
      </c>
      <c r="D501" s="6" t="s">
        <v>3066</v>
      </c>
      <c r="E501" s="6" t="s">
        <v>3086</v>
      </c>
      <c r="F501" s="34">
        <v>41858</v>
      </c>
      <c r="G501" s="34">
        <v>41884</v>
      </c>
      <c r="H501" s="6" t="s">
        <v>2715</v>
      </c>
      <c r="I501" s="21"/>
      <c r="J501" s="21"/>
      <c r="K501" s="22"/>
      <c r="L501" s="22"/>
      <c r="M501" s="25" t="s">
        <v>2715</v>
      </c>
      <c r="N501" s="21"/>
      <c r="O501" s="6" t="s">
        <v>2715</v>
      </c>
      <c r="P501" s="6"/>
      <c r="Q501" s="6" t="s">
        <v>2715</v>
      </c>
      <c r="R501" s="6"/>
      <c r="S501" s="6"/>
      <c r="T501" s="6"/>
      <c r="U501" s="23"/>
      <c r="V501" s="6" t="s">
        <v>2715</v>
      </c>
      <c r="W501" s="6"/>
      <c r="X501" s="6"/>
      <c r="Y501" s="6"/>
      <c r="Z501" s="6" t="s">
        <v>2715</v>
      </c>
    </row>
    <row r="502" spans="1:26" ht="30" hidden="1" x14ac:dyDescent="0.25">
      <c r="A502" s="6">
        <v>119</v>
      </c>
      <c r="B502" s="6">
        <v>119</v>
      </c>
      <c r="C502" s="6" t="s">
        <v>3018</v>
      </c>
      <c r="D502" s="6" t="s">
        <v>3067</v>
      </c>
      <c r="E502" s="6"/>
      <c r="F502" s="34">
        <v>41859</v>
      </c>
      <c r="G502" s="34">
        <v>41885</v>
      </c>
      <c r="H502" s="34">
        <v>42322</v>
      </c>
      <c r="I502" s="21"/>
      <c r="J502" s="21"/>
      <c r="K502" s="22"/>
      <c r="L502" s="22"/>
      <c r="M502" s="25">
        <v>5161.5</v>
      </c>
      <c r="N502" s="21"/>
      <c r="O502" s="6" t="s">
        <v>3221</v>
      </c>
      <c r="P502" s="6"/>
      <c r="Q502" s="6" t="s">
        <v>3141</v>
      </c>
      <c r="R502" s="6"/>
      <c r="S502" s="6"/>
      <c r="T502" s="6"/>
      <c r="U502" s="23"/>
      <c r="V502" s="6" t="s">
        <v>3201</v>
      </c>
      <c r="W502" s="6"/>
      <c r="X502" s="6"/>
      <c r="Y502" s="6"/>
      <c r="Z502" s="6"/>
    </row>
    <row r="503" spans="1:26" ht="30" hidden="1" x14ac:dyDescent="0.25">
      <c r="A503" s="6">
        <v>120</v>
      </c>
      <c r="B503" s="6">
        <v>120</v>
      </c>
      <c r="C503" s="6" t="s">
        <v>2747</v>
      </c>
      <c r="D503" s="6" t="s">
        <v>3068</v>
      </c>
      <c r="E503" s="6" t="s">
        <v>2461</v>
      </c>
      <c r="F503" s="34">
        <v>41859</v>
      </c>
      <c r="G503" s="34">
        <v>41885</v>
      </c>
      <c r="H503" s="34">
        <v>41863</v>
      </c>
      <c r="I503" s="21"/>
      <c r="J503" s="21"/>
      <c r="K503" s="22"/>
      <c r="L503" s="22"/>
      <c r="M503" s="25">
        <v>20166.5</v>
      </c>
      <c r="N503" s="21"/>
      <c r="O503" s="6" t="s">
        <v>3222</v>
      </c>
      <c r="P503" s="6"/>
      <c r="Q503" s="6" t="s">
        <v>3142</v>
      </c>
      <c r="R503" s="6"/>
      <c r="S503" s="6"/>
      <c r="T503" s="6"/>
      <c r="U503" s="23"/>
      <c r="V503" s="6" t="s">
        <v>3202</v>
      </c>
      <c r="W503" s="6"/>
      <c r="X503" s="6"/>
      <c r="Y503" s="6"/>
      <c r="Z503" s="6"/>
    </row>
    <row r="504" spans="1:26" ht="30" hidden="1" x14ac:dyDescent="0.25">
      <c r="A504" s="6">
        <v>121</v>
      </c>
      <c r="B504" s="6">
        <v>121</v>
      </c>
      <c r="C504" s="6" t="s">
        <v>3019</v>
      </c>
      <c r="D504" s="6" t="s">
        <v>3069</v>
      </c>
      <c r="E504" s="6" t="s">
        <v>3087</v>
      </c>
      <c r="F504" s="34">
        <v>41859</v>
      </c>
      <c r="G504" s="34">
        <v>41885</v>
      </c>
      <c r="H504" s="34">
        <v>41863</v>
      </c>
      <c r="I504" s="21"/>
      <c r="J504" s="21"/>
      <c r="K504" s="22"/>
      <c r="L504" s="22"/>
      <c r="M504" s="25">
        <v>16789.900000000001</v>
      </c>
      <c r="N504" s="21"/>
      <c r="O504" s="6" t="s">
        <v>3223</v>
      </c>
      <c r="P504" s="6"/>
      <c r="Q504" s="6" t="s">
        <v>3143</v>
      </c>
      <c r="R504" s="6"/>
      <c r="S504" s="6"/>
      <c r="T504" s="6"/>
      <c r="U504" s="23"/>
      <c r="V504" s="6" t="s">
        <v>3203</v>
      </c>
      <c r="W504" s="6"/>
      <c r="X504" s="6"/>
      <c r="Y504" s="6"/>
      <c r="Z504" s="6"/>
    </row>
    <row r="505" spans="1:26" ht="30" hidden="1" x14ac:dyDescent="0.25">
      <c r="A505" s="6">
        <v>122</v>
      </c>
      <c r="B505" s="6">
        <v>122</v>
      </c>
      <c r="C505" s="6" t="s">
        <v>3020</v>
      </c>
      <c r="D505" s="6" t="s">
        <v>3042</v>
      </c>
      <c r="E505" s="6" t="s">
        <v>3088</v>
      </c>
      <c r="F505" s="34">
        <v>41872</v>
      </c>
      <c r="G505" s="34">
        <v>41897</v>
      </c>
      <c r="H505" s="34">
        <v>41876</v>
      </c>
      <c r="I505" s="21"/>
      <c r="J505" s="21"/>
      <c r="K505" s="22"/>
      <c r="L505" s="22"/>
      <c r="M505" s="25">
        <v>10000</v>
      </c>
      <c r="N505" s="21"/>
      <c r="O505" s="6" t="s">
        <v>3224</v>
      </c>
      <c r="P505" s="6"/>
      <c r="Q505" s="6" t="s">
        <v>3144</v>
      </c>
      <c r="R505" s="6"/>
      <c r="S505" s="6"/>
      <c r="T505" s="6"/>
      <c r="U505" s="23"/>
      <c r="V505" s="6" t="s">
        <v>3204</v>
      </c>
      <c r="W505" s="6"/>
      <c r="X505" s="6"/>
      <c r="Y505" s="6"/>
      <c r="Z505" s="6"/>
    </row>
    <row r="506" spans="1:26" ht="30" hidden="1" x14ac:dyDescent="0.25">
      <c r="A506" s="6">
        <v>123</v>
      </c>
      <c r="B506" s="6">
        <v>123</v>
      </c>
      <c r="C506" s="6" t="s">
        <v>1762</v>
      </c>
      <c r="D506" s="6" t="s">
        <v>3070</v>
      </c>
      <c r="E506" s="6" t="s">
        <v>2331</v>
      </c>
      <c r="F506" s="34">
        <v>41880</v>
      </c>
      <c r="G506" s="34">
        <v>41902</v>
      </c>
      <c r="H506" s="6" t="s">
        <v>2715</v>
      </c>
      <c r="I506" s="21"/>
      <c r="J506" s="21"/>
      <c r="K506" s="22"/>
      <c r="L506" s="22"/>
      <c r="M506" s="25">
        <v>23837.5</v>
      </c>
      <c r="N506" s="21"/>
      <c r="O506" s="6" t="s">
        <v>2715</v>
      </c>
      <c r="P506" s="6"/>
      <c r="Q506" s="6" t="s">
        <v>2715</v>
      </c>
      <c r="R506" s="6"/>
      <c r="S506" s="6"/>
      <c r="T506" s="6"/>
      <c r="U506" s="23"/>
      <c r="V506" s="6" t="s">
        <v>2715</v>
      </c>
      <c r="W506" s="6"/>
      <c r="X506" s="6"/>
      <c r="Y506" s="6"/>
      <c r="Z506" s="6" t="s">
        <v>2715</v>
      </c>
    </row>
    <row r="507" spans="1:26" ht="45" hidden="1" x14ac:dyDescent="0.25">
      <c r="A507" s="6">
        <v>124</v>
      </c>
      <c r="B507" s="6">
        <v>123</v>
      </c>
      <c r="C507" s="6" t="s">
        <v>3021</v>
      </c>
      <c r="D507" s="6" t="s">
        <v>3071</v>
      </c>
      <c r="E507" s="6" t="s">
        <v>3089</v>
      </c>
      <c r="F507" s="34">
        <v>41885</v>
      </c>
      <c r="G507" s="34">
        <v>41906</v>
      </c>
      <c r="H507" s="34">
        <v>41914</v>
      </c>
      <c r="I507" s="21"/>
      <c r="J507" s="21"/>
      <c r="K507" s="22"/>
      <c r="L507" s="22"/>
      <c r="M507" s="25">
        <v>10731.9</v>
      </c>
      <c r="N507" s="21"/>
      <c r="O507" s="6" t="s">
        <v>3225</v>
      </c>
      <c r="P507" s="6"/>
      <c r="Q507" s="6" t="s">
        <v>3145</v>
      </c>
      <c r="R507" s="6"/>
      <c r="S507" s="6"/>
      <c r="T507" s="6"/>
      <c r="U507" s="23"/>
      <c r="V507" s="6" t="s">
        <v>3205</v>
      </c>
      <c r="W507" s="6"/>
      <c r="X507" s="6"/>
      <c r="Y507" s="6"/>
      <c r="Z507" s="6"/>
    </row>
    <row r="508" spans="1:26" ht="30" hidden="1" x14ac:dyDescent="0.25">
      <c r="A508" s="6">
        <v>125</v>
      </c>
      <c r="B508" s="6">
        <v>125</v>
      </c>
      <c r="C508" s="6" t="s">
        <v>3022</v>
      </c>
      <c r="D508" s="6" t="s">
        <v>1512</v>
      </c>
      <c r="E508" s="6" t="s">
        <v>3090</v>
      </c>
      <c r="F508" s="34">
        <v>41885</v>
      </c>
      <c r="G508" s="34">
        <v>41907</v>
      </c>
      <c r="H508" s="34">
        <v>41914</v>
      </c>
      <c r="I508" s="21"/>
      <c r="J508" s="21"/>
      <c r="K508" s="22"/>
      <c r="L508" s="22"/>
      <c r="M508" s="25">
        <v>37458</v>
      </c>
      <c r="N508" s="21"/>
      <c r="O508" s="6" t="s">
        <v>3226</v>
      </c>
      <c r="P508" s="6"/>
      <c r="Q508" s="6" t="s">
        <v>3146</v>
      </c>
      <c r="R508" s="6"/>
      <c r="S508" s="6"/>
      <c r="T508" s="6"/>
      <c r="U508" s="23"/>
      <c r="V508" s="6" t="s">
        <v>3206</v>
      </c>
      <c r="W508" s="6"/>
      <c r="X508" s="6"/>
      <c r="Y508" s="6"/>
      <c r="Z508" s="6"/>
    </row>
    <row r="509" spans="1:26" ht="30" hidden="1" x14ac:dyDescent="0.25">
      <c r="A509" s="6">
        <v>126</v>
      </c>
      <c r="B509" s="6">
        <v>126</v>
      </c>
      <c r="C509" s="6" t="s">
        <v>3023</v>
      </c>
      <c r="D509" s="6" t="s">
        <v>1512</v>
      </c>
      <c r="E509" s="6" t="s">
        <v>2438</v>
      </c>
      <c r="F509" s="34">
        <v>41887</v>
      </c>
      <c r="G509" s="34">
        <v>41908</v>
      </c>
      <c r="H509" s="34">
        <v>41888</v>
      </c>
      <c r="I509" s="21"/>
      <c r="J509" s="21"/>
      <c r="K509" s="22"/>
      <c r="L509" s="22"/>
      <c r="M509" s="25">
        <v>75437.3</v>
      </c>
      <c r="N509" s="21"/>
      <c r="O509" s="6" t="s">
        <v>3226</v>
      </c>
      <c r="P509" s="6"/>
      <c r="Q509" s="6" t="s">
        <v>3147</v>
      </c>
      <c r="R509" s="6"/>
      <c r="S509" s="6"/>
      <c r="T509" s="6"/>
      <c r="U509" s="23"/>
      <c r="V509" s="6" t="s">
        <v>3207</v>
      </c>
      <c r="W509" s="6"/>
      <c r="X509" s="6"/>
      <c r="Y509" s="6"/>
      <c r="Z509" s="6"/>
    </row>
    <row r="510" spans="1:26" ht="75" hidden="1" x14ac:dyDescent="0.25">
      <c r="A510" s="6">
        <v>127</v>
      </c>
      <c r="B510" s="6">
        <v>127</v>
      </c>
      <c r="C510" s="6" t="s">
        <v>3024</v>
      </c>
      <c r="D510" s="6" t="s">
        <v>3072</v>
      </c>
      <c r="E510" s="6" t="s">
        <v>2477</v>
      </c>
      <c r="F510" s="34">
        <v>41898</v>
      </c>
      <c r="G510" s="34">
        <v>41920</v>
      </c>
      <c r="H510" s="34">
        <v>42368</v>
      </c>
      <c r="I510" s="21"/>
      <c r="J510" s="21"/>
      <c r="K510" s="22"/>
      <c r="L510" s="22"/>
      <c r="M510" s="25">
        <v>14704.4</v>
      </c>
      <c r="N510" s="21"/>
      <c r="O510" s="6" t="s">
        <v>3227</v>
      </c>
      <c r="P510" s="6"/>
      <c r="Q510" s="6" t="s">
        <v>3148</v>
      </c>
      <c r="R510" s="6"/>
      <c r="S510" s="6"/>
      <c r="T510" s="6"/>
      <c r="U510" s="23"/>
      <c r="V510" s="6" t="s">
        <v>3208</v>
      </c>
      <c r="W510" s="6"/>
      <c r="X510" s="6"/>
      <c r="Y510" s="6"/>
      <c r="Z510" s="6" t="s">
        <v>3230</v>
      </c>
    </row>
    <row r="511" spans="1:26" ht="30" hidden="1" x14ac:dyDescent="0.25">
      <c r="A511" s="6">
        <v>128</v>
      </c>
      <c r="B511" s="6">
        <v>128</v>
      </c>
      <c r="C511" s="6" t="s">
        <v>3025</v>
      </c>
      <c r="D511" s="6" t="s">
        <v>2770</v>
      </c>
      <c r="E511" s="6" t="s">
        <v>3091</v>
      </c>
      <c r="F511" s="34">
        <v>41898</v>
      </c>
      <c r="G511" s="34">
        <v>41920</v>
      </c>
      <c r="H511" s="34">
        <v>41922</v>
      </c>
      <c r="I511" s="21"/>
      <c r="J511" s="21"/>
      <c r="K511" s="22"/>
      <c r="L511" s="22"/>
      <c r="M511" s="25">
        <v>16983</v>
      </c>
      <c r="N511" s="21"/>
      <c r="O511" s="34">
        <v>46089</v>
      </c>
      <c r="P511" s="6"/>
      <c r="Q511" s="6" t="s">
        <v>3149</v>
      </c>
      <c r="R511" s="6"/>
      <c r="S511" s="6"/>
      <c r="T511" s="6"/>
      <c r="U511" s="23"/>
      <c r="V511" s="6" t="s">
        <v>3209</v>
      </c>
      <c r="W511" s="6"/>
      <c r="X511" s="6"/>
      <c r="Y511" s="6"/>
      <c r="Z511" s="6"/>
    </row>
    <row r="512" spans="1:26" ht="30" hidden="1" x14ac:dyDescent="0.25">
      <c r="A512" s="6">
        <v>129</v>
      </c>
      <c r="B512" s="6">
        <v>129</v>
      </c>
      <c r="C512" s="6" t="s">
        <v>3026</v>
      </c>
      <c r="D512" s="6" t="s">
        <v>3073</v>
      </c>
      <c r="E512" s="6" t="s">
        <v>2466</v>
      </c>
      <c r="F512" s="34">
        <v>41900</v>
      </c>
      <c r="G512" s="34">
        <v>41922</v>
      </c>
      <c r="H512" s="34">
        <v>41927</v>
      </c>
      <c r="I512" s="21"/>
      <c r="J512" s="21"/>
      <c r="K512" s="22"/>
      <c r="L512" s="22"/>
      <c r="M512" s="25">
        <v>10000</v>
      </c>
      <c r="N512" s="21"/>
      <c r="O512" s="34">
        <v>60196</v>
      </c>
      <c r="P512" s="6"/>
      <c r="Q512" s="6" t="s">
        <v>3150</v>
      </c>
      <c r="R512" s="6"/>
      <c r="S512" s="6"/>
      <c r="T512" s="6"/>
      <c r="U512" s="23"/>
      <c r="V512" s="6"/>
      <c r="W512" s="6"/>
      <c r="X512" s="6"/>
      <c r="Y512" s="6"/>
      <c r="Z512" s="6"/>
    </row>
    <row r="513" spans="1:26" ht="30" hidden="1" x14ac:dyDescent="0.25">
      <c r="A513" s="6">
        <v>130</v>
      </c>
      <c r="B513" s="6">
        <v>130</v>
      </c>
      <c r="C513" s="6" t="s">
        <v>3025</v>
      </c>
      <c r="D513" s="6" t="s">
        <v>3074</v>
      </c>
      <c r="E513" s="6" t="s">
        <v>3092</v>
      </c>
      <c r="F513" s="34">
        <v>41905</v>
      </c>
      <c r="G513" s="34">
        <v>41927</v>
      </c>
      <c r="H513" s="34">
        <v>41922</v>
      </c>
      <c r="I513" s="21"/>
      <c r="J513" s="21"/>
      <c r="K513" s="22"/>
      <c r="L513" s="22"/>
      <c r="M513" s="25">
        <v>941.1</v>
      </c>
      <c r="N513" s="21"/>
      <c r="O513" s="34">
        <v>46089</v>
      </c>
      <c r="P513" s="6"/>
      <c r="Q513" s="6" t="s">
        <v>3151</v>
      </c>
      <c r="R513" s="6"/>
      <c r="S513" s="6"/>
      <c r="T513" s="6"/>
      <c r="U513" s="23"/>
      <c r="V513" s="6" t="s">
        <v>3210</v>
      </c>
      <c r="W513" s="6"/>
      <c r="X513" s="6"/>
      <c r="Y513" s="6"/>
      <c r="Z513" s="6"/>
    </row>
    <row r="514" spans="1:26" ht="30" hidden="1" x14ac:dyDescent="0.25">
      <c r="A514" s="6">
        <v>131</v>
      </c>
      <c r="B514" s="6">
        <v>131</v>
      </c>
      <c r="C514" s="6" t="s">
        <v>3027</v>
      </c>
      <c r="D514" s="6" t="s">
        <v>1776</v>
      </c>
      <c r="E514" s="6" t="s">
        <v>3093</v>
      </c>
      <c r="F514" s="34">
        <v>41907</v>
      </c>
      <c r="G514" s="34">
        <v>41929</v>
      </c>
      <c r="H514" s="34">
        <v>41919</v>
      </c>
      <c r="I514" s="21"/>
      <c r="J514" s="21"/>
      <c r="K514" s="22"/>
      <c r="L514" s="22"/>
      <c r="M514" s="25">
        <v>498.7</v>
      </c>
      <c r="N514" s="21"/>
      <c r="O514" s="6" t="s">
        <v>3228</v>
      </c>
      <c r="P514" s="6"/>
      <c r="Q514" s="6" t="s">
        <v>3152</v>
      </c>
      <c r="R514" s="6"/>
      <c r="S514" s="6"/>
      <c r="T514" s="6"/>
      <c r="U514" s="23"/>
      <c r="V514" s="6" t="s">
        <v>3211</v>
      </c>
      <c r="W514" s="6"/>
      <c r="X514" s="6"/>
      <c r="Y514" s="6"/>
      <c r="Z514" s="6"/>
    </row>
    <row r="515" spans="1:26" ht="60" hidden="1" x14ac:dyDescent="0.25">
      <c r="A515" s="6">
        <v>132</v>
      </c>
      <c r="B515" s="6">
        <v>132</v>
      </c>
      <c r="C515" s="6" t="s">
        <v>3028</v>
      </c>
      <c r="D515" s="6" t="s">
        <v>3075</v>
      </c>
      <c r="E515" s="6"/>
      <c r="F515" s="34">
        <v>41908</v>
      </c>
      <c r="G515" s="34">
        <v>41932</v>
      </c>
      <c r="H515" s="34">
        <v>42138</v>
      </c>
      <c r="I515" s="21"/>
      <c r="J515" s="21"/>
      <c r="K515" s="22"/>
      <c r="L515" s="22"/>
      <c r="M515" s="25">
        <v>391699</v>
      </c>
      <c r="N515" s="21"/>
      <c r="O515" s="6" t="s">
        <v>3229</v>
      </c>
      <c r="P515" s="6"/>
      <c r="Q515" s="6" t="s">
        <v>3153</v>
      </c>
      <c r="R515" s="6"/>
      <c r="S515" s="6"/>
      <c r="T515" s="6"/>
      <c r="U515" s="23"/>
      <c r="V515" s="6" t="s">
        <v>3212</v>
      </c>
      <c r="W515" s="6"/>
      <c r="X515" s="6"/>
      <c r="Y515" s="6"/>
      <c r="Z515" s="6" t="s">
        <v>3231</v>
      </c>
    </row>
    <row r="516" spans="1:26" ht="30" hidden="1" x14ac:dyDescent="0.25">
      <c r="A516" s="6">
        <v>133</v>
      </c>
      <c r="B516" s="6">
        <v>133</v>
      </c>
      <c r="C516" s="6" t="s">
        <v>3025</v>
      </c>
      <c r="D516" s="6" t="s">
        <v>3076</v>
      </c>
      <c r="E516" s="6" t="s">
        <v>3092</v>
      </c>
      <c r="F516" s="34">
        <v>41912</v>
      </c>
      <c r="G516" s="34">
        <v>41935</v>
      </c>
      <c r="H516" s="34">
        <v>41922</v>
      </c>
      <c r="I516" s="21"/>
      <c r="J516" s="21"/>
      <c r="K516" s="22"/>
      <c r="L516" s="22"/>
      <c r="M516" s="25">
        <v>1886.2</v>
      </c>
      <c r="N516" s="21"/>
      <c r="O516" s="34">
        <v>60196</v>
      </c>
      <c r="P516" s="6"/>
      <c r="Q516" s="6" t="s">
        <v>3154</v>
      </c>
      <c r="R516" s="6"/>
      <c r="S516" s="6"/>
      <c r="T516" s="6"/>
      <c r="U516" s="23"/>
      <c r="V516" s="6" t="s">
        <v>3213</v>
      </c>
      <c r="W516" s="6"/>
      <c r="X516" s="6"/>
      <c r="Y516" s="6"/>
      <c r="Z516" s="6" t="s">
        <v>3232</v>
      </c>
    </row>
    <row r="517" spans="1:26" ht="60" hidden="1" x14ac:dyDescent="0.25">
      <c r="A517" s="6">
        <v>134</v>
      </c>
      <c r="B517" s="6">
        <v>134</v>
      </c>
      <c r="C517" s="6" t="s">
        <v>3798</v>
      </c>
      <c r="D517" s="6" t="s">
        <v>3252</v>
      </c>
      <c r="E517" s="6" t="s">
        <v>2221</v>
      </c>
      <c r="F517" s="34">
        <v>41925</v>
      </c>
      <c r="G517" s="6"/>
      <c r="H517" s="34">
        <v>41927</v>
      </c>
      <c r="I517" s="21"/>
      <c r="J517" s="21"/>
      <c r="K517" s="22"/>
      <c r="L517" s="22"/>
      <c r="M517" s="25">
        <v>3616</v>
      </c>
      <c r="N517" s="21"/>
      <c r="O517" s="6" t="s">
        <v>3329</v>
      </c>
      <c r="P517" s="6"/>
      <c r="Q517" s="6" t="s">
        <v>3288</v>
      </c>
      <c r="R517" s="6"/>
      <c r="S517" s="6"/>
      <c r="T517" s="6"/>
      <c r="U517" s="23"/>
      <c r="V517" s="6"/>
      <c r="W517" s="6"/>
      <c r="X517" s="6"/>
      <c r="Y517" s="6"/>
      <c r="Z517" s="6"/>
    </row>
    <row r="518" spans="1:26" ht="30" hidden="1" x14ac:dyDescent="0.25">
      <c r="A518" s="6">
        <v>135</v>
      </c>
      <c r="B518" s="6" t="s">
        <v>3347</v>
      </c>
      <c r="C518" s="6" t="s">
        <v>3233</v>
      </c>
      <c r="D518" s="6" t="s">
        <v>3253</v>
      </c>
      <c r="E518" s="6" t="s">
        <v>3271</v>
      </c>
      <c r="F518" s="34">
        <v>41915</v>
      </c>
      <c r="G518" s="34">
        <v>41939</v>
      </c>
      <c r="H518" s="34">
        <v>41915</v>
      </c>
      <c r="I518" s="21"/>
      <c r="J518" s="21"/>
      <c r="K518" s="22"/>
      <c r="L518" s="22"/>
      <c r="M518" s="25">
        <v>3972.8</v>
      </c>
      <c r="N518" s="21"/>
      <c r="O518" s="6" t="s">
        <v>3330</v>
      </c>
      <c r="P518" s="6"/>
      <c r="Q518" s="6" t="s">
        <v>3289</v>
      </c>
      <c r="R518" s="6"/>
      <c r="S518" s="6"/>
      <c r="T518" s="6"/>
      <c r="U518" s="23"/>
      <c r="V518" s="6" t="s">
        <v>3309</v>
      </c>
      <c r="W518" s="6"/>
      <c r="X518" s="6"/>
      <c r="Y518" s="6"/>
      <c r="Z518" s="6"/>
    </row>
    <row r="519" spans="1:26" ht="30" hidden="1" x14ac:dyDescent="0.25">
      <c r="A519" s="6">
        <v>136</v>
      </c>
      <c r="B519" s="6" t="s">
        <v>3348</v>
      </c>
      <c r="C519" s="6" t="s">
        <v>3234</v>
      </c>
      <c r="D519" s="6" t="s">
        <v>1776</v>
      </c>
      <c r="E519" s="6" t="s">
        <v>3272</v>
      </c>
      <c r="F519" s="34">
        <v>41915</v>
      </c>
      <c r="G519" s="34">
        <v>41939</v>
      </c>
      <c r="H519" s="34">
        <v>41919</v>
      </c>
      <c r="I519" s="21"/>
      <c r="J519" s="21"/>
      <c r="K519" s="22"/>
      <c r="L519" s="22"/>
      <c r="M519" s="25">
        <v>867.5</v>
      </c>
      <c r="N519" s="21"/>
      <c r="O519" s="6" t="s">
        <v>3228</v>
      </c>
      <c r="P519" s="6"/>
      <c r="Q519" s="6" t="s">
        <v>3290</v>
      </c>
      <c r="R519" s="6"/>
      <c r="S519" s="6"/>
      <c r="T519" s="6"/>
      <c r="U519" s="23"/>
      <c r="V519" s="6" t="s">
        <v>3310</v>
      </c>
      <c r="W519" s="6"/>
      <c r="X519" s="6"/>
      <c r="Y519" s="6"/>
      <c r="Z519" s="6"/>
    </row>
    <row r="520" spans="1:26" ht="60" hidden="1" x14ac:dyDescent="0.25">
      <c r="A520" s="6">
        <v>137</v>
      </c>
      <c r="B520" s="6">
        <v>135</v>
      </c>
      <c r="C520" s="6" t="s">
        <v>3235</v>
      </c>
      <c r="D520" s="6" t="s">
        <v>3254</v>
      </c>
      <c r="E520" s="6" t="s">
        <v>3273</v>
      </c>
      <c r="F520" s="34">
        <v>41927</v>
      </c>
      <c r="G520" s="34">
        <v>41949</v>
      </c>
      <c r="H520" s="34">
        <v>41933</v>
      </c>
      <c r="I520" s="21"/>
      <c r="J520" s="21"/>
      <c r="K520" s="22"/>
      <c r="L520" s="22"/>
      <c r="M520" s="25">
        <v>182455</v>
      </c>
      <c r="N520" s="21"/>
      <c r="O520" s="6" t="s">
        <v>3331</v>
      </c>
      <c r="P520" s="6"/>
      <c r="Q520" s="6" t="s">
        <v>3291</v>
      </c>
      <c r="R520" s="6"/>
      <c r="S520" s="6"/>
      <c r="T520" s="6"/>
      <c r="U520" s="23"/>
      <c r="V520" s="6" t="s">
        <v>3311</v>
      </c>
      <c r="W520" s="6"/>
      <c r="X520" s="6"/>
      <c r="Y520" s="6"/>
      <c r="Z520" s="6" t="s">
        <v>3342</v>
      </c>
    </row>
    <row r="521" spans="1:26" ht="30" hidden="1" x14ac:dyDescent="0.25">
      <c r="A521" s="6">
        <v>138</v>
      </c>
      <c r="B521" s="6">
        <v>136</v>
      </c>
      <c r="C521" s="6" t="s">
        <v>3236</v>
      </c>
      <c r="D521" s="6" t="s">
        <v>3255</v>
      </c>
      <c r="E521" s="6" t="s">
        <v>2477</v>
      </c>
      <c r="F521" s="34">
        <v>41927</v>
      </c>
      <c r="G521" s="34">
        <v>41949</v>
      </c>
      <c r="H521" s="34">
        <v>41929</v>
      </c>
      <c r="I521" s="21"/>
      <c r="J521" s="21"/>
      <c r="K521" s="22"/>
      <c r="L521" s="22"/>
      <c r="M521" s="25">
        <v>2031</v>
      </c>
      <c r="N521" s="21"/>
      <c r="O521" s="6" t="s">
        <v>3332</v>
      </c>
      <c r="P521" s="6"/>
      <c r="Q521" s="6" t="s">
        <v>3292</v>
      </c>
      <c r="R521" s="6"/>
      <c r="S521" s="6"/>
      <c r="T521" s="6"/>
      <c r="U521" s="23"/>
      <c r="V521" s="6" t="s">
        <v>3312</v>
      </c>
      <c r="W521" s="6"/>
      <c r="X521" s="6"/>
      <c r="Y521" s="6"/>
      <c r="Z521" s="6"/>
    </row>
    <row r="522" spans="1:26" ht="30" hidden="1" x14ac:dyDescent="0.25">
      <c r="A522" s="6">
        <v>139</v>
      </c>
      <c r="B522" s="6">
        <v>137</v>
      </c>
      <c r="C522" s="6" t="s">
        <v>3236</v>
      </c>
      <c r="D522" s="6" t="s">
        <v>2774</v>
      </c>
      <c r="E522" s="6" t="s">
        <v>3274</v>
      </c>
      <c r="F522" s="34">
        <v>41927</v>
      </c>
      <c r="G522" s="34">
        <v>41949</v>
      </c>
      <c r="H522" s="34">
        <v>41929</v>
      </c>
      <c r="I522" s="21"/>
      <c r="J522" s="21"/>
      <c r="K522" s="22"/>
      <c r="L522" s="22"/>
      <c r="M522" s="25">
        <v>17030</v>
      </c>
      <c r="N522" s="21"/>
      <c r="O522" s="6" t="s">
        <v>3332</v>
      </c>
      <c r="P522" s="6"/>
      <c r="Q522" s="6" t="s">
        <v>3293</v>
      </c>
      <c r="R522" s="6"/>
      <c r="S522" s="6"/>
      <c r="T522" s="6"/>
      <c r="U522" s="23"/>
      <c r="V522" s="6" t="s">
        <v>3313</v>
      </c>
      <c r="W522" s="6"/>
      <c r="X522" s="6"/>
      <c r="Y522" s="6"/>
      <c r="Z522" s="6"/>
    </row>
    <row r="523" spans="1:26" ht="30" hidden="1" x14ac:dyDescent="0.25">
      <c r="A523" s="6">
        <v>140</v>
      </c>
      <c r="B523" s="6">
        <v>138</v>
      </c>
      <c r="C523" s="6" t="s">
        <v>3237</v>
      </c>
      <c r="D523" s="6" t="s">
        <v>3256</v>
      </c>
      <c r="E523" s="6" t="s">
        <v>3275</v>
      </c>
      <c r="F523" s="34">
        <v>41932</v>
      </c>
      <c r="G523" s="34">
        <v>41954</v>
      </c>
      <c r="H523" s="6" t="s">
        <v>2715</v>
      </c>
      <c r="I523" s="21"/>
      <c r="J523" s="21"/>
      <c r="K523" s="22"/>
      <c r="L523" s="22"/>
      <c r="M523" s="25">
        <v>500</v>
      </c>
      <c r="N523" s="21"/>
      <c r="O523" s="6" t="s">
        <v>2999</v>
      </c>
      <c r="P523" s="6"/>
      <c r="Q523" s="6" t="s">
        <v>2715</v>
      </c>
      <c r="R523" s="6"/>
      <c r="S523" s="6"/>
      <c r="T523" s="6"/>
      <c r="U523" s="23"/>
      <c r="V523" s="6" t="s">
        <v>2715</v>
      </c>
      <c r="W523" s="6"/>
      <c r="X523" s="6"/>
      <c r="Y523" s="6"/>
      <c r="Z523" s="6" t="s">
        <v>2715</v>
      </c>
    </row>
    <row r="524" spans="1:26" ht="45" hidden="1" x14ac:dyDescent="0.25">
      <c r="A524" s="6">
        <v>141</v>
      </c>
      <c r="B524" s="6">
        <v>139</v>
      </c>
      <c r="C524" s="6" t="s">
        <v>3238</v>
      </c>
      <c r="D524" s="6" t="s">
        <v>3257</v>
      </c>
      <c r="E524" s="6" t="s">
        <v>2457</v>
      </c>
      <c r="F524" s="34">
        <v>41950</v>
      </c>
      <c r="G524" s="34">
        <v>41974</v>
      </c>
      <c r="H524" s="34">
        <v>41957</v>
      </c>
      <c r="I524" s="21"/>
      <c r="J524" s="21"/>
      <c r="K524" s="22"/>
      <c r="L524" s="22"/>
      <c r="M524" s="25">
        <v>2452.6</v>
      </c>
      <c r="N524" s="21"/>
      <c r="O524" s="6" t="s">
        <v>3333</v>
      </c>
      <c r="P524" s="6"/>
      <c r="Q524" s="6" t="s">
        <v>3294</v>
      </c>
      <c r="R524" s="6"/>
      <c r="S524" s="6"/>
      <c r="T524" s="6"/>
      <c r="U524" s="23"/>
      <c r="V524" s="6" t="s">
        <v>3314</v>
      </c>
      <c r="W524" s="6"/>
      <c r="X524" s="6"/>
      <c r="Y524" s="6"/>
      <c r="Z524" s="6" t="s">
        <v>3343</v>
      </c>
    </row>
    <row r="525" spans="1:26" ht="30" hidden="1" x14ac:dyDescent="0.25">
      <c r="A525" s="6">
        <v>142</v>
      </c>
      <c r="B525" s="6">
        <v>140</v>
      </c>
      <c r="C525" s="6" t="s">
        <v>3239</v>
      </c>
      <c r="D525" s="6" t="s">
        <v>3258</v>
      </c>
      <c r="E525" s="6" t="s">
        <v>3276</v>
      </c>
      <c r="F525" s="34">
        <v>41955</v>
      </c>
      <c r="G525" s="34">
        <v>41977</v>
      </c>
      <c r="H525" s="6"/>
      <c r="I525" s="21"/>
      <c r="J525" s="21"/>
      <c r="K525" s="22"/>
      <c r="L525" s="22"/>
      <c r="M525" s="25">
        <v>6126.8</v>
      </c>
      <c r="N525" s="21"/>
      <c r="O525" s="6" t="s">
        <v>3334</v>
      </c>
      <c r="P525" s="6"/>
      <c r="Q525" s="6" t="s">
        <v>3295</v>
      </c>
      <c r="R525" s="6"/>
      <c r="S525" s="6"/>
      <c r="T525" s="6"/>
      <c r="U525" s="23"/>
      <c r="V525" s="6" t="s">
        <v>3315</v>
      </c>
      <c r="W525" s="6"/>
      <c r="X525" s="6"/>
      <c r="Y525" s="6"/>
      <c r="Z525" s="6"/>
    </row>
    <row r="526" spans="1:26" ht="30" hidden="1" x14ac:dyDescent="0.25">
      <c r="A526" s="6">
        <v>143</v>
      </c>
      <c r="B526" s="6">
        <v>141</v>
      </c>
      <c r="C526" s="6" t="s">
        <v>1465</v>
      </c>
      <c r="D526" s="6" t="s">
        <v>3259</v>
      </c>
      <c r="E526" s="6" t="s">
        <v>3277</v>
      </c>
      <c r="F526" s="34">
        <v>41961</v>
      </c>
      <c r="G526" s="34">
        <v>41983</v>
      </c>
      <c r="H526" s="34">
        <v>41978</v>
      </c>
      <c r="I526" s="21"/>
      <c r="J526" s="21"/>
      <c r="K526" s="22"/>
      <c r="L526" s="22"/>
      <c r="M526" s="25">
        <v>226.5</v>
      </c>
      <c r="N526" s="21"/>
      <c r="O526" s="6" t="s">
        <v>3335</v>
      </c>
      <c r="P526" s="6"/>
      <c r="Q526" s="6" t="s">
        <v>3296</v>
      </c>
      <c r="R526" s="6"/>
      <c r="S526" s="6"/>
      <c r="T526" s="6"/>
      <c r="U526" s="23"/>
      <c r="V526" s="6" t="s">
        <v>3316</v>
      </c>
      <c r="W526" s="6"/>
      <c r="X526" s="6"/>
      <c r="Y526" s="6"/>
      <c r="Z526" s="6"/>
    </row>
    <row r="527" spans="1:26" ht="30" hidden="1" x14ac:dyDescent="0.25">
      <c r="A527" s="6">
        <v>144</v>
      </c>
      <c r="B527" s="6">
        <v>142</v>
      </c>
      <c r="C527" s="6" t="s">
        <v>3240</v>
      </c>
      <c r="D527" s="6" t="s">
        <v>1913</v>
      </c>
      <c r="E527" s="6" t="s">
        <v>3278</v>
      </c>
      <c r="F527" s="34">
        <v>41967</v>
      </c>
      <c r="G527" s="34">
        <v>41989</v>
      </c>
      <c r="H527" s="34">
        <v>41974</v>
      </c>
      <c r="I527" s="21"/>
      <c r="J527" s="21"/>
      <c r="K527" s="22"/>
      <c r="L527" s="22"/>
      <c r="M527" s="25">
        <v>7393.9</v>
      </c>
      <c r="N527" s="21"/>
      <c r="O527" s="6" t="s">
        <v>3336</v>
      </c>
      <c r="P527" s="6"/>
      <c r="Q527" s="6" t="s">
        <v>3297</v>
      </c>
      <c r="R527" s="6"/>
      <c r="S527" s="6"/>
      <c r="T527" s="6"/>
      <c r="U527" s="23"/>
      <c r="V527" s="6" t="s">
        <v>3317</v>
      </c>
      <c r="W527" s="6"/>
      <c r="X527" s="6"/>
      <c r="Y527" s="6"/>
      <c r="Z527" s="6"/>
    </row>
    <row r="528" spans="1:26" ht="30" hidden="1" x14ac:dyDescent="0.25">
      <c r="A528" s="6">
        <v>145</v>
      </c>
      <c r="B528" s="6">
        <v>143</v>
      </c>
      <c r="C528" s="6" t="s">
        <v>2737</v>
      </c>
      <c r="D528" s="6" t="s">
        <v>3061</v>
      </c>
      <c r="E528" s="6" t="s">
        <v>2791</v>
      </c>
      <c r="F528" s="34">
        <v>41968</v>
      </c>
      <c r="G528" s="34">
        <v>41990</v>
      </c>
      <c r="H528" s="34">
        <v>41988</v>
      </c>
      <c r="I528" s="21"/>
      <c r="J528" s="21"/>
      <c r="K528" s="22"/>
      <c r="L528" s="22"/>
      <c r="M528" s="25">
        <v>4742.7</v>
      </c>
      <c r="N528" s="21"/>
      <c r="O528" s="6" t="s">
        <v>2603</v>
      </c>
      <c r="P528" s="6"/>
      <c r="Q528" s="6"/>
      <c r="R528" s="6"/>
      <c r="S528" s="6"/>
      <c r="T528" s="6"/>
      <c r="U528" s="23"/>
      <c r="V528" s="6"/>
      <c r="W528" s="6"/>
      <c r="X528" s="6"/>
      <c r="Y528" s="6"/>
      <c r="Z528" s="6"/>
    </row>
    <row r="529" spans="1:26" ht="30" hidden="1" x14ac:dyDescent="0.25">
      <c r="A529" s="6">
        <v>146</v>
      </c>
      <c r="B529" s="6">
        <v>144</v>
      </c>
      <c r="C529" s="6" t="s">
        <v>3241</v>
      </c>
      <c r="D529" s="6" t="s">
        <v>1803</v>
      </c>
      <c r="E529" s="6" t="s">
        <v>2435</v>
      </c>
      <c r="F529" s="34">
        <v>41969</v>
      </c>
      <c r="G529" s="34">
        <v>41991</v>
      </c>
      <c r="H529" s="6"/>
      <c r="I529" s="21"/>
      <c r="J529" s="21"/>
      <c r="K529" s="22"/>
      <c r="L529" s="22"/>
      <c r="M529" s="25"/>
      <c r="N529" s="21"/>
      <c r="O529" s="6"/>
      <c r="P529" s="6"/>
      <c r="Q529" s="6"/>
      <c r="R529" s="6"/>
      <c r="S529" s="6"/>
      <c r="T529" s="6"/>
      <c r="U529" s="23"/>
      <c r="V529" s="6"/>
      <c r="W529" s="6"/>
      <c r="X529" s="6"/>
      <c r="Y529" s="6"/>
      <c r="Z529" s="6"/>
    </row>
    <row r="530" spans="1:26" ht="30" hidden="1" x14ac:dyDescent="0.25">
      <c r="A530" s="6">
        <v>147</v>
      </c>
      <c r="B530" s="6">
        <v>145</v>
      </c>
      <c r="C530" s="6" t="s">
        <v>3242</v>
      </c>
      <c r="D530" s="6" t="s">
        <v>3061</v>
      </c>
      <c r="E530" s="6" t="s">
        <v>3279</v>
      </c>
      <c r="F530" s="34">
        <v>41976</v>
      </c>
      <c r="G530" s="34">
        <v>42363</v>
      </c>
      <c r="H530" s="6"/>
      <c r="I530" s="21"/>
      <c r="J530" s="21"/>
      <c r="K530" s="22"/>
      <c r="L530" s="22"/>
      <c r="M530" s="25">
        <v>162643</v>
      </c>
      <c r="N530" s="21"/>
      <c r="O530" s="6" t="s">
        <v>2603</v>
      </c>
      <c r="P530" s="6"/>
      <c r="Q530" s="6" t="s">
        <v>3298</v>
      </c>
      <c r="R530" s="6"/>
      <c r="S530" s="6"/>
      <c r="T530" s="6"/>
      <c r="U530" s="23"/>
      <c r="V530" s="6" t="s">
        <v>3318</v>
      </c>
      <c r="W530" s="6"/>
      <c r="X530" s="6"/>
      <c r="Y530" s="6"/>
      <c r="Z530" s="6"/>
    </row>
    <row r="531" spans="1:26" ht="30" hidden="1" x14ac:dyDescent="0.25">
      <c r="A531" s="6">
        <v>148</v>
      </c>
      <c r="B531" s="6">
        <v>146</v>
      </c>
      <c r="C531" s="6" t="s">
        <v>3243</v>
      </c>
      <c r="D531" s="6" t="s">
        <v>3260</v>
      </c>
      <c r="E531" s="6" t="s">
        <v>3280</v>
      </c>
      <c r="F531" s="34">
        <v>41975</v>
      </c>
      <c r="G531" s="34">
        <v>42363</v>
      </c>
      <c r="H531" s="6" t="s">
        <v>2715</v>
      </c>
      <c r="I531" s="21"/>
      <c r="J531" s="21"/>
      <c r="K531" s="22"/>
      <c r="L531" s="22"/>
      <c r="M531" s="25" t="s">
        <v>2715</v>
      </c>
      <c r="N531" s="21"/>
      <c r="O531" s="6" t="s">
        <v>2715</v>
      </c>
      <c r="P531" s="6"/>
      <c r="Q531" s="6" t="s">
        <v>2715</v>
      </c>
      <c r="R531" s="6"/>
      <c r="S531" s="6"/>
      <c r="T531" s="6"/>
      <c r="U531" s="23"/>
      <c r="V531" s="6" t="s">
        <v>2715</v>
      </c>
      <c r="W531" s="6"/>
      <c r="X531" s="6"/>
      <c r="Y531" s="6"/>
      <c r="Z531" s="6" t="s">
        <v>2715</v>
      </c>
    </row>
    <row r="532" spans="1:26" ht="60" hidden="1" x14ac:dyDescent="0.25">
      <c r="A532" s="6">
        <v>149</v>
      </c>
      <c r="B532" s="6">
        <v>147</v>
      </c>
      <c r="C532" s="6" t="s">
        <v>3243</v>
      </c>
      <c r="D532" s="6" t="s">
        <v>3261</v>
      </c>
      <c r="E532" s="6" t="s">
        <v>3281</v>
      </c>
      <c r="F532" s="34">
        <v>41976</v>
      </c>
      <c r="G532" s="34">
        <v>42363</v>
      </c>
      <c r="H532" s="109" t="s">
        <v>3842</v>
      </c>
      <c r="I532" s="21"/>
      <c r="J532" s="21"/>
      <c r="K532" s="22">
        <v>240</v>
      </c>
      <c r="L532" s="22"/>
      <c r="M532" s="25">
        <v>240</v>
      </c>
      <c r="N532" s="21"/>
      <c r="O532" s="34">
        <v>47129</v>
      </c>
      <c r="P532" s="6"/>
      <c r="Q532" s="109" t="s">
        <v>3843</v>
      </c>
      <c r="R532" s="6"/>
      <c r="S532" s="6"/>
      <c r="T532" s="6"/>
      <c r="U532" s="23"/>
      <c r="V532" s="6" t="s">
        <v>2715</v>
      </c>
      <c r="W532" s="6"/>
      <c r="X532" s="6"/>
      <c r="Y532" s="6"/>
      <c r="Z532" s="6" t="s">
        <v>2715</v>
      </c>
    </row>
    <row r="533" spans="1:26" ht="45" hidden="1" x14ac:dyDescent="0.25">
      <c r="A533" s="6">
        <v>150</v>
      </c>
      <c r="B533" s="6">
        <v>148</v>
      </c>
      <c r="C533" s="6" t="s">
        <v>3244</v>
      </c>
      <c r="D533" s="6" t="s">
        <v>3262</v>
      </c>
      <c r="E533" s="6" t="s">
        <v>2436</v>
      </c>
      <c r="F533" s="34">
        <v>41978</v>
      </c>
      <c r="G533" s="34">
        <v>42002</v>
      </c>
      <c r="H533" s="34">
        <v>41978</v>
      </c>
      <c r="I533" s="21"/>
      <c r="J533" s="21"/>
      <c r="K533" s="22"/>
      <c r="L533" s="22"/>
      <c r="M533" s="25">
        <v>6384.8</v>
      </c>
      <c r="N533" s="21"/>
      <c r="O533" s="6" t="s">
        <v>3337</v>
      </c>
      <c r="P533" s="6"/>
      <c r="Q533" s="6" t="s">
        <v>3299</v>
      </c>
      <c r="R533" s="6"/>
      <c r="S533" s="6"/>
      <c r="T533" s="6"/>
      <c r="U533" s="23"/>
      <c r="V533" s="6" t="s">
        <v>3319</v>
      </c>
      <c r="W533" s="6"/>
      <c r="X533" s="6"/>
      <c r="Y533" s="6"/>
      <c r="Z533" s="6"/>
    </row>
    <row r="534" spans="1:26" ht="30" hidden="1" x14ac:dyDescent="0.25">
      <c r="A534" s="6">
        <v>151</v>
      </c>
      <c r="B534" s="6">
        <v>149</v>
      </c>
      <c r="C534" s="6" t="s">
        <v>3245</v>
      </c>
      <c r="D534" s="6" t="s">
        <v>3263</v>
      </c>
      <c r="E534" s="6" t="s">
        <v>3282</v>
      </c>
      <c r="F534" s="34">
        <v>41982</v>
      </c>
      <c r="G534" s="34">
        <v>42004</v>
      </c>
      <c r="H534" s="34">
        <v>41998</v>
      </c>
      <c r="I534" s="21"/>
      <c r="J534" s="21"/>
      <c r="K534" s="22"/>
      <c r="L534" s="22"/>
      <c r="M534" s="25">
        <v>23453.5</v>
      </c>
      <c r="N534" s="21"/>
      <c r="O534" s="6" t="s">
        <v>3338</v>
      </c>
      <c r="P534" s="6"/>
      <c r="Q534" s="6"/>
      <c r="R534" s="6"/>
      <c r="S534" s="6"/>
      <c r="T534" s="6"/>
      <c r="U534" s="23"/>
      <c r="V534" s="6"/>
      <c r="W534" s="6"/>
      <c r="X534" s="6"/>
      <c r="Y534" s="6"/>
      <c r="Z534" s="6"/>
    </row>
    <row r="535" spans="1:26" ht="30" hidden="1" x14ac:dyDescent="0.25">
      <c r="A535" s="6">
        <v>152</v>
      </c>
      <c r="B535" s="6">
        <v>150</v>
      </c>
      <c r="C535" s="6" t="s">
        <v>3246</v>
      </c>
      <c r="D535" s="6" t="s">
        <v>3264</v>
      </c>
      <c r="E535" s="6" t="s">
        <v>3283</v>
      </c>
      <c r="F535" s="34">
        <v>41988</v>
      </c>
      <c r="G535" s="34">
        <v>42011</v>
      </c>
      <c r="H535" s="6"/>
      <c r="I535" s="21"/>
      <c r="J535" s="21"/>
      <c r="K535" s="22"/>
      <c r="L535" s="22"/>
      <c r="M535" s="25">
        <v>7949</v>
      </c>
      <c r="N535" s="21"/>
      <c r="O535" s="34">
        <v>60070</v>
      </c>
      <c r="P535" s="6"/>
      <c r="Q535" s="6" t="s">
        <v>3300</v>
      </c>
      <c r="R535" s="6"/>
      <c r="S535" s="6"/>
      <c r="T535" s="6"/>
      <c r="U535" s="23"/>
      <c r="V535" s="6" t="s">
        <v>3320</v>
      </c>
      <c r="W535" s="6"/>
      <c r="X535" s="6"/>
      <c r="Y535" s="6"/>
      <c r="Z535" s="6"/>
    </row>
    <row r="536" spans="1:26" ht="60" hidden="1" x14ac:dyDescent="0.25">
      <c r="A536" s="6">
        <v>153</v>
      </c>
      <c r="B536" s="6">
        <v>151</v>
      </c>
      <c r="C536" s="119" t="s">
        <v>3247</v>
      </c>
      <c r="D536" s="6" t="s">
        <v>3265</v>
      </c>
      <c r="E536" s="6" t="s">
        <v>2221</v>
      </c>
      <c r="F536" s="34">
        <v>41988</v>
      </c>
      <c r="G536" s="34">
        <v>42011</v>
      </c>
      <c r="H536" s="113" t="s">
        <v>3883</v>
      </c>
      <c r="I536" s="21"/>
      <c r="J536" s="21"/>
      <c r="K536" s="22"/>
      <c r="L536" s="22"/>
      <c r="M536" s="25">
        <v>15000</v>
      </c>
      <c r="N536" s="21"/>
      <c r="O536" s="34">
        <v>60248</v>
      </c>
      <c r="P536" s="6"/>
      <c r="Q536" s="113" t="s">
        <v>3884</v>
      </c>
      <c r="R536" s="6"/>
      <c r="S536" s="6"/>
      <c r="T536" s="6"/>
      <c r="U536" s="23"/>
      <c r="V536" s="6" t="s">
        <v>3321</v>
      </c>
      <c r="W536" s="6"/>
      <c r="X536" s="6"/>
      <c r="Y536" s="6"/>
      <c r="Z536" s="6"/>
    </row>
    <row r="537" spans="1:26" ht="30" hidden="1" x14ac:dyDescent="0.25">
      <c r="A537" s="6">
        <v>154</v>
      </c>
      <c r="B537" s="6">
        <v>152</v>
      </c>
      <c r="C537" s="6" t="s">
        <v>1896</v>
      </c>
      <c r="D537" s="6" t="s">
        <v>3266</v>
      </c>
      <c r="E537" s="6" t="s">
        <v>3284</v>
      </c>
      <c r="F537" s="34">
        <v>41991</v>
      </c>
      <c r="G537" s="34">
        <v>41998</v>
      </c>
      <c r="H537" s="34">
        <v>42003</v>
      </c>
      <c r="I537" s="21"/>
      <c r="J537" s="21"/>
      <c r="K537" s="22"/>
      <c r="L537" s="22"/>
      <c r="M537" s="25">
        <v>1263.5</v>
      </c>
      <c r="N537" s="21"/>
      <c r="O537" s="6" t="s">
        <v>3339</v>
      </c>
      <c r="P537" s="6"/>
      <c r="Q537" s="6" t="s">
        <v>3301</v>
      </c>
      <c r="R537" s="6"/>
      <c r="S537" s="6"/>
      <c r="T537" s="6"/>
      <c r="U537" s="23"/>
      <c r="V537" s="6" t="s">
        <v>3322</v>
      </c>
      <c r="W537" s="6"/>
      <c r="X537" s="6"/>
      <c r="Y537" s="6"/>
      <c r="Z537" s="6" t="s">
        <v>3344</v>
      </c>
    </row>
    <row r="538" spans="1:26" hidden="1" x14ac:dyDescent="0.25">
      <c r="A538" s="6">
        <v>155</v>
      </c>
      <c r="B538" s="6">
        <v>153</v>
      </c>
      <c r="C538" s="6" t="s">
        <v>2737</v>
      </c>
      <c r="D538" s="6" t="s">
        <v>3061</v>
      </c>
      <c r="E538" s="6" t="s">
        <v>2791</v>
      </c>
      <c r="F538" s="34">
        <v>41997</v>
      </c>
      <c r="G538" s="34">
        <v>42020</v>
      </c>
      <c r="H538" s="6"/>
      <c r="I538" s="21"/>
      <c r="J538" s="21"/>
      <c r="K538" s="22"/>
      <c r="L538" s="22"/>
      <c r="M538" s="25"/>
      <c r="N538" s="21"/>
      <c r="O538" s="6"/>
      <c r="P538" s="6"/>
      <c r="Q538" s="6"/>
      <c r="R538" s="6"/>
      <c r="S538" s="6"/>
      <c r="T538" s="6"/>
      <c r="U538" s="23"/>
      <c r="V538" s="6"/>
      <c r="W538" s="6"/>
      <c r="X538" s="6"/>
      <c r="Y538" s="6"/>
      <c r="Z538" s="6"/>
    </row>
    <row r="539" spans="1:26" ht="30" hidden="1" x14ac:dyDescent="0.25">
      <c r="A539" s="6">
        <v>156</v>
      </c>
      <c r="B539" s="6">
        <v>154</v>
      </c>
      <c r="C539" s="6" t="s">
        <v>3248</v>
      </c>
      <c r="D539" s="6" t="s">
        <v>3267</v>
      </c>
      <c r="E539" s="6" t="s">
        <v>2444</v>
      </c>
      <c r="F539" s="34">
        <v>41998</v>
      </c>
      <c r="G539" s="34">
        <v>42023</v>
      </c>
      <c r="H539" s="34">
        <v>42002</v>
      </c>
      <c r="I539" s="21"/>
      <c r="J539" s="21"/>
      <c r="K539" s="22"/>
      <c r="L539" s="22"/>
      <c r="M539" s="25">
        <v>14525.1</v>
      </c>
      <c r="N539" s="21"/>
      <c r="O539" s="6" t="s">
        <v>3340</v>
      </c>
      <c r="P539" s="6"/>
      <c r="Q539" s="6" t="s">
        <v>3302</v>
      </c>
      <c r="R539" s="6"/>
      <c r="S539" s="6"/>
      <c r="T539" s="6"/>
      <c r="U539" s="23"/>
      <c r="V539" s="6" t="s">
        <v>3323</v>
      </c>
      <c r="W539" s="6"/>
      <c r="X539" s="6"/>
      <c r="Y539" s="6"/>
      <c r="Z539" s="6"/>
    </row>
    <row r="540" spans="1:26" ht="30" hidden="1" x14ac:dyDescent="0.25">
      <c r="A540" s="6">
        <v>157</v>
      </c>
      <c r="B540" s="6">
        <v>155</v>
      </c>
      <c r="C540" s="6" t="s">
        <v>3249</v>
      </c>
      <c r="D540" s="6" t="s">
        <v>3268</v>
      </c>
      <c r="E540" s="6" t="s">
        <v>3285</v>
      </c>
      <c r="F540" s="34">
        <v>42000</v>
      </c>
      <c r="G540" s="34">
        <v>42025</v>
      </c>
      <c r="H540" s="34">
        <v>42046</v>
      </c>
      <c r="I540" s="21"/>
      <c r="J540" s="21"/>
      <c r="K540" s="22"/>
      <c r="L540" s="22"/>
      <c r="M540" s="25">
        <v>1829815</v>
      </c>
      <c r="N540" s="21"/>
      <c r="O540" s="6" t="s">
        <v>3338</v>
      </c>
      <c r="P540" s="6"/>
      <c r="Q540" s="6" t="s">
        <v>3303</v>
      </c>
      <c r="R540" s="6"/>
      <c r="S540" s="6"/>
      <c r="T540" s="6"/>
      <c r="U540" s="23"/>
      <c r="V540" s="6"/>
      <c r="W540" s="6"/>
      <c r="X540" s="6"/>
      <c r="Y540" s="6"/>
      <c r="Z540" s="6"/>
    </row>
    <row r="541" spans="1:26" ht="30" hidden="1" x14ac:dyDescent="0.25">
      <c r="A541" s="6">
        <v>158</v>
      </c>
      <c r="B541" s="6">
        <v>156</v>
      </c>
      <c r="C541" s="6" t="s">
        <v>3250</v>
      </c>
      <c r="D541" s="6" t="s">
        <v>3061</v>
      </c>
      <c r="E541" s="6" t="s">
        <v>3286</v>
      </c>
      <c r="F541" s="34">
        <v>42002</v>
      </c>
      <c r="G541" s="34">
        <v>42026</v>
      </c>
      <c r="H541" s="34">
        <v>42023</v>
      </c>
      <c r="I541" s="21"/>
      <c r="J541" s="21"/>
      <c r="K541" s="22"/>
      <c r="L541" s="22"/>
      <c r="M541" s="25">
        <v>463091.7</v>
      </c>
      <c r="N541" s="21"/>
      <c r="O541" s="6" t="s">
        <v>2603</v>
      </c>
      <c r="P541" s="6"/>
      <c r="Q541" s="6" t="s">
        <v>3304</v>
      </c>
      <c r="R541" s="6"/>
      <c r="S541" s="6"/>
      <c r="T541" s="6"/>
      <c r="U541" s="23"/>
      <c r="V541" s="6" t="s">
        <v>3324</v>
      </c>
      <c r="W541" s="6"/>
      <c r="X541" s="6"/>
      <c r="Y541" s="6"/>
      <c r="Z541" s="6"/>
    </row>
    <row r="542" spans="1:26" ht="30" hidden="1" x14ac:dyDescent="0.25">
      <c r="A542" s="6">
        <v>159</v>
      </c>
      <c r="B542" s="6">
        <v>157</v>
      </c>
      <c r="C542" s="6" t="s">
        <v>3250</v>
      </c>
      <c r="D542" s="6" t="s">
        <v>3269</v>
      </c>
      <c r="E542" s="6" t="s">
        <v>3286</v>
      </c>
      <c r="F542" s="34">
        <v>42002</v>
      </c>
      <c r="G542" s="34">
        <v>42026</v>
      </c>
      <c r="H542" s="34">
        <v>42023</v>
      </c>
      <c r="I542" s="21"/>
      <c r="J542" s="21"/>
      <c r="K542" s="22"/>
      <c r="L542" s="22"/>
      <c r="M542" s="25">
        <v>2755</v>
      </c>
      <c r="N542" s="21"/>
      <c r="O542" s="6" t="s">
        <v>2603</v>
      </c>
      <c r="P542" s="6"/>
      <c r="Q542" s="6" t="s">
        <v>3305</v>
      </c>
      <c r="R542" s="6"/>
      <c r="S542" s="6"/>
      <c r="T542" s="6"/>
      <c r="U542" s="23"/>
      <c r="V542" s="6" t="s">
        <v>3325</v>
      </c>
      <c r="W542" s="6"/>
      <c r="X542" s="6"/>
      <c r="Y542" s="6"/>
      <c r="Z542" s="6"/>
    </row>
    <row r="543" spans="1:26" ht="30" hidden="1" x14ac:dyDescent="0.25">
      <c r="A543" s="6">
        <v>160</v>
      </c>
      <c r="B543" s="6">
        <v>158</v>
      </c>
      <c r="C543" s="6" t="s">
        <v>3250</v>
      </c>
      <c r="D543" s="6" t="s">
        <v>2336</v>
      </c>
      <c r="E543" s="6" t="s">
        <v>3286</v>
      </c>
      <c r="F543" s="34">
        <v>42002</v>
      </c>
      <c r="G543" s="34">
        <v>42026</v>
      </c>
      <c r="H543" s="34">
        <v>42023</v>
      </c>
      <c r="I543" s="21"/>
      <c r="J543" s="21"/>
      <c r="K543" s="22"/>
      <c r="L543" s="22"/>
      <c r="M543" s="25">
        <v>2393.8000000000002</v>
      </c>
      <c r="N543" s="21"/>
      <c r="O543" s="6" t="s">
        <v>2603</v>
      </c>
      <c r="P543" s="6"/>
      <c r="Q543" s="6" t="s">
        <v>3306</v>
      </c>
      <c r="R543" s="6"/>
      <c r="S543" s="6"/>
      <c r="T543" s="6"/>
      <c r="U543" s="23"/>
      <c r="V543" s="6" t="s">
        <v>3326</v>
      </c>
      <c r="W543" s="6"/>
      <c r="X543" s="6"/>
      <c r="Y543" s="6"/>
      <c r="Z543" s="6"/>
    </row>
    <row r="544" spans="1:26" ht="123" hidden="1" x14ac:dyDescent="0.25">
      <c r="A544" s="6">
        <v>161</v>
      </c>
      <c r="B544" s="6">
        <v>159</v>
      </c>
      <c r="C544" s="6" t="s">
        <v>1416</v>
      </c>
      <c r="D544" s="6" t="s">
        <v>3061</v>
      </c>
      <c r="E544" s="6" t="s">
        <v>3287</v>
      </c>
      <c r="F544" s="34">
        <v>42003</v>
      </c>
      <c r="G544" s="34">
        <v>42027</v>
      </c>
      <c r="H544" s="34">
        <v>42047</v>
      </c>
      <c r="I544" s="21"/>
      <c r="J544" s="21"/>
      <c r="K544" s="22"/>
      <c r="L544" s="22"/>
      <c r="M544" s="25">
        <v>3014023</v>
      </c>
      <c r="N544" s="21"/>
      <c r="O544" s="6" t="s">
        <v>3341</v>
      </c>
      <c r="P544" s="6"/>
      <c r="Q544" s="6" t="s">
        <v>3307</v>
      </c>
      <c r="R544" s="6"/>
      <c r="S544" s="6"/>
      <c r="T544" s="6"/>
      <c r="U544" s="23"/>
      <c r="V544" s="6" t="s">
        <v>3327</v>
      </c>
      <c r="W544" s="6"/>
      <c r="X544" s="6"/>
      <c r="Y544" s="6"/>
      <c r="Z544" s="6" t="s">
        <v>3345</v>
      </c>
    </row>
    <row r="545" spans="1:26" ht="30" hidden="1" x14ac:dyDescent="0.25">
      <c r="A545" s="6">
        <v>162</v>
      </c>
      <c r="B545" s="6">
        <v>160</v>
      </c>
      <c r="C545" s="6" t="s">
        <v>3251</v>
      </c>
      <c r="D545" s="6" t="s">
        <v>3270</v>
      </c>
      <c r="E545" s="6" t="s">
        <v>2435</v>
      </c>
      <c r="F545" s="34">
        <v>42004</v>
      </c>
      <c r="G545" s="34">
        <v>42030</v>
      </c>
      <c r="H545" s="6"/>
      <c r="I545" s="21"/>
      <c r="J545" s="21"/>
      <c r="K545" s="22"/>
      <c r="L545" s="22"/>
      <c r="M545" s="25">
        <v>932.8</v>
      </c>
      <c r="N545" s="21"/>
      <c r="O545" s="6" t="s">
        <v>2603</v>
      </c>
      <c r="P545" s="6"/>
      <c r="Q545" s="6" t="s">
        <v>3308</v>
      </c>
      <c r="R545" s="6"/>
      <c r="S545" s="6"/>
      <c r="T545" s="6"/>
      <c r="U545" s="23"/>
      <c r="V545" s="6" t="s">
        <v>3328</v>
      </c>
      <c r="W545" s="6"/>
      <c r="X545" s="6"/>
      <c r="Y545" s="6"/>
      <c r="Z545" s="6" t="s">
        <v>3346</v>
      </c>
    </row>
    <row r="546" spans="1:26" ht="24.75" hidden="1" customHeight="1" x14ac:dyDescent="0.25">
      <c r="A546" s="6"/>
      <c r="B546" s="6"/>
      <c r="C546" s="6" t="s">
        <v>3349</v>
      </c>
      <c r="D546" s="6"/>
      <c r="E546" s="6"/>
      <c r="F546" s="6"/>
      <c r="G546" s="6"/>
      <c r="H546" s="6"/>
      <c r="I546" s="21"/>
      <c r="J546" s="21"/>
      <c r="K546" s="22"/>
      <c r="L546" s="22"/>
      <c r="M546" s="25">
        <v>12414457.6</v>
      </c>
      <c r="N546" s="21"/>
      <c r="O546" s="6"/>
      <c r="P546" s="6"/>
      <c r="Q546" s="6"/>
      <c r="R546" s="6"/>
      <c r="S546" s="6"/>
      <c r="T546" s="6"/>
      <c r="U546" s="23"/>
      <c r="V546" s="6"/>
      <c r="W546" s="6"/>
      <c r="X546" s="6"/>
      <c r="Y546" s="6"/>
      <c r="Z546" s="6"/>
    </row>
    <row r="547" spans="1:26" s="35" customFormat="1" ht="38.25" hidden="1" customHeight="1" x14ac:dyDescent="0.25">
      <c r="A547" s="58"/>
      <c r="B547" s="58"/>
      <c r="C547" s="24" t="s">
        <v>899</v>
      </c>
      <c r="D547" s="58"/>
      <c r="E547" s="58"/>
      <c r="F547" s="58"/>
      <c r="G547" s="58"/>
      <c r="H547" s="58"/>
      <c r="I547" s="59"/>
      <c r="J547" s="59"/>
      <c r="K547" s="59"/>
      <c r="L547" s="59"/>
      <c r="M547" s="60"/>
      <c r="N547" s="59"/>
      <c r="O547" s="58"/>
      <c r="P547" s="58"/>
      <c r="Q547" s="58"/>
      <c r="R547" s="58"/>
      <c r="S547" s="58"/>
      <c r="T547" s="58"/>
      <c r="U547" s="61"/>
      <c r="V547" s="58"/>
      <c r="W547" s="58"/>
      <c r="X547" s="58"/>
      <c r="Y547" s="58"/>
      <c r="Z547" s="58"/>
    </row>
    <row r="548" spans="1:26" ht="60" hidden="1" x14ac:dyDescent="0.25">
      <c r="A548" s="6">
        <v>1</v>
      </c>
      <c r="B548" s="6"/>
      <c r="C548" s="39" t="s">
        <v>2751</v>
      </c>
      <c r="D548" s="39" t="s">
        <v>3404</v>
      </c>
      <c r="E548" s="39" t="s">
        <v>3475</v>
      </c>
      <c r="F548" s="40">
        <v>42010</v>
      </c>
      <c r="G548" s="40">
        <v>42032</v>
      </c>
      <c r="H548" s="40" t="s">
        <v>3552</v>
      </c>
      <c r="I548" s="44">
        <v>720902</v>
      </c>
      <c r="J548" s="45" t="s">
        <v>922</v>
      </c>
      <c r="K548" s="41"/>
      <c r="L548" s="30"/>
      <c r="M548" s="48">
        <v>538872</v>
      </c>
      <c r="N548" s="21"/>
      <c r="O548" s="40">
        <v>52519</v>
      </c>
      <c r="P548" s="39" t="s">
        <v>3639</v>
      </c>
      <c r="Q548" s="39" t="s">
        <v>3677</v>
      </c>
      <c r="R548" s="6"/>
      <c r="S548" s="6"/>
      <c r="T548" s="6"/>
      <c r="U548" s="23"/>
      <c r="V548" s="39" t="s">
        <v>3750</v>
      </c>
      <c r="W548" s="6"/>
      <c r="X548" s="6"/>
      <c r="Y548" s="39"/>
      <c r="Z548" s="39"/>
    </row>
    <row r="549" spans="1:26" ht="60" hidden="1" x14ac:dyDescent="0.25">
      <c r="A549" s="6">
        <v>2</v>
      </c>
      <c r="B549" s="6"/>
      <c r="C549" s="39" t="s">
        <v>2751</v>
      </c>
      <c r="D549" s="39" t="s">
        <v>3405</v>
      </c>
      <c r="E549" s="39" t="s">
        <v>3476</v>
      </c>
      <c r="F549" s="40">
        <v>42125</v>
      </c>
      <c r="G549" s="40" t="s">
        <v>4009</v>
      </c>
      <c r="H549" s="40" t="s">
        <v>3553</v>
      </c>
      <c r="I549" s="44"/>
      <c r="J549" s="21"/>
      <c r="K549" s="41"/>
      <c r="L549" s="39"/>
      <c r="M549" s="48">
        <v>1668810</v>
      </c>
      <c r="N549" s="21"/>
      <c r="O549" s="40">
        <v>52519</v>
      </c>
      <c r="P549" s="39"/>
      <c r="Q549" s="39" t="s">
        <v>3678</v>
      </c>
      <c r="R549" s="6"/>
      <c r="S549" s="114" t="s">
        <v>4010</v>
      </c>
      <c r="T549" s="6"/>
      <c r="U549" s="23"/>
      <c r="V549" s="39" t="s">
        <v>3751</v>
      </c>
      <c r="W549" s="6"/>
      <c r="X549" s="114" t="s">
        <v>4011</v>
      </c>
      <c r="Y549" s="39" t="s">
        <v>3903</v>
      </c>
      <c r="Z549" s="39"/>
    </row>
    <row r="550" spans="1:26" ht="60" hidden="1" x14ac:dyDescent="0.25">
      <c r="A550" s="6">
        <v>3</v>
      </c>
      <c r="B550" s="109" t="s">
        <v>3831</v>
      </c>
      <c r="C550" s="39" t="s">
        <v>3350</v>
      </c>
      <c r="D550" s="39" t="s">
        <v>3406</v>
      </c>
      <c r="E550" s="39" t="s">
        <v>3477</v>
      </c>
      <c r="F550" s="40" t="s">
        <v>4021</v>
      </c>
      <c r="G550" s="40">
        <v>42249</v>
      </c>
      <c r="H550" s="40" t="s">
        <v>3554</v>
      </c>
      <c r="I550" s="44"/>
      <c r="J550" s="21"/>
      <c r="K550" s="41"/>
      <c r="L550" s="39"/>
      <c r="M550" s="48">
        <v>51.8</v>
      </c>
      <c r="N550" s="21"/>
      <c r="O550" s="40">
        <v>52519</v>
      </c>
      <c r="P550" s="39" t="s">
        <v>3640</v>
      </c>
      <c r="Q550" s="39" t="s">
        <v>3679</v>
      </c>
      <c r="R550" s="6"/>
      <c r="S550" s="34">
        <v>42067</v>
      </c>
      <c r="T550" s="34">
        <v>42220</v>
      </c>
      <c r="U550" s="23">
        <v>1823930</v>
      </c>
      <c r="V550" s="39" t="s">
        <v>3752</v>
      </c>
      <c r="W550" s="34">
        <v>42310</v>
      </c>
      <c r="X550" s="34">
        <v>42189</v>
      </c>
      <c r="Y550" s="39" t="s">
        <v>3933</v>
      </c>
      <c r="Z550" s="39"/>
    </row>
    <row r="551" spans="1:26" ht="60" hidden="1" x14ac:dyDescent="0.25">
      <c r="A551" s="6">
        <v>4</v>
      </c>
      <c r="B551" s="109" t="s">
        <v>3823</v>
      </c>
      <c r="C551" s="39" t="s">
        <v>3351</v>
      </c>
      <c r="D551" s="39" t="s">
        <v>3407</v>
      </c>
      <c r="E551" s="39" t="s">
        <v>1151</v>
      </c>
      <c r="F551" s="40" t="s">
        <v>4012</v>
      </c>
      <c r="G551" s="40" t="s">
        <v>4013</v>
      </c>
      <c r="H551" s="40" t="s">
        <v>3555</v>
      </c>
      <c r="I551" s="44"/>
      <c r="J551" s="21"/>
      <c r="K551" s="41"/>
      <c r="L551" s="39"/>
      <c r="M551" s="48">
        <v>1350</v>
      </c>
      <c r="N551" s="21"/>
      <c r="O551" s="40">
        <v>60307</v>
      </c>
      <c r="P551" s="39"/>
      <c r="Q551" s="39" t="s">
        <v>3680</v>
      </c>
      <c r="R551" s="6"/>
      <c r="S551" s="34">
        <v>42067</v>
      </c>
      <c r="T551" s="6"/>
      <c r="U551" s="23"/>
      <c r="V551" s="39" t="s">
        <v>3753</v>
      </c>
      <c r="W551" s="34">
        <v>42189</v>
      </c>
      <c r="X551" s="34">
        <v>42189</v>
      </c>
      <c r="Y551" s="39" t="s">
        <v>3903</v>
      </c>
      <c r="Z551" s="39"/>
    </row>
    <row r="552" spans="1:26" ht="60" hidden="1" x14ac:dyDescent="0.25">
      <c r="A552" s="6">
        <v>5</v>
      </c>
      <c r="B552" s="6"/>
      <c r="C552" s="39" t="s">
        <v>1870</v>
      </c>
      <c r="D552" s="39" t="s">
        <v>1512</v>
      </c>
      <c r="E552" s="39" t="s">
        <v>999</v>
      </c>
      <c r="F552" s="40" t="s">
        <v>3971</v>
      </c>
      <c r="G552" s="40">
        <v>42066</v>
      </c>
      <c r="H552" s="40" t="s">
        <v>3556</v>
      </c>
      <c r="I552" s="44"/>
      <c r="J552" s="21"/>
      <c r="K552" s="41"/>
      <c r="L552" s="39"/>
      <c r="M552" s="48">
        <v>34795.5</v>
      </c>
      <c r="N552" s="21"/>
      <c r="O552" s="40">
        <v>49501</v>
      </c>
      <c r="P552" s="39" t="s">
        <v>3641</v>
      </c>
      <c r="Q552" s="39" t="s">
        <v>3681</v>
      </c>
      <c r="R552" s="6"/>
      <c r="S552" s="6"/>
      <c r="T552" s="6"/>
      <c r="U552" s="23"/>
      <c r="V552" s="39" t="s">
        <v>3754</v>
      </c>
      <c r="W552" s="114" t="s">
        <v>3972</v>
      </c>
      <c r="X552" s="34">
        <v>42189</v>
      </c>
      <c r="Y552" s="39" t="s">
        <v>3933</v>
      </c>
      <c r="Z552" s="39"/>
    </row>
    <row r="553" spans="1:26" ht="60" hidden="1" x14ac:dyDescent="0.25">
      <c r="A553" s="6">
        <v>6</v>
      </c>
      <c r="B553" s="6"/>
      <c r="C553" s="39" t="s">
        <v>3352</v>
      </c>
      <c r="D553" s="39" t="s">
        <v>3408</v>
      </c>
      <c r="E553" s="39" t="s">
        <v>3478</v>
      </c>
      <c r="F553" s="40">
        <v>42038</v>
      </c>
      <c r="G553" s="40">
        <v>42067</v>
      </c>
      <c r="H553" s="40" t="s">
        <v>3557</v>
      </c>
      <c r="I553" s="44"/>
      <c r="J553" s="21"/>
      <c r="K553" s="41"/>
      <c r="L553" s="39"/>
      <c r="M553" s="48">
        <v>20060</v>
      </c>
      <c r="N553" s="21" t="s">
        <v>3987</v>
      </c>
      <c r="O553" s="40">
        <v>46269</v>
      </c>
      <c r="P553" s="39"/>
      <c r="Q553" s="39" t="s">
        <v>3682</v>
      </c>
      <c r="R553" s="6"/>
      <c r="S553" s="114" t="s">
        <v>4006</v>
      </c>
      <c r="T553" s="6"/>
      <c r="U553" s="23"/>
      <c r="V553" s="39" t="s">
        <v>3755</v>
      </c>
      <c r="W553" s="34">
        <v>42011</v>
      </c>
      <c r="X553" s="6"/>
      <c r="Y553" s="39" t="s">
        <v>3959</v>
      </c>
      <c r="Z553" s="39"/>
    </row>
    <row r="554" spans="1:26" ht="60" hidden="1" x14ac:dyDescent="0.25">
      <c r="A554" s="6">
        <v>7</v>
      </c>
      <c r="B554" s="6"/>
      <c r="C554" s="39" t="s">
        <v>3353</v>
      </c>
      <c r="D554" s="39" t="s">
        <v>1663</v>
      </c>
      <c r="E554" s="39" t="s">
        <v>3479</v>
      </c>
      <c r="F554" s="40">
        <v>42046</v>
      </c>
      <c r="G554" s="40">
        <v>42076</v>
      </c>
      <c r="H554" s="40" t="s">
        <v>3558</v>
      </c>
      <c r="I554" s="44"/>
      <c r="J554" s="21"/>
      <c r="K554" s="41"/>
      <c r="L554" s="39"/>
      <c r="M554" s="48">
        <v>30032.2</v>
      </c>
      <c r="N554" s="21"/>
      <c r="O554" s="40">
        <v>44236</v>
      </c>
      <c r="P554" s="39"/>
      <c r="Q554" s="39" t="s">
        <v>3683</v>
      </c>
      <c r="R554" s="114" t="s">
        <v>4111</v>
      </c>
      <c r="S554" s="34">
        <v>42067</v>
      </c>
      <c r="T554" s="34">
        <v>42189</v>
      </c>
      <c r="U554" s="23">
        <v>28519473</v>
      </c>
      <c r="V554" s="39" t="s">
        <v>3756</v>
      </c>
      <c r="W554" s="34">
        <v>42189</v>
      </c>
      <c r="X554" s="34">
        <v>42189</v>
      </c>
      <c r="Y554" s="39" t="s">
        <v>3903</v>
      </c>
      <c r="Z554" s="39"/>
    </row>
    <row r="555" spans="1:26" ht="60" hidden="1" x14ac:dyDescent="0.25">
      <c r="A555" s="6">
        <v>8</v>
      </c>
      <c r="B555" s="6"/>
      <c r="C555" s="39" t="s">
        <v>3354</v>
      </c>
      <c r="D555" s="39" t="s">
        <v>1663</v>
      </c>
      <c r="E555" s="39" t="s">
        <v>916</v>
      </c>
      <c r="F555" s="40">
        <v>42046</v>
      </c>
      <c r="G555" s="40">
        <v>42076</v>
      </c>
      <c r="H555" s="40" t="s">
        <v>3559</v>
      </c>
      <c r="I555" s="44"/>
      <c r="J555" s="21"/>
      <c r="K555" s="41"/>
      <c r="L555" s="39"/>
      <c r="M555" s="48">
        <v>30994</v>
      </c>
      <c r="N555" s="21"/>
      <c r="O555" s="40">
        <v>43930</v>
      </c>
      <c r="P555" s="39"/>
      <c r="Q555" s="39" t="s">
        <v>3684</v>
      </c>
      <c r="R555" s="114" t="s">
        <v>4110</v>
      </c>
      <c r="S555" s="34">
        <v>42067</v>
      </c>
      <c r="T555" s="34">
        <v>42189</v>
      </c>
      <c r="U555" s="23">
        <v>10256618</v>
      </c>
      <c r="V555" s="39" t="s">
        <v>3757</v>
      </c>
      <c r="W555" s="34">
        <v>42189</v>
      </c>
      <c r="X555" s="34">
        <v>42189</v>
      </c>
      <c r="Y555" s="39" t="s">
        <v>3903</v>
      </c>
      <c r="Z555" s="39"/>
    </row>
    <row r="556" spans="1:26" ht="60" hidden="1" x14ac:dyDescent="0.25">
      <c r="A556" s="6">
        <v>9</v>
      </c>
      <c r="B556" s="6"/>
      <c r="C556" s="39" t="s">
        <v>3355</v>
      </c>
      <c r="D556" s="39" t="s">
        <v>2038</v>
      </c>
      <c r="E556" s="39" t="s">
        <v>3480</v>
      </c>
      <c r="F556" s="40">
        <v>42097</v>
      </c>
      <c r="G556" s="40" t="s">
        <v>3973</v>
      </c>
      <c r="H556" s="40" t="s">
        <v>3560</v>
      </c>
      <c r="I556" s="44"/>
      <c r="J556" s="21"/>
      <c r="K556" s="41"/>
      <c r="L556" s="39"/>
      <c r="M556" s="48">
        <v>30428</v>
      </c>
      <c r="N556" s="21"/>
      <c r="O556" s="40">
        <v>49716</v>
      </c>
      <c r="P556" s="39" t="s">
        <v>3642</v>
      </c>
      <c r="Q556" s="39" t="s">
        <v>3685</v>
      </c>
      <c r="R556" s="6"/>
      <c r="S556" s="6"/>
      <c r="T556" s="34">
        <v>42157</v>
      </c>
      <c r="U556" s="23">
        <v>138646080</v>
      </c>
      <c r="V556" s="39" t="s">
        <v>3758</v>
      </c>
      <c r="W556" s="114" t="s">
        <v>3951</v>
      </c>
      <c r="X556" s="34">
        <v>42344</v>
      </c>
      <c r="Y556" s="39"/>
      <c r="Z556" s="39"/>
    </row>
    <row r="557" spans="1:26" ht="60" hidden="1" x14ac:dyDescent="0.25">
      <c r="A557" s="6">
        <v>10</v>
      </c>
      <c r="B557" s="6"/>
      <c r="C557" s="39" t="s">
        <v>3356</v>
      </c>
      <c r="D557" s="39" t="s">
        <v>3409</v>
      </c>
      <c r="E557" s="39" t="s">
        <v>996</v>
      </c>
      <c r="F557" s="40">
        <v>42068</v>
      </c>
      <c r="G557" s="40">
        <v>42093</v>
      </c>
      <c r="H557" s="40" t="s">
        <v>3561</v>
      </c>
      <c r="I557" s="44">
        <v>208.3</v>
      </c>
      <c r="J557" s="21"/>
      <c r="K557" s="41">
        <v>208.3</v>
      </c>
      <c r="L557" s="39" t="s">
        <v>1005</v>
      </c>
      <c r="M557" s="48">
        <v>6026.5</v>
      </c>
      <c r="N557" s="21"/>
      <c r="O557" s="40">
        <v>60267</v>
      </c>
      <c r="P557" s="39" t="s">
        <v>3643</v>
      </c>
      <c r="Q557" s="39" t="s">
        <v>3686</v>
      </c>
      <c r="R557" s="6"/>
      <c r="S557" s="6"/>
      <c r="T557" s="6"/>
      <c r="U557" s="23"/>
      <c r="V557" s="39" t="s">
        <v>3759</v>
      </c>
      <c r="W557" s="6"/>
      <c r="X557" s="6"/>
      <c r="Y557" s="39"/>
      <c r="Z557" s="39"/>
    </row>
    <row r="558" spans="1:26" ht="60" x14ac:dyDescent="0.25">
      <c r="A558" s="6">
        <v>13</v>
      </c>
      <c r="B558" s="6"/>
      <c r="C558" s="39" t="s">
        <v>3357</v>
      </c>
      <c r="D558" s="39" t="s">
        <v>4005</v>
      </c>
      <c r="E558" s="39" t="s">
        <v>902</v>
      </c>
      <c r="F558" s="40">
        <v>42311</v>
      </c>
      <c r="G558" s="40">
        <v>42067</v>
      </c>
      <c r="H558" s="40" t="s">
        <v>3562</v>
      </c>
      <c r="I558" s="44">
        <v>46977.599999999999</v>
      </c>
      <c r="J558" s="21"/>
      <c r="K558" s="133">
        <v>35213.199999999997</v>
      </c>
      <c r="L558" s="134" t="s">
        <v>922</v>
      </c>
      <c r="M558" s="48">
        <v>82734.5</v>
      </c>
      <c r="N558" s="21"/>
      <c r="O558" s="40">
        <v>52204</v>
      </c>
      <c r="P558" s="39" t="s">
        <v>3644</v>
      </c>
      <c r="Q558" s="39" t="s">
        <v>3687</v>
      </c>
      <c r="R558" s="6"/>
      <c r="S558" s="114" t="s">
        <v>4006</v>
      </c>
      <c r="T558" s="6"/>
      <c r="U558" s="23"/>
      <c r="V558" s="39" t="s">
        <v>3760</v>
      </c>
      <c r="W558" s="114" t="s">
        <v>4007</v>
      </c>
      <c r="X558" s="114" t="s">
        <v>4008</v>
      </c>
      <c r="Y558" s="39" t="s">
        <v>3959</v>
      </c>
      <c r="Z558" s="39"/>
    </row>
    <row r="559" spans="1:26" ht="60" hidden="1" x14ac:dyDescent="0.25">
      <c r="A559" s="6">
        <v>12</v>
      </c>
      <c r="B559" s="6"/>
      <c r="C559" s="39" t="s">
        <v>3358</v>
      </c>
      <c r="D559" s="39" t="s">
        <v>3260</v>
      </c>
      <c r="E559" s="39" t="s">
        <v>3481</v>
      </c>
      <c r="F559" s="40">
        <v>42075</v>
      </c>
      <c r="G559" s="40">
        <v>42100</v>
      </c>
      <c r="H559" s="40" t="s">
        <v>3563</v>
      </c>
      <c r="I559" s="44"/>
      <c r="J559" s="21"/>
      <c r="K559" s="41">
        <v>129</v>
      </c>
      <c r="L559" s="39" t="s">
        <v>3630</v>
      </c>
      <c r="M559" s="48">
        <v>129</v>
      </c>
      <c r="N559" s="21"/>
      <c r="O559" s="40">
        <v>60371</v>
      </c>
      <c r="P559" s="39" t="s">
        <v>3645</v>
      </c>
      <c r="Q559" s="39" t="s">
        <v>3688</v>
      </c>
      <c r="R559" s="6"/>
      <c r="S559" s="114" t="s">
        <v>4003</v>
      </c>
      <c r="T559" s="34">
        <v>42160</v>
      </c>
      <c r="U559" s="23">
        <v>2674460</v>
      </c>
      <c r="V559" s="39" t="s">
        <v>3761</v>
      </c>
      <c r="W559" s="34">
        <v>42222</v>
      </c>
      <c r="X559" s="114" t="s">
        <v>4004</v>
      </c>
      <c r="Y559" s="39" t="s">
        <v>3959</v>
      </c>
      <c r="Z559" s="39"/>
    </row>
    <row r="560" spans="1:26" ht="60" hidden="1" x14ac:dyDescent="0.25">
      <c r="A560" s="6">
        <v>13</v>
      </c>
      <c r="B560" s="6"/>
      <c r="C560" s="39" t="s">
        <v>3358</v>
      </c>
      <c r="D560" s="39" t="s">
        <v>4002</v>
      </c>
      <c r="E560" s="39" t="s">
        <v>3482</v>
      </c>
      <c r="F560" s="40">
        <v>42075</v>
      </c>
      <c r="G560" s="40">
        <v>42100</v>
      </c>
      <c r="H560" s="40" t="s">
        <v>3564</v>
      </c>
      <c r="I560" s="44"/>
      <c r="J560" s="21"/>
      <c r="K560" s="41">
        <v>240</v>
      </c>
      <c r="L560" s="39" t="s">
        <v>3631</v>
      </c>
      <c r="M560" s="48">
        <v>240</v>
      </c>
      <c r="N560" s="21"/>
      <c r="O560" s="40">
        <v>47423</v>
      </c>
      <c r="P560" s="39" t="s">
        <v>3646</v>
      </c>
      <c r="Q560" s="39" t="s">
        <v>3689</v>
      </c>
      <c r="R560" s="6"/>
      <c r="S560" s="114" t="s">
        <v>4003</v>
      </c>
      <c r="T560" s="34">
        <v>42160</v>
      </c>
      <c r="U560" s="23">
        <v>136080</v>
      </c>
      <c r="V560" s="39" t="s">
        <v>3762</v>
      </c>
      <c r="W560" s="34">
        <v>42222</v>
      </c>
      <c r="X560" s="114" t="s">
        <v>3896</v>
      </c>
      <c r="Y560" s="39" t="s">
        <v>3889</v>
      </c>
      <c r="Z560" s="39"/>
    </row>
    <row r="561" spans="1:26" ht="60" hidden="1" x14ac:dyDescent="0.25">
      <c r="A561" s="6">
        <v>14</v>
      </c>
      <c r="B561" s="109" t="s">
        <v>3826</v>
      </c>
      <c r="C561" s="39" t="s">
        <v>3359</v>
      </c>
      <c r="D561" s="39" t="s">
        <v>3410</v>
      </c>
      <c r="E561" s="39" t="s">
        <v>996</v>
      </c>
      <c r="F561" s="40" t="s">
        <v>3932</v>
      </c>
      <c r="G561" s="40">
        <v>42251</v>
      </c>
      <c r="H561" s="40" t="s">
        <v>3565</v>
      </c>
      <c r="I561" s="44">
        <v>198</v>
      </c>
      <c r="J561" s="21"/>
      <c r="K561" s="41"/>
      <c r="L561" s="39"/>
      <c r="M561" s="48">
        <v>198</v>
      </c>
      <c r="N561" s="21"/>
      <c r="O561" s="40">
        <v>60359</v>
      </c>
      <c r="P561" s="39" t="s">
        <v>4026</v>
      </c>
      <c r="Q561" s="39" t="s">
        <v>3690</v>
      </c>
      <c r="R561" s="6"/>
      <c r="S561" s="114" t="s">
        <v>3890</v>
      </c>
      <c r="T561" s="114" t="s">
        <v>4003</v>
      </c>
      <c r="U561" s="23">
        <v>1795217</v>
      </c>
      <c r="V561" s="39" t="s">
        <v>3763</v>
      </c>
      <c r="W561" s="114" t="s">
        <v>4008</v>
      </c>
      <c r="X561" s="34">
        <v>42103</v>
      </c>
      <c r="Y561" s="39" t="s">
        <v>3933</v>
      </c>
      <c r="Z561" s="39"/>
    </row>
    <row r="562" spans="1:26" ht="60" hidden="1" x14ac:dyDescent="0.25">
      <c r="A562" s="6">
        <v>15</v>
      </c>
      <c r="B562" s="6"/>
      <c r="C562" s="39" t="s">
        <v>2048</v>
      </c>
      <c r="D562" s="39" t="s">
        <v>3411</v>
      </c>
      <c r="E562" s="39" t="s">
        <v>3483</v>
      </c>
      <c r="F562" s="40">
        <v>42082</v>
      </c>
      <c r="G562" s="40">
        <v>42104</v>
      </c>
      <c r="H562" s="40" t="s">
        <v>3566</v>
      </c>
      <c r="I562" s="44"/>
      <c r="J562" s="21"/>
      <c r="K562" s="41"/>
      <c r="L562" s="39"/>
      <c r="M562" s="48">
        <v>9000</v>
      </c>
      <c r="N562" s="21"/>
      <c r="O562" s="40">
        <v>60377</v>
      </c>
      <c r="P562" s="39" t="s">
        <v>3647</v>
      </c>
      <c r="Q562" s="39" t="s">
        <v>3691</v>
      </c>
      <c r="R562" s="114" t="s">
        <v>4097</v>
      </c>
      <c r="S562" s="34">
        <v>42010</v>
      </c>
      <c r="T562" s="34">
        <v>42100</v>
      </c>
      <c r="U562" s="23">
        <v>42900000</v>
      </c>
      <c r="V562" s="39" t="s">
        <v>3764</v>
      </c>
      <c r="W562" s="34">
        <v>42099</v>
      </c>
      <c r="X562" s="34">
        <v>42193</v>
      </c>
      <c r="Y562" s="39" t="s">
        <v>3938</v>
      </c>
      <c r="Z562" s="39"/>
    </row>
    <row r="563" spans="1:26" ht="60" hidden="1" x14ac:dyDescent="0.25">
      <c r="A563" s="6">
        <v>16</v>
      </c>
      <c r="B563" s="6"/>
      <c r="C563" s="39" t="s">
        <v>3360</v>
      </c>
      <c r="D563" s="39" t="s">
        <v>3412</v>
      </c>
      <c r="E563" s="39" t="s">
        <v>3484</v>
      </c>
      <c r="F563" s="40">
        <v>42081</v>
      </c>
      <c r="G563" s="40">
        <v>42104</v>
      </c>
      <c r="H563" s="40" t="s">
        <v>3567</v>
      </c>
      <c r="I563" s="44"/>
      <c r="J563" s="21"/>
      <c r="K563" s="41"/>
      <c r="L563" s="39"/>
      <c r="M563" s="48">
        <v>20294.8</v>
      </c>
      <c r="N563" s="21"/>
      <c r="O563" s="40">
        <v>60412</v>
      </c>
      <c r="P563" s="39"/>
      <c r="Q563" s="39" t="s">
        <v>3692</v>
      </c>
      <c r="R563" s="6"/>
      <c r="S563" s="6"/>
      <c r="T563" s="6"/>
      <c r="U563" s="23"/>
      <c r="V563" s="39" t="s">
        <v>3765</v>
      </c>
      <c r="W563" s="6"/>
      <c r="X563" s="6"/>
      <c r="Y563" s="39"/>
      <c r="Z563" s="39"/>
    </row>
    <row r="564" spans="1:26" ht="60" hidden="1" x14ac:dyDescent="0.25">
      <c r="A564" s="6">
        <v>17</v>
      </c>
      <c r="B564" s="6"/>
      <c r="C564" s="39" t="s">
        <v>1972</v>
      </c>
      <c r="D564" s="39" t="s">
        <v>3413</v>
      </c>
      <c r="E564" s="39" t="s">
        <v>3485</v>
      </c>
      <c r="F564" s="40" t="s">
        <v>3975</v>
      </c>
      <c r="G564" s="40" t="s">
        <v>3890</v>
      </c>
      <c r="H564" s="40" t="s">
        <v>3568</v>
      </c>
      <c r="I564" s="44"/>
      <c r="J564" s="21"/>
      <c r="K564" s="41">
        <v>3422</v>
      </c>
      <c r="L564" s="39" t="s">
        <v>3632</v>
      </c>
      <c r="M564" s="48">
        <v>3603</v>
      </c>
      <c r="N564" s="21"/>
      <c r="O564" s="40">
        <v>44377</v>
      </c>
      <c r="P564" s="39"/>
      <c r="Q564" s="39" t="s">
        <v>3693</v>
      </c>
      <c r="R564" s="6"/>
      <c r="S564" s="34">
        <v>42343</v>
      </c>
      <c r="T564" s="114" t="s">
        <v>3891</v>
      </c>
      <c r="U564" s="23">
        <v>315263</v>
      </c>
      <c r="V564" s="39" t="s">
        <v>3766</v>
      </c>
      <c r="W564" s="34">
        <v>42221</v>
      </c>
      <c r="X564" s="34">
        <v>42193</v>
      </c>
      <c r="Y564" s="39" t="s">
        <v>3938</v>
      </c>
      <c r="Z564" s="39"/>
    </row>
    <row r="565" spans="1:26" ht="60" hidden="1" x14ac:dyDescent="0.25">
      <c r="A565" s="6">
        <v>18</v>
      </c>
      <c r="B565" s="109" t="s">
        <v>3832</v>
      </c>
      <c r="C565" s="39" t="s">
        <v>3361</v>
      </c>
      <c r="D565" s="39" t="s">
        <v>3414</v>
      </c>
      <c r="E565" s="39" t="s">
        <v>916</v>
      </c>
      <c r="F565" s="40" t="s">
        <v>3975</v>
      </c>
      <c r="G565" s="40" t="s">
        <v>3890</v>
      </c>
      <c r="H565" s="40" t="s">
        <v>3569</v>
      </c>
      <c r="I565" s="44"/>
      <c r="J565" s="21"/>
      <c r="K565" s="41"/>
      <c r="L565" s="39"/>
      <c r="M565" s="48">
        <v>10245</v>
      </c>
      <c r="N565" s="21"/>
      <c r="O565" s="40">
        <v>60377</v>
      </c>
      <c r="P565" s="39" t="s">
        <v>3648</v>
      </c>
      <c r="Q565" s="39" t="s">
        <v>3694</v>
      </c>
      <c r="R565" s="6"/>
      <c r="S565" s="6"/>
      <c r="T565" s="6"/>
      <c r="U565" s="23"/>
      <c r="V565" s="39" t="s">
        <v>3767</v>
      </c>
      <c r="W565" s="34">
        <v>42129</v>
      </c>
      <c r="X565" s="6"/>
      <c r="Y565" s="39" t="s">
        <v>3959</v>
      </c>
      <c r="Z565" s="39"/>
    </row>
    <row r="566" spans="1:26" ht="60" hidden="1" x14ac:dyDescent="0.25">
      <c r="A566" s="6">
        <v>19</v>
      </c>
      <c r="B566" s="6"/>
      <c r="C566" s="39" t="s">
        <v>1972</v>
      </c>
      <c r="D566" s="39" t="s">
        <v>3415</v>
      </c>
      <c r="E566" s="39" t="s">
        <v>3485</v>
      </c>
      <c r="F566" s="40">
        <v>42089</v>
      </c>
      <c r="G566" s="40">
        <v>42111</v>
      </c>
      <c r="H566" s="40" t="s">
        <v>3570</v>
      </c>
      <c r="I566" s="44"/>
      <c r="J566" s="21"/>
      <c r="K566" s="41"/>
      <c r="L566" s="39"/>
      <c r="M566" s="48">
        <v>10080</v>
      </c>
      <c r="N566" s="21" t="s">
        <v>3987</v>
      </c>
      <c r="O566" s="40">
        <v>44377</v>
      </c>
      <c r="P566" s="39"/>
      <c r="Q566" s="39" t="s">
        <v>3695</v>
      </c>
      <c r="R566" s="6"/>
      <c r="S566" s="34">
        <v>42343</v>
      </c>
      <c r="T566" s="114" t="s">
        <v>3891</v>
      </c>
      <c r="U566" s="23">
        <v>776160</v>
      </c>
      <c r="V566" s="39" t="s">
        <v>3768</v>
      </c>
      <c r="W566" s="34">
        <v>42221</v>
      </c>
      <c r="X566" s="34">
        <v>42193</v>
      </c>
      <c r="Y566" s="39" t="s">
        <v>3938</v>
      </c>
      <c r="Z566" s="39"/>
    </row>
    <row r="567" spans="1:26" ht="30" hidden="1" x14ac:dyDescent="0.25">
      <c r="A567" s="6">
        <v>20</v>
      </c>
      <c r="B567" s="6"/>
      <c r="C567" s="39" t="s">
        <v>3362</v>
      </c>
      <c r="D567" s="39" t="s">
        <v>3416</v>
      </c>
      <c r="E567" s="39" t="s">
        <v>3486</v>
      </c>
      <c r="F567" s="40">
        <v>42088</v>
      </c>
      <c r="G567" s="40">
        <v>42111</v>
      </c>
      <c r="H567" s="39"/>
      <c r="I567" s="44"/>
      <c r="J567" s="21"/>
      <c r="K567" s="41"/>
      <c r="L567" s="39"/>
      <c r="M567" s="48"/>
      <c r="N567" s="21"/>
      <c r="O567" s="39"/>
      <c r="P567" s="39"/>
      <c r="Q567" s="39"/>
      <c r="R567" s="6"/>
      <c r="S567" s="6"/>
      <c r="T567" s="6"/>
      <c r="U567" s="23"/>
      <c r="V567" s="39"/>
      <c r="W567" s="6"/>
      <c r="X567" s="6"/>
      <c r="Y567" s="39"/>
      <c r="Z567" s="39" t="s">
        <v>3781</v>
      </c>
    </row>
    <row r="568" spans="1:26" ht="60" hidden="1" x14ac:dyDescent="0.25">
      <c r="A568" s="6">
        <v>21</v>
      </c>
      <c r="B568" s="109" t="s">
        <v>3825</v>
      </c>
      <c r="C568" s="39" t="s">
        <v>3249</v>
      </c>
      <c r="D568" s="39" t="s">
        <v>3417</v>
      </c>
      <c r="E568" s="39" t="s">
        <v>3487</v>
      </c>
      <c r="F568" s="40">
        <v>42096</v>
      </c>
      <c r="G568" s="40">
        <v>42118</v>
      </c>
      <c r="H568" s="40" t="s">
        <v>3571</v>
      </c>
      <c r="I568" s="44"/>
      <c r="J568" s="21"/>
      <c r="K568" s="41">
        <v>4763.3999999999996</v>
      </c>
      <c r="L568" s="39" t="s">
        <v>923</v>
      </c>
      <c r="M568" s="48">
        <v>4876</v>
      </c>
      <c r="N568" s="21"/>
      <c r="O568" s="40">
        <v>60372</v>
      </c>
      <c r="P568" s="39" t="s">
        <v>3649</v>
      </c>
      <c r="Q568" s="39" t="s">
        <v>3696</v>
      </c>
      <c r="R568" s="6"/>
      <c r="S568" s="114" t="s">
        <v>4007</v>
      </c>
      <c r="T568" s="114" t="s">
        <v>3974</v>
      </c>
      <c r="U568" s="23">
        <v>1058609466</v>
      </c>
      <c r="V568" s="39" t="s">
        <v>3769</v>
      </c>
      <c r="W568" s="114" t="s">
        <v>4027</v>
      </c>
      <c r="X568" s="114" t="s">
        <v>3955</v>
      </c>
      <c r="Y568" s="39" t="s">
        <v>4028</v>
      </c>
      <c r="Z568" s="39"/>
    </row>
    <row r="569" spans="1:26" ht="60" hidden="1" x14ac:dyDescent="0.25">
      <c r="A569" s="6">
        <v>22</v>
      </c>
      <c r="B569" s="6"/>
      <c r="C569" s="39" t="s">
        <v>3363</v>
      </c>
      <c r="D569" s="39" t="s">
        <v>3418</v>
      </c>
      <c r="E569" s="39" t="s">
        <v>3483</v>
      </c>
      <c r="F569" s="40" t="s">
        <v>3969</v>
      </c>
      <c r="G569" s="40">
        <v>42313</v>
      </c>
      <c r="H569" s="40" t="s">
        <v>3572</v>
      </c>
      <c r="I569" s="44"/>
      <c r="J569" s="21"/>
      <c r="K569" s="41"/>
      <c r="L569" s="39"/>
      <c r="M569" s="48">
        <v>12404.8</v>
      </c>
      <c r="N569" s="21"/>
      <c r="O569" s="40">
        <v>60382</v>
      </c>
      <c r="P569" s="39" t="s">
        <v>3650</v>
      </c>
      <c r="Q569" s="39" t="s">
        <v>3697</v>
      </c>
      <c r="R569" s="6"/>
      <c r="S569" s="6"/>
      <c r="T569" s="6"/>
      <c r="U569" s="23"/>
      <c r="V569" s="39" t="s">
        <v>3770</v>
      </c>
      <c r="W569" s="34">
        <v>42039</v>
      </c>
      <c r="X569" s="114" t="s">
        <v>3970</v>
      </c>
      <c r="Y569" s="39" t="s">
        <v>3933</v>
      </c>
      <c r="Z569" s="39"/>
    </row>
    <row r="570" spans="1:26" ht="60" hidden="1" x14ac:dyDescent="0.25">
      <c r="A570" s="6">
        <v>23</v>
      </c>
      <c r="B570" s="6"/>
      <c r="C570" s="39" t="s">
        <v>3364</v>
      </c>
      <c r="D570" s="39" t="s">
        <v>3419</v>
      </c>
      <c r="E570" s="39" t="s">
        <v>3488</v>
      </c>
      <c r="F570" s="40">
        <v>42114</v>
      </c>
      <c r="G570" s="40">
        <v>42139</v>
      </c>
      <c r="H570" s="40" t="s">
        <v>4095</v>
      </c>
      <c r="I570" s="44"/>
      <c r="J570" s="21"/>
      <c r="K570" s="41"/>
      <c r="L570" s="39"/>
      <c r="M570" s="48">
        <v>280.5</v>
      </c>
      <c r="N570" s="21"/>
      <c r="O570" s="40">
        <v>53094</v>
      </c>
      <c r="P570" s="39" t="s">
        <v>3651</v>
      </c>
      <c r="Q570" s="39" t="s">
        <v>3698</v>
      </c>
      <c r="R570" s="114" t="s">
        <v>4096</v>
      </c>
      <c r="S570" s="34">
        <v>42010</v>
      </c>
      <c r="T570" s="6"/>
      <c r="U570" s="23"/>
      <c r="V570" s="39" t="s">
        <v>3771</v>
      </c>
      <c r="W570" s="114" t="s">
        <v>3974</v>
      </c>
      <c r="X570" s="114" t="s">
        <v>3955</v>
      </c>
      <c r="Y570" s="39" t="s">
        <v>3889</v>
      </c>
      <c r="Z570" s="39"/>
    </row>
    <row r="571" spans="1:26" ht="60" hidden="1" x14ac:dyDescent="0.25">
      <c r="A571" s="6">
        <v>24</v>
      </c>
      <c r="B571" s="6"/>
      <c r="C571" s="39" t="s">
        <v>3365</v>
      </c>
      <c r="D571" s="39" t="s">
        <v>3420</v>
      </c>
      <c r="E571" s="39" t="s">
        <v>940</v>
      </c>
      <c r="F571" s="40">
        <v>42115</v>
      </c>
      <c r="G571" s="40">
        <v>42142</v>
      </c>
      <c r="H571" s="40" t="s">
        <v>3573</v>
      </c>
      <c r="I571" s="44"/>
      <c r="J571" s="21"/>
      <c r="K571" s="41"/>
      <c r="L571" s="39"/>
      <c r="M571" s="48">
        <v>10450</v>
      </c>
      <c r="N571" s="21"/>
      <c r="O571" s="40">
        <v>52611</v>
      </c>
      <c r="P571" s="39" t="s">
        <v>3652</v>
      </c>
      <c r="Q571" s="39" t="s">
        <v>3699</v>
      </c>
      <c r="R571" s="114" t="s">
        <v>4092</v>
      </c>
      <c r="S571" s="34">
        <v>42316</v>
      </c>
      <c r="T571" s="114" t="s">
        <v>4093</v>
      </c>
      <c r="U571" s="23">
        <v>4571875</v>
      </c>
      <c r="V571" s="39" t="s">
        <v>4094</v>
      </c>
      <c r="W571" s="34">
        <v>42013</v>
      </c>
      <c r="X571" s="34">
        <v>42072</v>
      </c>
      <c r="Y571" s="39" t="s">
        <v>3889</v>
      </c>
      <c r="Z571" s="39"/>
    </row>
    <row r="572" spans="1:26" ht="60" hidden="1" x14ac:dyDescent="0.25">
      <c r="A572" s="6">
        <v>25</v>
      </c>
      <c r="B572" s="6"/>
      <c r="C572" s="39" t="s">
        <v>3366</v>
      </c>
      <c r="D572" s="39" t="s">
        <v>3421</v>
      </c>
      <c r="E572" s="39" t="s">
        <v>3478</v>
      </c>
      <c r="F572" s="40">
        <v>42119</v>
      </c>
      <c r="G572" s="40">
        <v>42146</v>
      </c>
      <c r="H572" s="40" t="s">
        <v>3574</v>
      </c>
      <c r="I572" s="44"/>
      <c r="J572" s="21"/>
      <c r="K572" s="41"/>
      <c r="L572" s="39"/>
      <c r="M572" s="48">
        <v>30000</v>
      </c>
      <c r="N572" s="21" t="s">
        <v>3987</v>
      </c>
      <c r="O572" s="40">
        <v>48311</v>
      </c>
      <c r="P572" s="39"/>
      <c r="Q572" s="39" t="s">
        <v>3700</v>
      </c>
      <c r="R572" s="6"/>
      <c r="S572" s="114" t="s">
        <v>3958</v>
      </c>
      <c r="T572" s="114" t="s">
        <v>3997</v>
      </c>
      <c r="U572" s="23">
        <v>2021250</v>
      </c>
      <c r="V572" s="39" t="s">
        <v>3772</v>
      </c>
      <c r="W572" s="114" t="s">
        <v>3960</v>
      </c>
      <c r="X572" s="6"/>
      <c r="Y572" s="39" t="s">
        <v>3959</v>
      </c>
      <c r="Z572" s="39"/>
    </row>
    <row r="573" spans="1:26" ht="60" x14ac:dyDescent="0.25">
      <c r="A573" s="6">
        <v>14</v>
      </c>
      <c r="B573" s="6"/>
      <c r="C573" s="39" t="s">
        <v>3367</v>
      </c>
      <c r="D573" s="39" t="s">
        <v>3422</v>
      </c>
      <c r="E573" s="39" t="s">
        <v>6163</v>
      </c>
      <c r="F573" s="40">
        <v>42131</v>
      </c>
      <c r="G573" s="40">
        <v>42153</v>
      </c>
      <c r="H573" s="40" t="s">
        <v>3575</v>
      </c>
      <c r="I573" s="44">
        <v>52319.4</v>
      </c>
      <c r="J573" s="21"/>
      <c r="K573" s="133">
        <v>52319.4</v>
      </c>
      <c r="L573" s="134" t="s">
        <v>922</v>
      </c>
      <c r="M573" s="48">
        <v>52319.4</v>
      </c>
      <c r="N573" s="21"/>
      <c r="O573" s="40">
        <v>45019</v>
      </c>
      <c r="P573" s="39"/>
      <c r="Q573" s="39" t="s">
        <v>3701</v>
      </c>
      <c r="R573" s="6"/>
      <c r="S573" s="6"/>
      <c r="T573" s="6"/>
      <c r="U573" s="23"/>
      <c r="V573" s="39"/>
      <c r="W573" s="6"/>
      <c r="X573" s="6"/>
      <c r="Y573" s="39"/>
      <c r="Z573" s="39"/>
    </row>
    <row r="574" spans="1:26" ht="60" hidden="1" x14ac:dyDescent="0.25">
      <c r="A574" s="6">
        <v>27</v>
      </c>
      <c r="B574" s="6"/>
      <c r="C574" s="39" t="s">
        <v>3368</v>
      </c>
      <c r="D574" s="39" t="s">
        <v>3423</v>
      </c>
      <c r="E574" s="39" t="s">
        <v>1326</v>
      </c>
      <c r="F574" s="40">
        <v>42137</v>
      </c>
      <c r="G574" s="40">
        <v>42159</v>
      </c>
      <c r="H574" s="40" t="s">
        <v>3576</v>
      </c>
      <c r="I574" s="44"/>
      <c r="J574" s="21"/>
      <c r="K574" s="41"/>
      <c r="L574" s="39"/>
      <c r="M574" s="48">
        <v>6783.4</v>
      </c>
      <c r="N574" s="21"/>
      <c r="O574" s="40">
        <v>58283</v>
      </c>
      <c r="P574" s="39" t="s">
        <v>4089</v>
      </c>
      <c r="Q574" s="39" t="s">
        <v>3702</v>
      </c>
      <c r="R574" s="114" t="s">
        <v>4090</v>
      </c>
      <c r="S574" s="34">
        <v>42316</v>
      </c>
      <c r="T574" s="114" t="s">
        <v>4071</v>
      </c>
      <c r="U574" s="23">
        <v>23741900</v>
      </c>
      <c r="V574" s="39" t="s">
        <v>4091</v>
      </c>
      <c r="W574" s="34">
        <v>42286</v>
      </c>
      <c r="X574" s="34">
        <v>42317</v>
      </c>
      <c r="Y574" s="39" t="s">
        <v>3889</v>
      </c>
      <c r="Z574" s="39"/>
    </row>
    <row r="575" spans="1:26" ht="60" hidden="1" x14ac:dyDescent="0.25">
      <c r="A575" s="6">
        <v>28</v>
      </c>
      <c r="B575" s="6"/>
      <c r="C575" s="39" t="s">
        <v>2116</v>
      </c>
      <c r="D575" s="39" t="s">
        <v>3424</v>
      </c>
      <c r="E575" s="39" t="s">
        <v>3489</v>
      </c>
      <c r="F575" s="40">
        <v>42145</v>
      </c>
      <c r="G575" s="40">
        <v>42167</v>
      </c>
      <c r="H575" s="40" t="s">
        <v>3577</v>
      </c>
      <c r="I575" s="44"/>
      <c r="J575" s="21"/>
      <c r="K575" s="41"/>
      <c r="L575" s="39"/>
      <c r="M575" s="48">
        <v>20000</v>
      </c>
      <c r="N575" s="21"/>
      <c r="O575" s="40">
        <v>46312</v>
      </c>
      <c r="P575" s="39"/>
      <c r="Q575" s="39" t="s">
        <v>3703</v>
      </c>
      <c r="R575" s="6"/>
      <c r="S575" s="34">
        <v>42314</v>
      </c>
      <c r="T575" s="34">
        <v>42344</v>
      </c>
      <c r="U575" s="23">
        <v>24255000</v>
      </c>
      <c r="V575" s="39" t="s">
        <v>3773</v>
      </c>
      <c r="W575" s="34">
        <v>42283</v>
      </c>
      <c r="X575" s="6"/>
      <c r="Y575" s="39" t="s">
        <v>3996</v>
      </c>
      <c r="Z575" s="39"/>
    </row>
    <row r="576" spans="1:26" ht="60" hidden="1" x14ac:dyDescent="0.25">
      <c r="A576" s="6">
        <v>29</v>
      </c>
      <c r="B576" s="6"/>
      <c r="C576" s="39" t="s">
        <v>3369</v>
      </c>
      <c r="D576" s="39" t="s">
        <v>3425</v>
      </c>
      <c r="E576" s="39" t="s">
        <v>3490</v>
      </c>
      <c r="F576" s="40" t="s">
        <v>3976</v>
      </c>
      <c r="G576" s="40" t="s">
        <v>3977</v>
      </c>
      <c r="H576" s="40" t="s">
        <v>3578</v>
      </c>
      <c r="I576" s="44"/>
      <c r="J576" s="21"/>
      <c r="K576" s="41"/>
      <c r="L576" s="39"/>
      <c r="M576" s="48">
        <v>60945</v>
      </c>
      <c r="N576" s="21"/>
      <c r="O576" s="40">
        <v>51780</v>
      </c>
      <c r="P576" s="39"/>
      <c r="Q576" s="39" t="s">
        <v>3704</v>
      </c>
      <c r="R576" s="6"/>
      <c r="S576" s="114" t="s">
        <v>3963</v>
      </c>
      <c r="T576" s="114" t="s">
        <v>3877</v>
      </c>
      <c r="U576" s="23">
        <v>3999516</v>
      </c>
      <c r="V576" s="39" t="s">
        <v>3978</v>
      </c>
      <c r="W576" s="114" t="s">
        <v>3967</v>
      </c>
      <c r="X576" s="114" t="s">
        <v>3925</v>
      </c>
      <c r="Y576" s="39" t="s">
        <v>3889</v>
      </c>
      <c r="Z576" s="39"/>
    </row>
    <row r="577" spans="1:26" ht="60" hidden="1" x14ac:dyDescent="0.25">
      <c r="A577" s="6">
        <v>30</v>
      </c>
      <c r="B577" s="6"/>
      <c r="C577" s="39" t="s">
        <v>3370</v>
      </c>
      <c r="D577" s="39" t="s">
        <v>3992</v>
      </c>
      <c r="E577" s="39" t="s">
        <v>3478</v>
      </c>
      <c r="F577" s="40">
        <v>42151</v>
      </c>
      <c r="G577" s="40">
        <v>42177</v>
      </c>
      <c r="H577" s="40" t="s">
        <v>3579</v>
      </c>
      <c r="I577" s="44"/>
      <c r="J577" s="21"/>
      <c r="K577" s="41"/>
      <c r="L577" s="39"/>
      <c r="M577" s="48">
        <v>19917</v>
      </c>
      <c r="N577" s="21"/>
      <c r="O577" s="40">
        <v>46712</v>
      </c>
      <c r="P577" s="39"/>
      <c r="Q577" s="39" t="s">
        <v>3705</v>
      </c>
      <c r="R577" s="6"/>
      <c r="S577" s="114" t="s">
        <v>3963</v>
      </c>
      <c r="T577" s="114" t="s">
        <v>3993</v>
      </c>
      <c r="U577" s="23">
        <v>1307053</v>
      </c>
      <c r="V577" s="39" t="s">
        <v>3994</v>
      </c>
      <c r="W577" s="114" t="s">
        <v>3995</v>
      </c>
      <c r="X577" s="114" t="s">
        <v>3899</v>
      </c>
      <c r="Y577" s="39" t="s">
        <v>3903</v>
      </c>
      <c r="Z577" s="39"/>
    </row>
    <row r="578" spans="1:26" ht="60" hidden="1" x14ac:dyDescent="0.25">
      <c r="A578" s="6">
        <v>31</v>
      </c>
      <c r="B578" s="6"/>
      <c r="C578" s="39" t="s">
        <v>1944</v>
      </c>
      <c r="D578" s="39" t="s">
        <v>1512</v>
      </c>
      <c r="E578" s="39" t="s">
        <v>3480</v>
      </c>
      <c r="F578" s="40">
        <v>42158</v>
      </c>
      <c r="G578" s="40">
        <v>42184</v>
      </c>
      <c r="H578" s="40" t="s">
        <v>3580</v>
      </c>
      <c r="I578" s="44"/>
      <c r="J578" s="21"/>
      <c r="K578" s="41"/>
      <c r="L578" s="39"/>
      <c r="M578" s="48">
        <v>27148</v>
      </c>
      <c r="N578" s="21"/>
      <c r="O578" s="40">
        <v>52185</v>
      </c>
      <c r="P578" s="39" t="s">
        <v>3653</v>
      </c>
      <c r="Q578" s="39" t="s">
        <v>3706</v>
      </c>
      <c r="R578" s="6"/>
      <c r="S578" s="6"/>
      <c r="T578" s="6"/>
      <c r="U578" s="23"/>
      <c r="V578" s="39"/>
      <c r="W578" s="6"/>
      <c r="X578" s="6"/>
      <c r="Y578" s="39"/>
      <c r="Z578" s="39"/>
    </row>
    <row r="579" spans="1:26" ht="60" x14ac:dyDescent="0.25">
      <c r="A579" s="6">
        <v>15</v>
      </c>
      <c r="B579" s="109" t="s">
        <v>3833</v>
      </c>
      <c r="C579" s="39" t="s">
        <v>3371</v>
      </c>
      <c r="D579" s="39" t="s">
        <v>3426</v>
      </c>
      <c r="E579" s="39" t="s">
        <v>3491</v>
      </c>
      <c r="F579" s="40">
        <v>42222</v>
      </c>
      <c r="G579" s="40">
        <v>42070</v>
      </c>
      <c r="H579" s="40" t="s">
        <v>3581</v>
      </c>
      <c r="I579" s="44"/>
      <c r="J579" s="21"/>
      <c r="K579" s="133">
        <v>2754.1</v>
      </c>
      <c r="L579" s="134" t="s">
        <v>922</v>
      </c>
      <c r="M579" s="48">
        <v>2754.1</v>
      </c>
      <c r="N579" s="21"/>
      <c r="O579" s="40" t="s">
        <v>4029</v>
      </c>
      <c r="P579" s="39" t="s">
        <v>3654</v>
      </c>
      <c r="Q579" s="39" t="s">
        <v>3707</v>
      </c>
      <c r="R579" s="6"/>
      <c r="S579" s="34">
        <v>42070</v>
      </c>
      <c r="T579" s="114" t="s">
        <v>4030</v>
      </c>
      <c r="U579" s="23">
        <v>83407919</v>
      </c>
      <c r="V579" s="39" t="s">
        <v>4031</v>
      </c>
      <c r="W579" s="34">
        <v>42349</v>
      </c>
      <c r="X579" s="114" t="s">
        <v>3854</v>
      </c>
      <c r="Y579" s="39" t="s">
        <v>3897</v>
      </c>
      <c r="Z579" s="39"/>
    </row>
    <row r="580" spans="1:26" ht="60" hidden="1" x14ac:dyDescent="0.25">
      <c r="A580" s="6">
        <v>33</v>
      </c>
      <c r="B580" s="6"/>
      <c r="C580" s="39" t="s">
        <v>2747</v>
      </c>
      <c r="D580" s="39" t="s">
        <v>3427</v>
      </c>
      <c r="E580" s="39" t="s">
        <v>3492</v>
      </c>
      <c r="F580" s="40">
        <v>42164</v>
      </c>
      <c r="G580" s="40">
        <v>42188</v>
      </c>
      <c r="H580" s="40" t="s">
        <v>3582</v>
      </c>
      <c r="I580" s="44"/>
      <c r="J580" s="21"/>
      <c r="K580" s="41"/>
      <c r="L580" s="39"/>
      <c r="M580" s="48">
        <v>20000</v>
      </c>
      <c r="N580" s="21"/>
      <c r="O580" s="40">
        <v>44886</v>
      </c>
      <c r="P580" s="39"/>
      <c r="Q580" s="39" t="s">
        <v>3700</v>
      </c>
      <c r="R580" s="6"/>
      <c r="S580" s="6"/>
      <c r="T580" s="6"/>
      <c r="U580" s="23"/>
      <c r="V580" s="39" t="s">
        <v>3774</v>
      </c>
      <c r="W580" s="6"/>
      <c r="X580" s="6"/>
      <c r="Y580" s="39"/>
      <c r="Z580" s="39"/>
    </row>
    <row r="581" spans="1:26" ht="60" hidden="1" x14ac:dyDescent="0.25">
      <c r="A581" s="6">
        <v>34</v>
      </c>
      <c r="B581" s="6"/>
      <c r="C581" s="39" t="s">
        <v>3372</v>
      </c>
      <c r="D581" s="39" t="s">
        <v>3428</v>
      </c>
      <c r="E581" s="39" t="s">
        <v>3493</v>
      </c>
      <c r="F581" s="40">
        <v>42042</v>
      </c>
      <c r="G581" s="40" t="s">
        <v>4019</v>
      </c>
      <c r="H581" s="40" t="s">
        <v>3583</v>
      </c>
      <c r="I581" s="44"/>
      <c r="J581" s="21"/>
      <c r="K581" s="41"/>
      <c r="L581" s="39"/>
      <c r="M581" s="48">
        <v>31784.5</v>
      </c>
      <c r="N581" s="21"/>
      <c r="O581" s="40">
        <v>44404</v>
      </c>
      <c r="P581" s="39" t="s">
        <v>3985</v>
      </c>
      <c r="Q581" s="39" t="s">
        <v>3708</v>
      </c>
      <c r="R581" s="6"/>
      <c r="S581" s="114" t="s">
        <v>4015</v>
      </c>
      <c r="T581" s="114" t="s">
        <v>3865</v>
      </c>
      <c r="U581" s="23">
        <v>213310141</v>
      </c>
      <c r="V581" s="39" t="s">
        <v>4020</v>
      </c>
      <c r="W581" s="114" t="s">
        <v>3968</v>
      </c>
      <c r="X581" s="34">
        <v>42105</v>
      </c>
      <c r="Y581" s="39" t="s">
        <v>3903</v>
      </c>
      <c r="Z581" s="39"/>
    </row>
    <row r="582" spans="1:26" ht="60" hidden="1" x14ac:dyDescent="0.25">
      <c r="A582" s="6">
        <v>35</v>
      </c>
      <c r="B582" s="6"/>
      <c r="C582" s="39" t="s">
        <v>1279</v>
      </c>
      <c r="D582" s="39" t="s">
        <v>3429</v>
      </c>
      <c r="E582" s="39" t="s">
        <v>3494</v>
      </c>
      <c r="F582" s="40">
        <v>42192</v>
      </c>
      <c r="G582" s="40">
        <v>42071</v>
      </c>
      <c r="H582" s="40" t="s">
        <v>3584</v>
      </c>
      <c r="I582" s="44"/>
      <c r="J582" s="21"/>
      <c r="K582" s="41"/>
      <c r="L582" s="39"/>
      <c r="M582" s="48">
        <v>20000</v>
      </c>
      <c r="N582" s="21"/>
      <c r="O582" s="40">
        <v>44874</v>
      </c>
      <c r="P582" s="39"/>
      <c r="Q582" s="39" t="s">
        <v>3709</v>
      </c>
      <c r="R582" s="6"/>
      <c r="S582" s="34">
        <v>42316</v>
      </c>
      <c r="T582" s="114" t="s">
        <v>3940</v>
      </c>
      <c r="U582" s="23">
        <v>1785000</v>
      </c>
      <c r="V582" s="39" t="s">
        <v>4017</v>
      </c>
      <c r="W582" s="114" t="s">
        <v>4018</v>
      </c>
      <c r="X582" s="114" t="s">
        <v>3976</v>
      </c>
      <c r="Y582" s="39" t="s">
        <v>3889</v>
      </c>
      <c r="Z582" s="39"/>
    </row>
    <row r="583" spans="1:26" hidden="1" x14ac:dyDescent="0.25">
      <c r="A583" s="643">
        <v>36</v>
      </c>
      <c r="B583" s="643"/>
      <c r="C583" s="687" t="s">
        <v>2724</v>
      </c>
      <c r="D583" s="687" t="s">
        <v>3430</v>
      </c>
      <c r="E583" s="687" t="s">
        <v>3495</v>
      </c>
      <c r="F583" s="691">
        <v>42193</v>
      </c>
      <c r="G583" s="691">
        <v>42219</v>
      </c>
      <c r="H583" s="691" t="s">
        <v>3585</v>
      </c>
      <c r="I583" s="693"/>
      <c r="J583" s="639"/>
      <c r="K583" s="700"/>
      <c r="L583" s="687"/>
      <c r="M583" s="48">
        <v>1595</v>
      </c>
      <c r="N583" s="21" t="s">
        <v>3986</v>
      </c>
      <c r="O583" s="687" t="s">
        <v>3338</v>
      </c>
      <c r="P583" s="39" t="s">
        <v>3988</v>
      </c>
      <c r="Q583" s="687" t="s">
        <v>3984</v>
      </c>
      <c r="R583" s="643"/>
      <c r="S583" s="643"/>
      <c r="T583" s="643"/>
      <c r="U583" s="689"/>
      <c r="V583" s="687" t="s">
        <v>3983</v>
      </c>
      <c r="W583" s="643" t="s">
        <v>3982</v>
      </c>
      <c r="X583" s="643" t="s">
        <v>3953</v>
      </c>
      <c r="Y583" s="687" t="s">
        <v>3959</v>
      </c>
      <c r="Z583" s="687"/>
    </row>
    <row r="584" spans="1:26" hidden="1" x14ac:dyDescent="0.25">
      <c r="A584" s="646"/>
      <c r="B584" s="646"/>
      <c r="C584" s="688"/>
      <c r="D584" s="688"/>
      <c r="E584" s="688"/>
      <c r="F584" s="692"/>
      <c r="G584" s="692"/>
      <c r="H584" s="692"/>
      <c r="I584" s="694"/>
      <c r="J584" s="642"/>
      <c r="K584" s="701"/>
      <c r="L584" s="688"/>
      <c r="M584" s="48">
        <v>3840</v>
      </c>
      <c r="N584" s="21" t="s">
        <v>3987</v>
      </c>
      <c r="O584" s="688"/>
      <c r="P584" s="39"/>
      <c r="Q584" s="688"/>
      <c r="R584" s="646"/>
      <c r="S584" s="646"/>
      <c r="T584" s="646"/>
      <c r="U584" s="690"/>
      <c r="V584" s="688"/>
      <c r="W584" s="646"/>
      <c r="X584" s="646"/>
      <c r="Y584" s="688"/>
      <c r="Z584" s="688"/>
    </row>
    <row r="585" spans="1:26" hidden="1" x14ac:dyDescent="0.25">
      <c r="A585" s="643">
        <v>37</v>
      </c>
      <c r="B585" s="643"/>
      <c r="C585" s="687" t="s">
        <v>3373</v>
      </c>
      <c r="D585" s="687" t="s">
        <v>3431</v>
      </c>
      <c r="E585" s="687" t="s">
        <v>3496</v>
      </c>
      <c r="F585" s="691">
        <v>42194</v>
      </c>
      <c r="G585" s="691">
        <v>42220</v>
      </c>
      <c r="H585" s="691" t="s">
        <v>3586</v>
      </c>
      <c r="I585" s="693"/>
      <c r="J585" s="639"/>
      <c r="K585" s="41">
        <v>178.6</v>
      </c>
      <c r="L585" s="39" t="s">
        <v>923</v>
      </c>
      <c r="M585" s="695">
        <v>915.8</v>
      </c>
      <c r="N585" s="639"/>
      <c r="O585" s="691">
        <v>60470</v>
      </c>
      <c r="P585" s="687" t="s">
        <v>3989</v>
      </c>
      <c r="Q585" s="687" t="s">
        <v>3710</v>
      </c>
      <c r="R585" s="643"/>
      <c r="S585" s="655">
        <v>42316</v>
      </c>
      <c r="T585" s="643" t="s">
        <v>3940</v>
      </c>
      <c r="U585" s="689">
        <v>180298</v>
      </c>
      <c r="V585" s="687" t="s">
        <v>3990</v>
      </c>
      <c r="W585" s="643" t="s">
        <v>3877</v>
      </c>
      <c r="X585" s="643" t="s">
        <v>3899</v>
      </c>
      <c r="Y585" s="687" t="s">
        <v>3889</v>
      </c>
      <c r="Z585" s="687"/>
    </row>
    <row r="586" spans="1:26" hidden="1" x14ac:dyDescent="0.25">
      <c r="A586" s="646"/>
      <c r="B586" s="646"/>
      <c r="C586" s="688"/>
      <c r="D586" s="688"/>
      <c r="E586" s="688"/>
      <c r="F586" s="692"/>
      <c r="G586" s="692"/>
      <c r="H586" s="692"/>
      <c r="I586" s="694"/>
      <c r="J586" s="642"/>
      <c r="K586" s="41">
        <v>589</v>
      </c>
      <c r="L586" s="39" t="s">
        <v>1005</v>
      </c>
      <c r="M586" s="696"/>
      <c r="N586" s="642"/>
      <c r="O586" s="692"/>
      <c r="P586" s="688"/>
      <c r="Q586" s="688"/>
      <c r="R586" s="646"/>
      <c r="S586" s="646"/>
      <c r="T586" s="646"/>
      <c r="U586" s="690"/>
      <c r="V586" s="688"/>
      <c r="W586" s="646"/>
      <c r="X586" s="646"/>
      <c r="Y586" s="688"/>
      <c r="Z586" s="688"/>
    </row>
    <row r="587" spans="1:26" ht="55.5" hidden="1" customHeight="1" x14ac:dyDescent="0.25">
      <c r="A587" s="6">
        <v>38</v>
      </c>
      <c r="B587" s="6"/>
      <c r="C587" s="39" t="s">
        <v>3374</v>
      </c>
      <c r="D587" s="39" t="s">
        <v>3432</v>
      </c>
      <c r="E587" s="39" t="s">
        <v>3497</v>
      </c>
      <c r="F587" s="40">
        <v>42208</v>
      </c>
      <c r="G587" s="40">
        <v>42234</v>
      </c>
      <c r="H587" s="40"/>
      <c r="I587" s="44"/>
      <c r="J587" s="21"/>
      <c r="K587" s="41"/>
      <c r="L587" s="39"/>
      <c r="M587" s="48"/>
      <c r="N587" s="21"/>
      <c r="O587" s="39"/>
      <c r="P587" s="39"/>
      <c r="Q587" s="39"/>
      <c r="R587" s="6"/>
      <c r="S587" s="6"/>
      <c r="T587" s="6"/>
      <c r="U587" s="23"/>
      <c r="V587" s="39"/>
      <c r="W587" s="6"/>
      <c r="X587" s="6"/>
      <c r="Y587" s="39"/>
      <c r="Z587" s="39" t="s">
        <v>2715</v>
      </c>
    </row>
    <row r="588" spans="1:26" ht="60" hidden="1" x14ac:dyDescent="0.25">
      <c r="A588" s="6">
        <v>39</v>
      </c>
      <c r="B588" s="6"/>
      <c r="C588" s="39" t="s">
        <v>3374</v>
      </c>
      <c r="D588" s="39" t="s">
        <v>3433</v>
      </c>
      <c r="E588" s="39" t="s">
        <v>3498</v>
      </c>
      <c r="F588" s="40">
        <v>42208</v>
      </c>
      <c r="G588" s="40">
        <v>42234</v>
      </c>
      <c r="H588" s="40"/>
      <c r="I588" s="44"/>
      <c r="J588" s="21"/>
      <c r="K588" s="41"/>
      <c r="L588" s="39"/>
      <c r="M588" s="48"/>
      <c r="N588" s="21"/>
      <c r="O588" s="39"/>
      <c r="P588" s="39"/>
      <c r="Q588" s="39"/>
      <c r="R588" s="6"/>
      <c r="S588" s="6"/>
      <c r="T588" s="6"/>
      <c r="U588" s="23"/>
      <c r="V588" s="39"/>
      <c r="W588" s="6"/>
      <c r="X588" s="6"/>
      <c r="Y588" s="39"/>
      <c r="Z588" s="39"/>
    </row>
    <row r="589" spans="1:26" ht="60" hidden="1" x14ac:dyDescent="0.25">
      <c r="A589" s="6">
        <v>40</v>
      </c>
      <c r="B589" s="6"/>
      <c r="C589" s="39" t="s">
        <v>3375</v>
      </c>
      <c r="D589" s="39" t="s">
        <v>3434</v>
      </c>
      <c r="E589" s="39" t="s">
        <v>3481</v>
      </c>
      <c r="F589" s="40">
        <v>42209</v>
      </c>
      <c r="G589" s="40">
        <v>42235</v>
      </c>
      <c r="H589" s="40" t="s">
        <v>3587</v>
      </c>
      <c r="I589" s="44">
        <v>1986.4</v>
      </c>
      <c r="J589" s="45" t="s">
        <v>3633</v>
      </c>
      <c r="K589" s="41"/>
      <c r="L589" s="30"/>
      <c r="M589" s="48">
        <v>1986.4</v>
      </c>
      <c r="N589" s="21"/>
      <c r="O589" s="42">
        <v>50679</v>
      </c>
      <c r="P589" s="39" t="s">
        <v>3655</v>
      </c>
      <c r="Q589" s="39" t="s">
        <v>3711</v>
      </c>
      <c r="R589" s="123" t="s">
        <v>4126</v>
      </c>
      <c r="S589" s="114" t="s">
        <v>4085</v>
      </c>
      <c r="T589" s="6"/>
      <c r="U589" s="23"/>
      <c r="V589" s="39" t="s">
        <v>4127</v>
      </c>
      <c r="W589" s="114" t="s">
        <v>4030</v>
      </c>
      <c r="X589" s="114" t="s">
        <v>3982</v>
      </c>
      <c r="Y589" s="39" t="s">
        <v>4028</v>
      </c>
      <c r="Z589" s="39"/>
    </row>
    <row r="590" spans="1:26" ht="60" hidden="1" x14ac:dyDescent="0.25">
      <c r="A590" s="6">
        <v>41</v>
      </c>
      <c r="B590" s="6"/>
      <c r="C590" s="39" t="s">
        <v>2738</v>
      </c>
      <c r="D590" s="39" t="s">
        <v>3435</v>
      </c>
      <c r="E590" s="39" t="s">
        <v>3478</v>
      </c>
      <c r="F590" s="40">
        <v>42212</v>
      </c>
      <c r="G590" s="40">
        <v>42236</v>
      </c>
      <c r="H590" s="40" t="s">
        <v>3588</v>
      </c>
      <c r="I590" s="44"/>
      <c r="J590" s="21"/>
      <c r="K590" s="41"/>
      <c r="L590" s="39"/>
      <c r="M590" s="48">
        <v>79943.8</v>
      </c>
      <c r="N590" s="21" t="s">
        <v>3987</v>
      </c>
      <c r="O590" s="40">
        <v>53077</v>
      </c>
      <c r="P590" s="39" t="s">
        <v>3648</v>
      </c>
      <c r="Q590" s="39" t="s">
        <v>3712</v>
      </c>
      <c r="R590" s="114" t="s">
        <v>4086</v>
      </c>
      <c r="S590" s="34">
        <v>42316</v>
      </c>
      <c r="T590" s="34">
        <v>42316</v>
      </c>
      <c r="U590" s="23">
        <v>3847000</v>
      </c>
      <c r="V590" s="39" t="s">
        <v>4087</v>
      </c>
      <c r="W590" s="114" t="s">
        <v>4088</v>
      </c>
      <c r="X590" s="34">
        <v>42130</v>
      </c>
      <c r="Y590" s="39" t="s">
        <v>3996</v>
      </c>
      <c r="Z590" s="39"/>
    </row>
    <row r="591" spans="1:26" ht="60" hidden="1" x14ac:dyDescent="0.25">
      <c r="A591" s="6">
        <v>42</v>
      </c>
      <c r="B591" s="6"/>
      <c r="C591" s="39" t="s">
        <v>3376</v>
      </c>
      <c r="D591" s="39" t="s">
        <v>1803</v>
      </c>
      <c r="E591" s="39" t="s">
        <v>3499</v>
      </c>
      <c r="F591" s="40">
        <v>42212</v>
      </c>
      <c r="G591" s="40">
        <v>42236</v>
      </c>
      <c r="H591" s="40" t="s">
        <v>3589</v>
      </c>
      <c r="I591" s="44">
        <v>263.8</v>
      </c>
      <c r="J591" s="45" t="s">
        <v>3634</v>
      </c>
      <c r="K591" s="41"/>
      <c r="L591" s="30"/>
      <c r="M591" s="48">
        <v>263.8</v>
      </c>
      <c r="N591" s="21"/>
      <c r="O591" s="40">
        <v>60492</v>
      </c>
      <c r="P591" s="39"/>
      <c r="Q591" s="39" t="s">
        <v>3713</v>
      </c>
      <c r="R591" s="6"/>
      <c r="S591" s="114" t="s">
        <v>4022</v>
      </c>
      <c r="T591" s="114" t="s">
        <v>3982</v>
      </c>
      <c r="U591" s="23">
        <v>296775</v>
      </c>
      <c r="V591" s="39" t="s">
        <v>4023</v>
      </c>
      <c r="W591" s="34">
        <v>42256</v>
      </c>
      <c r="X591" s="34">
        <v>42286</v>
      </c>
      <c r="Y591" s="39" t="s">
        <v>3903</v>
      </c>
      <c r="Z591" s="39"/>
    </row>
    <row r="592" spans="1:26" ht="60" hidden="1" x14ac:dyDescent="0.25">
      <c r="A592" s="6">
        <v>43</v>
      </c>
      <c r="B592" s="6"/>
      <c r="C592" s="39" t="s">
        <v>1723</v>
      </c>
      <c r="D592" s="39" t="s">
        <v>3436</v>
      </c>
      <c r="E592" s="39" t="s">
        <v>3500</v>
      </c>
      <c r="F592" s="40">
        <v>42214</v>
      </c>
      <c r="G592" s="40">
        <v>42240</v>
      </c>
      <c r="H592" s="40" t="s">
        <v>3590</v>
      </c>
      <c r="I592" s="44">
        <v>1873</v>
      </c>
      <c r="J592" s="21"/>
      <c r="K592" s="41"/>
      <c r="L592" s="39"/>
      <c r="M592" s="48">
        <v>1873</v>
      </c>
      <c r="N592" s="21"/>
      <c r="O592" s="40">
        <v>52519</v>
      </c>
      <c r="P592" s="39" t="s">
        <v>4084</v>
      </c>
      <c r="Q592" s="39" t="s">
        <v>3714</v>
      </c>
      <c r="R592" s="114" t="s">
        <v>4083</v>
      </c>
      <c r="S592" s="114" t="s">
        <v>4085</v>
      </c>
      <c r="T592" s="114" t="s">
        <v>4014</v>
      </c>
      <c r="U592" s="23">
        <v>832528</v>
      </c>
      <c r="V592" s="39" t="s">
        <v>3980</v>
      </c>
      <c r="W592" s="34">
        <v>42013</v>
      </c>
      <c r="X592" s="34">
        <v>42072</v>
      </c>
      <c r="Y592" s="39" t="s">
        <v>3897</v>
      </c>
      <c r="Z592" s="39"/>
    </row>
    <row r="593" spans="1:26" ht="60" x14ac:dyDescent="0.25">
      <c r="A593" s="6">
        <v>16</v>
      </c>
      <c r="B593" s="6"/>
      <c r="C593" s="39" t="s">
        <v>3377</v>
      </c>
      <c r="D593" s="39" t="s">
        <v>3437</v>
      </c>
      <c r="E593" s="39" t="s">
        <v>940</v>
      </c>
      <c r="F593" s="40">
        <v>42223</v>
      </c>
      <c r="G593" s="40">
        <v>42250</v>
      </c>
      <c r="H593" s="40" t="s">
        <v>3591</v>
      </c>
      <c r="I593" s="44">
        <v>8066.1</v>
      </c>
      <c r="J593" s="21"/>
      <c r="K593" s="133">
        <v>15669.3</v>
      </c>
      <c r="L593" s="134" t="s">
        <v>922</v>
      </c>
      <c r="M593" s="48">
        <v>15669.3</v>
      </c>
      <c r="N593" s="21"/>
      <c r="O593" s="39" t="s">
        <v>3338</v>
      </c>
      <c r="P593" s="39"/>
      <c r="Q593" s="39"/>
      <c r="R593" s="6"/>
      <c r="S593" s="6"/>
      <c r="T593" s="6"/>
      <c r="U593" s="23"/>
      <c r="V593" s="39"/>
      <c r="W593" s="6"/>
      <c r="X593" s="6"/>
      <c r="Y593" s="39"/>
      <c r="Z593" s="39"/>
    </row>
    <row r="594" spans="1:26" ht="60" hidden="1" x14ac:dyDescent="0.25">
      <c r="A594" s="6">
        <v>45</v>
      </c>
      <c r="B594" s="6"/>
      <c r="C594" s="39" t="s">
        <v>3378</v>
      </c>
      <c r="D594" s="39" t="s">
        <v>3438</v>
      </c>
      <c r="E594" s="39" t="s">
        <v>3501</v>
      </c>
      <c r="F594" s="40" t="s">
        <v>3997</v>
      </c>
      <c r="G594" s="40" t="s">
        <v>4030</v>
      </c>
      <c r="H594" s="40" t="s">
        <v>3592</v>
      </c>
      <c r="I594" s="44"/>
      <c r="J594" s="21"/>
      <c r="K594" s="41"/>
      <c r="L594" s="39"/>
      <c r="M594" s="48">
        <v>853</v>
      </c>
      <c r="N594" s="21"/>
      <c r="O594" s="42">
        <v>55732</v>
      </c>
      <c r="P594" s="39" t="s">
        <v>3656</v>
      </c>
      <c r="Q594" s="39" t="s">
        <v>3715</v>
      </c>
      <c r="R594" s="6"/>
      <c r="S594" s="34">
        <v>42317</v>
      </c>
      <c r="T594" s="6"/>
      <c r="U594" s="23"/>
      <c r="V594" s="39" t="s">
        <v>4032</v>
      </c>
      <c r="W594" s="114" t="s">
        <v>4033</v>
      </c>
      <c r="X594" s="6"/>
      <c r="Y594" s="39" t="s">
        <v>3889</v>
      </c>
      <c r="Z594" s="39"/>
    </row>
    <row r="595" spans="1:26" ht="60" hidden="1" x14ac:dyDescent="0.25">
      <c r="A595" s="6">
        <v>46</v>
      </c>
      <c r="B595" s="6"/>
      <c r="C595" s="39" t="s">
        <v>3378</v>
      </c>
      <c r="D595" s="39" t="s">
        <v>3439</v>
      </c>
      <c r="E595" s="39" t="s">
        <v>902</v>
      </c>
      <c r="F595" s="40" t="s">
        <v>3997</v>
      </c>
      <c r="G595" s="40" t="s">
        <v>4030</v>
      </c>
      <c r="H595" s="40" t="s">
        <v>3593</v>
      </c>
      <c r="I595" s="44"/>
      <c r="J595" s="21"/>
      <c r="K595" s="41"/>
      <c r="L595" s="39"/>
      <c r="M595" s="48">
        <v>136126</v>
      </c>
      <c r="N595" s="21"/>
      <c r="O595" s="42">
        <v>52444</v>
      </c>
      <c r="P595" s="39" t="s">
        <v>3657</v>
      </c>
      <c r="Q595" s="39" t="s">
        <v>3716</v>
      </c>
      <c r="R595" s="6"/>
      <c r="S595" s="34">
        <v>42317</v>
      </c>
      <c r="T595" s="6"/>
      <c r="U595" s="23"/>
      <c r="V595" s="39" t="s">
        <v>4034</v>
      </c>
      <c r="W595" s="114" t="s">
        <v>4035</v>
      </c>
      <c r="X595" s="114" t="s">
        <v>3528</v>
      </c>
      <c r="Y595" s="39" t="s">
        <v>3889</v>
      </c>
      <c r="Z595" s="39"/>
    </row>
    <row r="596" spans="1:26" ht="60" hidden="1" x14ac:dyDescent="0.25">
      <c r="A596" s="6">
        <v>47</v>
      </c>
      <c r="B596" s="6"/>
      <c r="C596" s="39" t="s">
        <v>2739</v>
      </c>
      <c r="D596" s="39" t="s">
        <v>3408</v>
      </c>
      <c r="E596" s="39" t="s">
        <v>3502</v>
      </c>
      <c r="F596" s="40">
        <v>42229</v>
      </c>
      <c r="G596" s="40">
        <v>42255</v>
      </c>
      <c r="H596" s="40" t="s">
        <v>3594</v>
      </c>
      <c r="I596" s="44"/>
      <c r="J596" s="21"/>
      <c r="K596" s="41"/>
      <c r="L596" s="39"/>
      <c r="M596" s="48">
        <v>16577.3</v>
      </c>
      <c r="N596" s="21" t="s">
        <v>3987</v>
      </c>
      <c r="O596" s="40">
        <v>44588</v>
      </c>
      <c r="P596" s="39"/>
      <c r="Q596" s="39" t="s">
        <v>3717</v>
      </c>
      <c r="R596" s="6"/>
      <c r="S596" s="34">
        <v>42317</v>
      </c>
      <c r="T596" s="114" t="s">
        <v>3925</v>
      </c>
      <c r="U596" s="23">
        <v>812288</v>
      </c>
      <c r="V596" s="39" t="s">
        <v>3991</v>
      </c>
      <c r="W596" s="34">
        <v>42103</v>
      </c>
      <c r="X596" s="34">
        <v>42014</v>
      </c>
      <c r="Y596" s="39" t="s">
        <v>3889</v>
      </c>
      <c r="Z596" s="39"/>
    </row>
    <row r="597" spans="1:26" ht="60" hidden="1" x14ac:dyDescent="0.25">
      <c r="A597" s="6">
        <v>48</v>
      </c>
      <c r="B597" s="6"/>
      <c r="C597" s="39" t="s">
        <v>3379</v>
      </c>
      <c r="D597" s="39" t="s">
        <v>3440</v>
      </c>
      <c r="E597" s="39" t="s">
        <v>3503</v>
      </c>
      <c r="F597" s="40">
        <v>42242</v>
      </c>
      <c r="G597" s="40">
        <v>42269</v>
      </c>
      <c r="H597" s="40" t="s">
        <v>3595</v>
      </c>
      <c r="I597" s="44"/>
      <c r="J597" s="21"/>
      <c r="K597" s="41"/>
      <c r="L597" s="39"/>
      <c r="M597" s="48">
        <v>20026</v>
      </c>
      <c r="N597" s="21"/>
      <c r="O597" s="40">
        <v>49673</v>
      </c>
      <c r="P597" s="39" t="s">
        <v>3658</v>
      </c>
      <c r="Q597" s="39" t="s">
        <v>3718</v>
      </c>
      <c r="R597" s="6"/>
      <c r="S597" s="114" t="s">
        <v>3864</v>
      </c>
      <c r="T597" s="34">
        <v>42165</v>
      </c>
      <c r="U597" s="23">
        <v>210504096</v>
      </c>
      <c r="V597" s="39" t="s">
        <v>4001</v>
      </c>
      <c r="W597" s="114" t="s">
        <v>3965</v>
      </c>
      <c r="X597" s="34">
        <v>42195</v>
      </c>
      <c r="Y597" s="39" t="s">
        <v>3933</v>
      </c>
      <c r="Z597" s="39"/>
    </row>
    <row r="598" spans="1:26" ht="60" hidden="1" x14ac:dyDescent="0.25">
      <c r="A598" s="6">
        <v>49</v>
      </c>
      <c r="B598" s="6"/>
      <c r="C598" s="39" t="s">
        <v>3019</v>
      </c>
      <c r="D598" s="39" t="s">
        <v>2770</v>
      </c>
      <c r="E598" s="39" t="s">
        <v>3492</v>
      </c>
      <c r="F598" s="40">
        <v>42243</v>
      </c>
      <c r="G598" s="39" t="s">
        <v>3529</v>
      </c>
      <c r="H598" s="40" t="s">
        <v>3596</v>
      </c>
      <c r="I598" s="44"/>
      <c r="J598" s="21"/>
      <c r="K598" s="41"/>
      <c r="L598" s="39"/>
      <c r="M598" s="48">
        <v>22806.1</v>
      </c>
      <c r="N598" s="21"/>
      <c r="O598" s="40">
        <v>47159</v>
      </c>
      <c r="P598" s="39"/>
      <c r="Q598" s="39" t="s">
        <v>3719</v>
      </c>
      <c r="R598" s="6"/>
      <c r="S598" s="114" t="s">
        <v>3999</v>
      </c>
      <c r="T598" s="6"/>
      <c r="U598" s="23"/>
      <c r="V598" s="39" t="s">
        <v>4000</v>
      </c>
      <c r="W598" s="114" t="s">
        <v>3944</v>
      </c>
      <c r="X598" s="117">
        <v>42045</v>
      </c>
      <c r="Y598" s="39" t="s">
        <v>3933</v>
      </c>
      <c r="Z598" s="39"/>
    </row>
    <row r="599" spans="1:26" ht="60" x14ac:dyDescent="0.25">
      <c r="A599" s="6">
        <v>17</v>
      </c>
      <c r="B599" s="6"/>
      <c r="C599" s="39" t="s">
        <v>3380</v>
      </c>
      <c r="D599" s="39" t="s">
        <v>1663</v>
      </c>
      <c r="E599" s="39" t="s">
        <v>3504</v>
      </c>
      <c r="F599" s="40">
        <v>42244</v>
      </c>
      <c r="G599" s="39" t="s">
        <v>3530</v>
      </c>
      <c r="H599" s="40" t="s">
        <v>4079</v>
      </c>
      <c r="I599" s="44">
        <v>26412.400000000001</v>
      </c>
      <c r="J599" s="21"/>
      <c r="K599" s="133">
        <v>26412.400000000001</v>
      </c>
      <c r="L599" s="134" t="s">
        <v>922</v>
      </c>
      <c r="M599" s="48">
        <v>26412.400000000001</v>
      </c>
      <c r="N599" s="21"/>
      <c r="O599" s="40">
        <v>45875</v>
      </c>
      <c r="P599" s="39" t="s">
        <v>4080</v>
      </c>
      <c r="Q599" s="39" t="s">
        <v>3720</v>
      </c>
      <c r="R599" s="114" t="s">
        <v>4082</v>
      </c>
      <c r="S599" s="34">
        <v>42014</v>
      </c>
      <c r="T599" s="34">
        <v>42045</v>
      </c>
      <c r="U599" s="23">
        <v>1580782</v>
      </c>
      <c r="V599" s="39" t="s">
        <v>4081</v>
      </c>
      <c r="W599" s="34">
        <v>42165</v>
      </c>
      <c r="X599" s="34">
        <v>42226</v>
      </c>
      <c r="Y599" s="39" t="s">
        <v>3897</v>
      </c>
      <c r="Z599" s="39"/>
    </row>
    <row r="600" spans="1:26" ht="60" hidden="1" x14ac:dyDescent="0.25">
      <c r="A600" s="6">
        <v>51</v>
      </c>
      <c r="B600" s="109" t="s">
        <v>3822</v>
      </c>
      <c r="C600" s="39" t="s">
        <v>3381</v>
      </c>
      <c r="D600" s="39" t="s">
        <v>3441</v>
      </c>
      <c r="E600" s="39" t="s">
        <v>3505</v>
      </c>
      <c r="F600" s="40" t="s">
        <v>4014</v>
      </c>
      <c r="G600" s="40" t="s">
        <v>4015</v>
      </c>
      <c r="H600" s="40" t="s">
        <v>3597</v>
      </c>
      <c r="I600" s="44">
        <v>49868.3</v>
      </c>
      <c r="J600" s="44" t="s">
        <v>3633</v>
      </c>
      <c r="K600" s="41"/>
      <c r="L600" s="30"/>
      <c r="M600" s="48">
        <v>49868.3</v>
      </c>
      <c r="N600" s="21"/>
      <c r="O600" s="40">
        <v>60471</v>
      </c>
      <c r="P600" s="39" t="s">
        <v>3659</v>
      </c>
      <c r="Q600" s="39" t="s">
        <v>3721</v>
      </c>
      <c r="R600" s="6"/>
      <c r="S600" s="114" t="s">
        <v>3914</v>
      </c>
      <c r="T600" s="114" t="s">
        <v>3968</v>
      </c>
      <c r="U600" s="23">
        <v>74802450</v>
      </c>
      <c r="V600" s="39" t="s">
        <v>4016</v>
      </c>
      <c r="W600" s="34">
        <v>42105</v>
      </c>
      <c r="X600" s="34">
        <v>42135</v>
      </c>
      <c r="Y600" s="39" t="s">
        <v>3903</v>
      </c>
      <c r="Z600" s="39"/>
    </row>
    <row r="601" spans="1:26" ht="60" hidden="1" x14ac:dyDescent="0.25">
      <c r="A601" s="6">
        <v>52</v>
      </c>
      <c r="B601" s="6"/>
      <c r="C601" s="39" t="s">
        <v>1944</v>
      </c>
      <c r="D601" s="39" t="s">
        <v>3442</v>
      </c>
      <c r="E601" s="39" t="s">
        <v>3506</v>
      </c>
      <c r="F601" s="40">
        <v>42041</v>
      </c>
      <c r="G601" s="40" t="s">
        <v>3967</v>
      </c>
      <c r="H601" s="40" t="s">
        <v>3598</v>
      </c>
      <c r="I601" s="44"/>
      <c r="J601" s="21"/>
      <c r="K601" s="41"/>
      <c r="L601" s="41"/>
      <c r="M601" s="48">
        <v>19339</v>
      </c>
      <c r="N601" s="21"/>
      <c r="O601" s="40" t="s">
        <v>4075</v>
      </c>
      <c r="P601" s="39" t="s">
        <v>4076</v>
      </c>
      <c r="Q601" s="39" t="s">
        <v>3722</v>
      </c>
      <c r="R601" s="5" t="s">
        <v>4077</v>
      </c>
      <c r="S601" s="118">
        <v>42195</v>
      </c>
      <c r="T601" s="114" t="s">
        <v>3870</v>
      </c>
      <c r="U601" s="23">
        <v>3553541</v>
      </c>
      <c r="V601" s="39" t="s">
        <v>4078</v>
      </c>
      <c r="W601" s="114" t="s">
        <v>3968</v>
      </c>
      <c r="X601" s="34">
        <v>42046</v>
      </c>
      <c r="Y601" s="39" t="s">
        <v>3911</v>
      </c>
      <c r="Z601" s="39"/>
    </row>
    <row r="602" spans="1:26" ht="75" hidden="1" x14ac:dyDescent="0.25">
      <c r="A602" s="6">
        <v>53</v>
      </c>
      <c r="B602" s="6"/>
      <c r="C602" s="39" t="s">
        <v>3382</v>
      </c>
      <c r="D602" s="39" t="s">
        <v>3443</v>
      </c>
      <c r="E602" s="39" t="s">
        <v>3507</v>
      </c>
      <c r="F602" s="40">
        <v>42262</v>
      </c>
      <c r="G602" s="39" t="s">
        <v>3531</v>
      </c>
      <c r="H602" s="40" t="s">
        <v>3599</v>
      </c>
      <c r="I602" s="44"/>
      <c r="J602" s="21"/>
      <c r="K602" s="41"/>
      <c r="L602" s="41"/>
      <c r="M602" s="48">
        <v>6000</v>
      </c>
      <c r="N602" s="21"/>
      <c r="O602" s="40">
        <v>60505</v>
      </c>
      <c r="P602" s="39" t="s">
        <v>3814</v>
      </c>
      <c r="Q602" s="39" t="s">
        <v>3723</v>
      </c>
      <c r="R602" s="114" t="s">
        <v>4105</v>
      </c>
      <c r="S602" s="34">
        <v>42348</v>
      </c>
      <c r="T602" s="114" t="s">
        <v>3861</v>
      </c>
      <c r="U602" s="23">
        <v>7507500</v>
      </c>
      <c r="V602" s="39" t="s">
        <v>4106</v>
      </c>
      <c r="W602" s="114" t="s">
        <v>3879</v>
      </c>
      <c r="X602" s="114" t="s">
        <v>3879</v>
      </c>
      <c r="Y602" s="39" t="s">
        <v>3911</v>
      </c>
      <c r="Z602" s="39"/>
    </row>
    <row r="603" spans="1:26" ht="60" hidden="1" x14ac:dyDescent="0.25">
      <c r="A603" s="6">
        <v>54</v>
      </c>
      <c r="B603" s="6"/>
      <c r="C603" s="39" t="s">
        <v>2751</v>
      </c>
      <c r="D603" s="39" t="s">
        <v>3444</v>
      </c>
      <c r="E603" s="39" t="s">
        <v>3508</v>
      </c>
      <c r="F603" s="40">
        <v>42264</v>
      </c>
      <c r="G603" s="39" t="s">
        <v>3532</v>
      </c>
      <c r="H603" s="40" t="s">
        <v>3600</v>
      </c>
      <c r="I603" s="44"/>
      <c r="J603" s="21"/>
      <c r="K603" s="41"/>
      <c r="L603" s="41"/>
      <c r="M603" s="48">
        <v>1809.4</v>
      </c>
      <c r="N603" s="21"/>
      <c r="O603" s="42">
        <v>51745</v>
      </c>
      <c r="P603" s="39" t="s">
        <v>3660</v>
      </c>
      <c r="Q603" s="39" t="s">
        <v>3724</v>
      </c>
      <c r="R603" s="6"/>
      <c r="S603" s="6"/>
      <c r="T603" s="114" t="s">
        <v>3865</v>
      </c>
      <c r="U603" s="23">
        <v>43539309</v>
      </c>
      <c r="V603" s="39" t="s">
        <v>4038</v>
      </c>
      <c r="W603" s="114" t="s">
        <v>4035</v>
      </c>
      <c r="X603" s="6"/>
      <c r="Y603" s="39" t="s">
        <v>3889</v>
      </c>
      <c r="Z603" s="39"/>
    </row>
    <row r="604" spans="1:26" ht="60" hidden="1" x14ac:dyDescent="0.25">
      <c r="A604" s="6">
        <v>55</v>
      </c>
      <c r="B604" s="6"/>
      <c r="C604" s="39" t="s">
        <v>2751</v>
      </c>
      <c r="D604" s="39" t="s">
        <v>3445</v>
      </c>
      <c r="E604" s="39" t="s">
        <v>3509</v>
      </c>
      <c r="F604" s="40" t="s">
        <v>3899</v>
      </c>
      <c r="G604" s="39" t="s">
        <v>3860</v>
      </c>
      <c r="H604" s="40" t="s">
        <v>3601</v>
      </c>
      <c r="I604" s="44"/>
      <c r="J604" s="21"/>
      <c r="K604" s="41"/>
      <c r="L604" s="41"/>
      <c r="M604" s="48">
        <v>2197</v>
      </c>
      <c r="N604" s="21"/>
      <c r="O604" s="40">
        <v>54346</v>
      </c>
      <c r="P604" s="39" t="s">
        <v>3661</v>
      </c>
      <c r="Q604" s="39" t="s">
        <v>3725</v>
      </c>
      <c r="R604" s="6"/>
      <c r="S604" s="6"/>
      <c r="T604" s="114" t="s">
        <v>3902</v>
      </c>
      <c r="U604" s="23">
        <v>1540646</v>
      </c>
      <c r="V604" s="39" t="s">
        <v>4036</v>
      </c>
      <c r="W604" s="114" t="s">
        <v>4037</v>
      </c>
      <c r="X604" s="6"/>
      <c r="Y604" s="39" t="s">
        <v>3889</v>
      </c>
      <c r="Z604" s="39"/>
    </row>
    <row r="605" spans="1:26" ht="60" hidden="1" x14ac:dyDescent="0.25">
      <c r="A605" s="6">
        <v>56</v>
      </c>
      <c r="B605" s="6"/>
      <c r="C605" s="39" t="s">
        <v>1896</v>
      </c>
      <c r="D605" s="39" t="s">
        <v>3446</v>
      </c>
      <c r="E605" s="39" t="s">
        <v>3500</v>
      </c>
      <c r="F605" s="40">
        <v>42264</v>
      </c>
      <c r="G605" s="39" t="s">
        <v>3532</v>
      </c>
      <c r="H605" s="40" t="s">
        <v>3602</v>
      </c>
      <c r="I605" s="44">
        <v>1873</v>
      </c>
      <c r="J605" s="44" t="s">
        <v>3635</v>
      </c>
      <c r="K605" s="41"/>
      <c r="L605" s="30"/>
      <c r="M605" s="48">
        <v>1873</v>
      </c>
      <c r="N605" s="21"/>
      <c r="O605" s="40">
        <v>52519</v>
      </c>
      <c r="P605" s="39" t="s">
        <v>3979</v>
      </c>
      <c r="Q605" s="39" t="s">
        <v>3726</v>
      </c>
      <c r="R605" s="6"/>
      <c r="S605" s="114" t="s">
        <v>3869</v>
      </c>
      <c r="T605" s="114" t="s">
        <v>3912</v>
      </c>
      <c r="U605" s="23">
        <v>4519783</v>
      </c>
      <c r="V605" s="39" t="s">
        <v>3980</v>
      </c>
      <c r="W605" s="114" t="s">
        <v>3941</v>
      </c>
      <c r="X605" s="114" t="s">
        <v>3912</v>
      </c>
      <c r="Y605" s="39" t="s">
        <v>3911</v>
      </c>
      <c r="Z605" s="39"/>
    </row>
    <row r="606" spans="1:26" ht="60" hidden="1" x14ac:dyDescent="0.25">
      <c r="A606" s="6">
        <v>57</v>
      </c>
      <c r="B606" s="6"/>
      <c r="C606" s="39" t="s">
        <v>3383</v>
      </c>
      <c r="D606" s="39" t="s">
        <v>3447</v>
      </c>
      <c r="E606" s="39" t="s">
        <v>999</v>
      </c>
      <c r="F606" s="40">
        <v>42265</v>
      </c>
      <c r="G606" s="39" t="s">
        <v>3533</v>
      </c>
      <c r="H606" s="40" t="s">
        <v>3603</v>
      </c>
      <c r="I606" s="44">
        <v>2899466</v>
      </c>
      <c r="J606" s="44" t="s">
        <v>922</v>
      </c>
      <c r="K606" s="41"/>
      <c r="L606" s="30"/>
      <c r="M606" s="48">
        <v>2899466</v>
      </c>
      <c r="N606" s="21"/>
      <c r="O606" s="40">
        <v>60541</v>
      </c>
      <c r="P606" s="39"/>
      <c r="Q606" s="39" t="s">
        <v>3727</v>
      </c>
      <c r="R606" s="6"/>
      <c r="S606" s="6"/>
      <c r="T606" s="6"/>
      <c r="U606" s="23"/>
      <c r="V606" s="39"/>
      <c r="W606" s="6"/>
      <c r="X606" s="6"/>
      <c r="Y606" s="39"/>
      <c r="Z606" s="39"/>
    </row>
    <row r="607" spans="1:26" ht="60" hidden="1" x14ac:dyDescent="0.25">
      <c r="A607" s="6">
        <v>58</v>
      </c>
      <c r="B607" s="6"/>
      <c r="C607" s="39" t="s">
        <v>2751</v>
      </c>
      <c r="D607" s="39" t="s">
        <v>3448</v>
      </c>
      <c r="E607" s="39" t="s">
        <v>3510</v>
      </c>
      <c r="F607" s="40" t="s">
        <v>3999</v>
      </c>
      <c r="G607" s="39" t="s">
        <v>4024</v>
      </c>
      <c r="H607" s="40" t="s">
        <v>3604</v>
      </c>
      <c r="I607" s="44"/>
      <c r="J607" s="21"/>
      <c r="K607" s="41"/>
      <c r="L607" s="39"/>
      <c r="M607" s="48">
        <v>300.2</v>
      </c>
      <c r="N607" s="21"/>
      <c r="O607" s="40">
        <v>57998</v>
      </c>
      <c r="P607" s="39" t="s">
        <v>3662</v>
      </c>
      <c r="Q607" s="39" t="s">
        <v>4039</v>
      </c>
      <c r="R607" s="114" t="s">
        <v>4040</v>
      </c>
      <c r="S607" s="114" t="s">
        <v>1207</v>
      </c>
      <c r="T607" s="114" t="s">
        <v>1207</v>
      </c>
      <c r="U607" s="23" t="s">
        <v>1207</v>
      </c>
      <c r="V607" s="39" t="s">
        <v>4041</v>
      </c>
      <c r="W607" s="114" t="s">
        <v>4037</v>
      </c>
      <c r="X607" s="6"/>
      <c r="Y607" s="39" t="s">
        <v>3888</v>
      </c>
      <c r="Z607" s="39"/>
    </row>
    <row r="608" spans="1:26" ht="60" hidden="1" x14ac:dyDescent="0.25">
      <c r="A608" s="6">
        <v>59</v>
      </c>
      <c r="B608" s="6"/>
      <c r="C608" s="39" t="s">
        <v>2751</v>
      </c>
      <c r="D608" s="39" t="s">
        <v>3449</v>
      </c>
      <c r="E608" s="39" t="s">
        <v>3511</v>
      </c>
      <c r="F608" s="40" t="s">
        <v>3999</v>
      </c>
      <c r="G608" s="39" t="s">
        <v>4024</v>
      </c>
      <c r="H608" s="40" t="s">
        <v>3605</v>
      </c>
      <c r="I608" s="44"/>
      <c r="J608" s="21"/>
      <c r="K608" s="41"/>
      <c r="L608" s="39"/>
      <c r="M608" s="48">
        <v>300.3</v>
      </c>
      <c r="N608" s="21"/>
      <c r="O608" s="40">
        <v>56172</v>
      </c>
      <c r="P608" s="39" t="s">
        <v>3663</v>
      </c>
      <c r="Q608" s="39" t="s">
        <v>3728</v>
      </c>
      <c r="R608" s="114" t="s">
        <v>4042</v>
      </c>
      <c r="S608" s="114" t="s">
        <v>1207</v>
      </c>
      <c r="T608" s="114" t="s">
        <v>1207</v>
      </c>
      <c r="U608" s="23" t="s">
        <v>1207</v>
      </c>
      <c r="V608" s="39" t="s">
        <v>4043</v>
      </c>
      <c r="W608" s="114" t="s">
        <v>4037</v>
      </c>
      <c r="X608" s="6"/>
      <c r="Y608" s="39" t="s">
        <v>3889</v>
      </c>
      <c r="Z608" s="39"/>
    </row>
    <row r="609" spans="1:26" ht="60" hidden="1" x14ac:dyDescent="0.25">
      <c r="A609" s="6">
        <v>60</v>
      </c>
      <c r="B609" s="6"/>
      <c r="C609" s="39" t="s">
        <v>958</v>
      </c>
      <c r="D609" s="39" t="s">
        <v>3450</v>
      </c>
      <c r="E609" s="39" t="s">
        <v>3512</v>
      </c>
      <c r="F609" s="40" t="s">
        <v>3999</v>
      </c>
      <c r="G609" s="39" t="s">
        <v>4024</v>
      </c>
      <c r="H609" s="40" t="s">
        <v>3606</v>
      </c>
      <c r="I609" s="44"/>
      <c r="J609" s="21"/>
      <c r="K609" s="41"/>
      <c r="L609" s="39"/>
      <c r="M609" s="48">
        <v>29566.799999999999</v>
      </c>
      <c r="N609" s="21"/>
      <c r="O609" s="40">
        <v>48684</v>
      </c>
      <c r="P609" s="39" t="s">
        <v>3828</v>
      </c>
      <c r="Q609" s="39" t="s">
        <v>3729</v>
      </c>
      <c r="R609" s="6"/>
      <c r="S609" s="34">
        <v>42348</v>
      </c>
      <c r="T609" s="114" t="s">
        <v>3912</v>
      </c>
      <c r="U609" s="23">
        <v>892548</v>
      </c>
      <c r="V609" s="39" t="s">
        <v>4025</v>
      </c>
      <c r="W609" s="114" t="s">
        <v>3865</v>
      </c>
      <c r="X609" s="114" t="s">
        <v>3857</v>
      </c>
      <c r="Y609" s="39" t="s">
        <v>3911</v>
      </c>
      <c r="Z609" s="39"/>
    </row>
    <row r="610" spans="1:26" ht="60" hidden="1" x14ac:dyDescent="0.25">
      <c r="A610" s="6">
        <v>61</v>
      </c>
      <c r="B610" s="6"/>
      <c r="C610" s="39" t="s">
        <v>3016</v>
      </c>
      <c r="D610" s="39" t="s">
        <v>3451</v>
      </c>
      <c r="E610" s="39" t="s">
        <v>3513</v>
      </c>
      <c r="F610" s="40">
        <v>42268</v>
      </c>
      <c r="G610" s="39" t="s">
        <v>3534</v>
      </c>
      <c r="H610" s="40" t="s">
        <v>3607</v>
      </c>
      <c r="I610" s="44"/>
      <c r="J610" s="21"/>
      <c r="K610" s="41"/>
      <c r="L610" s="39"/>
      <c r="M610" s="48">
        <v>15679.9</v>
      </c>
      <c r="N610" s="21"/>
      <c r="O610" s="40">
        <v>44383</v>
      </c>
      <c r="P610" s="39"/>
      <c r="Q610" s="39" t="s">
        <v>3730</v>
      </c>
      <c r="R610" s="6"/>
      <c r="S610" s="114" t="s">
        <v>3861</v>
      </c>
      <c r="T610" s="114" t="s">
        <v>3861</v>
      </c>
      <c r="U610" s="23">
        <v>625628</v>
      </c>
      <c r="V610" s="39" t="s">
        <v>3981</v>
      </c>
      <c r="W610" s="114" t="s">
        <v>3870</v>
      </c>
      <c r="X610" s="6"/>
      <c r="Y610" s="39" t="s">
        <v>3959</v>
      </c>
      <c r="Z610" s="39"/>
    </row>
    <row r="611" spans="1:26" ht="60" x14ac:dyDescent="0.25">
      <c r="A611" s="6">
        <v>18</v>
      </c>
      <c r="B611" s="6"/>
      <c r="C611" s="39" t="s">
        <v>3384</v>
      </c>
      <c r="D611" s="39" t="s">
        <v>3452</v>
      </c>
      <c r="E611" s="39" t="s">
        <v>3514</v>
      </c>
      <c r="F611" s="40">
        <v>42271</v>
      </c>
      <c r="G611" s="39" t="s">
        <v>3535</v>
      </c>
      <c r="H611" s="40" t="s">
        <v>3608</v>
      </c>
      <c r="I611" s="44">
        <v>860.4</v>
      </c>
      <c r="J611" s="21"/>
      <c r="K611" s="133">
        <v>29439.8</v>
      </c>
      <c r="L611" s="134" t="s">
        <v>922</v>
      </c>
      <c r="M611" s="48">
        <v>29439.8</v>
      </c>
      <c r="N611" s="21"/>
      <c r="O611" s="40">
        <v>60556</v>
      </c>
      <c r="P611" s="39"/>
      <c r="Q611" s="39" t="s">
        <v>3731</v>
      </c>
      <c r="R611" s="6"/>
      <c r="S611" s="114" t="s">
        <v>3928</v>
      </c>
      <c r="T611" s="114" t="s">
        <v>3858</v>
      </c>
      <c r="U611" s="23">
        <v>7750027</v>
      </c>
      <c r="V611" s="39" t="s">
        <v>3998</v>
      </c>
      <c r="W611" s="34">
        <v>42046</v>
      </c>
      <c r="X611" s="114" t="s">
        <v>3858</v>
      </c>
      <c r="Y611" s="39" t="s">
        <v>3938</v>
      </c>
      <c r="Z611" s="39"/>
    </row>
    <row r="612" spans="1:26" ht="45" hidden="1" x14ac:dyDescent="0.25">
      <c r="A612" s="6">
        <v>63</v>
      </c>
      <c r="B612" s="6"/>
      <c r="C612" s="39" t="s">
        <v>3385</v>
      </c>
      <c r="D612" s="39" t="s">
        <v>3453</v>
      </c>
      <c r="E612" s="39" t="s">
        <v>940</v>
      </c>
      <c r="F612" s="40">
        <v>42271</v>
      </c>
      <c r="G612" s="39" t="s">
        <v>3535</v>
      </c>
      <c r="H612" s="40"/>
      <c r="I612" s="44"/>
      <c r="J612" s="21"/>
      <c r="K612" s="41"/>
      <c r="L612" s="39"/>
      <c r="M612" s="48"/>
      <c r="N612" s="21"/>
      <c r="O612" s="39"/>
      <c r="P612" s="39"/>
      <c r="Q612" s="39"/>
      <c r="R612" s="6"/>
      <c r="S612" s="6"/>
      <c r="T612" s="6"/>
      <c r="U612" s="23"/>
      <c r="V612" s="39"/>
      <c r="W612" s="6"/>
      <c r="X612" s="6"/>
      <c r="Y612" s="39"/>
      <c r="Z612" s="39"/>
    </row>
    <row r="613" spans="1:26" ht="60" hidden="1" x14ac:dyDescent="0.25">
      <c r="A613" s="6">
        <v>64</v>
      </c>
      <c r="B613" s="6"/>
      <c r="C613" s="39" t="s">
        <v>3386</v>
      </c>
      <c r="D613" s="39" t="s">
        <v>3454</v>
      </c>
      <c r="E613" s="39" t="s">
        <v>3515</v>
      </c>
      <c r="F613" s="40">
        <v>42275</v>
      </c>
      <c r="G613" s="39" t="s">
        <v>3536</v>
      </c>
      <c r="H613" s="40" t="s">
        <v>3609</v>
      </c>
      <c r="I613" s="44"/>
      <c r="J613" s="21"/>
      <c r="K613" s="41">
        <v>34.5</v>
      </c>
      <c r="L613" s="39" t="s">
        <v>974</v>
      </c>
      <c r="M613" s="48">
        <v>3742.5</v>
      </c>
      <c r="N613" s="21"/>
      <c r="O613" s="39" t="s">
        <v>3638</v>
      </c>
      <c r="P613" s="39"/>
      <c r="Q613" s="39" t="s">
        <v>3732</v>
      </c>
      <c r="R613" s="119" t="s">
        <v>4148</v>
      </c>
      <c r="S613" s="119" t="s">
        <v>4149</v>
      </c>
      <c r="T613" s="119"/>
      <c r="U613" s="23"/>
      <c r="V613" s="39" t="s">
        <v>4150</v>
      </c>
      <c r="W613" s="119" t="s">
        <v>3879</v>
      </c>
      <c r="X613" s="119" t="s">
        <v>4149</v>
      </c>
      <c r="Y613" s="39" t="s">
        <v>3938</v>
      </c>
      <c r="Z613" s="39"/>
    </row>
    <row r="614" spans="1:26" ht="60" hidden="1" x14ac:dyDescent="0.25">
      <c r="A614" s="6">
        <v>65</v>
      </c>
      <c r="B614" s="6"/>
      <c r="C614" s="39" t="s">
        <v>2751</v>
      </c>
      <c r="D614" s="39" t="s">
        <v>3455</v>
      </c>
      <c r="E614" s="39" t="s">
        <v>3516</v>
      </c>
      <c r="F614" s="40">
        <v>42276</v>
      </c>
      <c r="G614" s="40">
        <v>42300</v>
      </c>
      <c r="H614" s="40" t="s">
        <v>3610</v>
      </c>
      <c r="I614" s="44"/>
      <c r="J614" s="21"/>
      <c r="K614" s="41"/>
      <c r="L614" s="39"/>
      <c r="M614" s="48">
        <v>6582</v>
      </c>
      <c r="N614" s="21"/>
      <c r="O614" s="40">
        <v>52519</v>
      </c>
      <c r="P614" s="39" t="s">
        <v>3664</v>
      </c>
      <c r="Q614" s="39"/>
      <c r="R614" s="6"/>
      <c r="S614" s="6"/>
      <c r="T614" s="6"/>
      <c r="U614" s="23"/>
      <c r="V614" s="39"/>
      <c r="W614" s="6"/>
      <c r="X614" s="6"/>
      <c r="Y614" s="39"/>
      <c r="Z614" s="39"/>
    </row>
    <row r="615" spans="1:26" ht="60" hidden="1" x14ac:dyDescent="0.25">
      <c r="A615" s="6">
        <v>66</v>
      </c>
      <c r="B615" s="6"/>
      <c r="C615" s="39" t="s">
        <v>3387</v>
      </c>
      <c r="D615" s="39" t="s">
        <v>3456</v>
      </c>
      <c r="E615" s="39" t="s">
        <v>3489</v>
      </c>
      <c r="F615" s="40">
        <v>42134</v>
      </c>
      <c r="G615" s="40">
        <v>42292</v>
      </c>
      <c r="H615" s="40" t="s">
        <v>3611</v>
      </c>
      <c r="I615" s="44"/>
      <c r="J615" s="21"/>
      <c r="K615" s="41"/>
      <c r="L615" s="39"/>
      <c r="M615" s="48">
        <v>166.5</v>
      </c>
      <c r="N615" s="21"/>
      <c r="O615" s="40">
        <v>47606</v>
      </c>
      <c r="P615" s="39" t="s">
        <v>4100</v>
      </c>
      <c r="Q615" s="39" t="s">
        <v>3733</v>
      </c>
      <c r="R615" s="114" t="s">
        <v>4101</v>
      </c>
      <c r="S615" s="34">
        <v>42319</v>
      </c>
      <c r="T615" s="114" t="s">
        <v>3854</v>
      </c>
      <c r="U615" s="23">
        <v>247253</v>
      </c>
      <c r="V615" s="39" t="s">
        <v>4102</v>
      </c>
      <c r="W615" s="34">
        <v>42106</v>
      </c>
      <c r="X615" s="34">
        <v>42106</v>
      </c>
      <c r="Y615" s="39" t="s">
        <v>3911</v>
      </c>
      <c r="Z615" s="39"/>
    </row>
    <row r="616" spans="1:26" ht="60" hidden="1" x14ac:dyDescent="0.25">
      <c r="A616" s="6">
        <v>67</v>
      </c>
      <c r="B616" s="6"/>
      <c r="C616" s="39" t="s">
        <v>3387</v>
      </c>
      <c r="D616" s="39" t="s">
        <v>3457</v>
      </c>
      <c r="E616" s="39" t="s">
        <v>3517</v>
      </c>
      <c r="F616" s="40">
        <v>42289</v>
      </c>
      <c r="G616" s="39" t="s">
        <v>3537</v>
      </c>
      <c r="H616" s="40" t="s">
        <v>3612</v>
      </c>
      <c r="I616" s="44"/>
      <c r="J616" s="21"/>
      <c r="K616" s="41">
        <v>1916.4</v>
      </c>
      <c r="L616" s="39" t="s">
        <v>923</v>
      </c>
      <c r="M616" s="48">
        <v>2524.1</v>
      </c>
      <c r="N616" s="21"/>
      <c r="O616" s="40">
        <v>47664</v>
      </c>
      <c r="P616" s="39" t="s">
        <v>4062</v>
      </c>
      <c r="Q616" s="39" t="s">
        <v>3734</v>
      </c>
      <c r="R616" s="114" t="s">
        <v>4063</v>
      </c>
      <c r="S616" s="34">
        <v>42319</v>
      </c>
      <c r="T616" s="114" t="s">
        <v>3854</v>
      </c>
      <c r="U616" s="23">
        <v>1760560</v>
      </c>
      <c r="V616" s="39" t="s">
        <v>4064</v>
      </c>
      <c r="W616" s="34">
        <v>42106</v>
      </c>
      <c r="X616" s="34">
        <v>42106</v>
      </c>
      <c r="Y616" s="39" t="s">
        <v>3897</v>
      </c>
      <c r="Z616" s="39"/>
    </row>
    <row r="617" spans="1:26" ht="60" hidden="1" x14ac:dyDescent="0.25">
      <c r="A617" s="6">
        <v>68</v>
      </c>
      <c r="B617" s="6"/>
      <c r="C617" s="39" t="s">
        <v>1834</v>
      </c>
      <c r="D617" s="39" t="s">
        <v>3458</v>
      </c>
      <c r="E617" s="39" t="s">
        <v>3478</v>
      </c>
      <c r="F617" s="40">
        <v>42296</v>
      </c>
      <c r="G617" s="39" t="s">
        <v>3538</v>
      </c>
      <c r="H617" s="40" t="s">
        <v>3613</v>
      </c>
      <c r="I617" s="44">
        <v>12253.6</v>
      </c>
      <c r="J617" s="21"/>
      <c r="K617" s="41">
        <v>12253.6</v>
      </c>
      <c r="L617" s="39" t="s">
        <v>1005</v>
      </c>
      <c r="M617" s="48">
        <v>44998.1</v>
      </c>
      <c r="N617" s="21"/>
      <c r="O617" s="40">
        <v>52737</v>
      </c>
      <c r="P617" s="39" t="s">
        <v>3665</v>
      </c>
      <c r="Q617" s="39" t="s">
        <v>3735</v>
      </c>
      <c r="R617" s="6"/>
      <c r="S617" s="6"/>
      <c r="T617" s="6"/>
      <c r="U617" s="23"/>
      <c r="V617" s="39"/>
      <c r="W617" s="6"/>
      <c r="X617" s="6"/>
      <c r="Y617" s="39"/>
      <c r="Z617" s="39"/>
    </row>
    <row r="618" spans="1:26" ht="60" hidden="1" x14ac:dyDescent="0.25">
      <c r="A618" s="6">
        <v>69</v>
      </c>
      <c r="B618" s="6"/>
      <c r="C618" s="39" t="s">
        <v>3388</v>
      </c>
      <c r="D618" s="39" t="s">
        <v>3459</v>
      </c>
      <c r="E618" s="39" t="s">
        <v>3507</v>
      </c>
      <c r="F618" s="40" t="s">
        <v>3914</v>
      </c>
      <c r="G618" s="39" t="s">
        <v>4044</v>
      </c>
      <c r="H618" s="40" t="s">
        <v>3614</v>
      </c>
      <c r="I618" s="44"/>
      <c r="J618" s="21"/>
      <c r="K618" s="41"/>
      <c r="L618" s="39"/>
      <c r="M618" s="48">
        <v>8347.34</v>
      </c>
      <c r="N618" s="21"/>
      <c r="O618" s="40">
        <v>60559</v>
      </c>
      <c r="P618" s="39" t="s">
        <v>3666</v>
      </c>
      <c r="Q618" s="39" t="s">
        <v>3736</v>
      </c>
      <c r="R618" s="114" t="s">
        <v>4045</v>
      </c>
      <c r="S618" s="114" t="s">
        <v>3953</v>
      </c>
      <c r="T618" s="114" t="s">
        <v>3875</v>
      </c>
      <c r="U618" s="23">
        <v>472024</v>
      </c>
      <c r="V618" s="39" t="s">
        <v>4048</v>
      </c>
      <c r="W618" s="114" t="s">
        <v>3928</v>
      </c>
      <c r="X618" s="34">
        <v>42016</v>
      </c>
      <c r="Y618" s="39" t="s">
        <v>3911</v>
      </c>
      <c r="Z618" s="39"/>
    </row>
    <row r="619" spans="1:26" ht="75" hidden="1" x14ac:dyDescent="0.25">
      <c r="A619" s="6">
        <v>70</v>
      </c>
      <c r="B619" s="6"/>
      <c r="C619" s="39" t="s">
        <v>3389</v>
      </c>
      <c r="D619" s="39" t="s">
        <v>3460</v>
      </c>
      <c r="E619" s="39" t="s">
        <v>3507</v>
      </c>
      <c r="F619" s="40" t="s">
        <v>3914</v>
      </c>
      <c r="G619" s="39" t="s">
        <v>4044</v>
      </c>
      <c r="H619" s="40" t="s">
        <v>3615</v>
      </c>
      <c r="I619" s="44"/>
      <c r="J619" s="21"/>
      <c r="K619" s="41"/>
      <c r="L619" s="39"/>
      <c r="M619" s="48">
        <v>3000</v>
      </c>
      <c r="N619" s="21"/>
      <c r="O619" s="40">
        <v>60559</v>
      </c>
      <c r="P619" s="39" t="s">
        <v>3667</v>
      </c>
      <c r="Q619" s="39" t="s">
        <v>3737</v>
      </c>
      <c r="R619" s="114" t="s">
        <v>4046</v>
      </c>
      <c r="S619" s="114" t="s">
        <v>3953</v>
      </c>
      <c r="T619" s="34">
        <v>42075</v>
      </c>
      <c r="U619" s="23">
        <v>1251250</v>
      </c>
      <c r="V619" s="39" t="s">
        <v>4047</v>
      </c>
      <c r="W619" s="34">
        <v>42320</v>
      </c>
      <c r="X619" s="114" t="s">
        <v>3916</v>
      </c>
      <c r="Y619" s="39" t="s">
        <v>3897</v>
      </c>
      <c r="Z619" s="39"/>
    </row>
    <row r="620" spans="1:26" ht="60" hidden="1" x14ac:dyDescent="0.25">
      <c r="A620" s="6">
        <v>71</v>
      </c>
      <c r="B620" s="109" t="s">
        <v>3834</v>
      </c>
      <c r="C620" s="39" t="s">
        <v>3390</v>
      </c>
      <c r="D620" s="39" t="s">
        <v>3461</v>
      </c>
      <c r="E620" s="39" t="s">
        <v>3518</v>
      </c>
      <c r="F620" s="40">
        <v>42300</v>
      </c>
      <c r="G620" s="39" t="s">
        <v>3539</v>
      </c>
      <c r="H620" s="40" t="s">
        <v>3616</v>
      </c>
      <c r="I620" s="44">
        <v>20075</v>
      </c>
      <c r="J620" s="45" t="s">
        <v>3636</v>
      </c>
      <c r="K620" s="41"/>
      <c r="L620" s="30"/>
      <c r="M620" s="48">
        <v>20075</v>
      </c>
      <c r="N620" s="21"/>
      <c r="O620" s="40">
        <v>48295</v>
      </c>
      <c r="P620" s="39" t="s">
        <v>3668</v>
      </c>
      <c r="Q620" s="39" t="s">
        <v>3738</v>
      </c>
      <c r="R620" s="114" t="s">
        <v>4065</v>
      </c>
      <c r="S620" s="34">
        <v>42106</v>
      </c>
      <c r="T620" s="34">
        <v>42197</v>
      </c>
      <c r="U620" s="23">
        <v>14052500</v>
      </c>
      <c r="V620" s="39" t="s">
        <v>4066</v>
      </c>
      <c r="W620" s="34">
        <v>42320</v>
      </c>
      <c r="X620" s="114" t="s">
        <v>3916</v>
      </c>
      <c r="Y620" s="39" t="s">
        <v>3897</v>
      </c>
      <c r="Z620" s="39"/>
    </row>
    <row r="621" spans="1:26" ht="60" hidden="1" x14ac:dyDescent="0.25">
      <c r="A621" s="6">
        <v>72</v>
      </c>
      <c r="B621" s="6"/>
      <c r="C621" s="39" t="s">
        <v>3391</v>
      </c>
      <c r="D621" s="39" t="s">
        <v>3462</v>
      </c>
      <c r="E621" s="39" t="s">
        <v>3507</v>
      </c>
      <c r="F621" s="40">
        <v>42105</v>
      </c>
      <c r="G621" s="40">
        <v>42016</v>
      </c>
      <c r="H621" s="40" t="s">
        <v>3617</v>
      </c>
      <c r="I621" s="44"/>
      <c r="J621" s="21"/>
      <c r="K621" s="41"/>
      <c r="L621" s="39"/>
      <c r="M621" s="48">
        <v>4500</v>
      </c>
      <c r="N621" s="21"/>
      <c r="O621" s="40">
        <v>60559</v>
      </c>
      <c r="P621" s="39" t="s">
        <v>3669</v>
      </c>
      <c r="Q621" s="39" t="s">
        <v>3739</v>
      </c>
      <c r="R621" s="114" t="s">
        <v>4049</v>
      </c>
      <c r="S621" s="114" t="s">
        <v>3910</v>
      </c>
      <c r="T621" s="34" t="s">
        <v>4051</v>
      </c>
      <c r="U621" s="23">
        <v>22522500</v>
      </c>
      <c r="V621" s="39" t="s">
        <v>4050</v>
      </c>
      <c r="W621" s="114" t="s">
        <v>4052</v>
      </c>
      <c r="X621" s="114" t="s">
        <v>4053</v>
      </c>
      <c r="Y621" s="39" t="s">
        <v>3897</v>
      </c>
      <c r="Z621" s="39"/>
    </row>
    <row r="622" spans="1:26" ht="60" hidden="1" x14ac:dyDescent="0.25">
      <c r="A622" s="6">
        <v>73</v>
      </c>
      <c r="B622" s="6"/>
      <c r="C622" s="39" t="s">
        <v>2355</v>
      </c>
      <c r="D622" s="39" t="s">
        <v>3463</v>
      </c>
      <c r="E622" s="39" t="s">
        <v>3519</v>
      </c>
      <c r="F622" s="40">
        <v>42320</v>
      </c>
      <c r="G622" s="39" t="s">
        <v>3540</v>
      </c>
      <c r="H622" s="40" t="s">
        <v>3618</v>
      </c>
      <c r="I622" s="44"/>
      <c r="J622" s="21"/>
      <c r="K622" s="41"/>
      <c r="L622" s="39"/>
      <c r="M622" s="48">
        <v>1186</v>
      </c>
      <c r="N622" s="21"/>
      <c r="O622" s="40">
        <v>60569</v>
      </c>
      <c r="P622" s="39" t="s">
        <v>3670</v>
      </c>
      <c r="Q622" s="39" t="s">
        <v>3740</v>
      </c>
      <c r="R622" s="114" t="s">
        <v>4098</v>
      </c>
      <c r="S622" s="34">
        <v>42016</v>
      </c>
      <c r="T622" s="34">
        <v>42016</v>
      </c>
      <c r="U622" s="23">
        <v>4182874</v>
      </c>
      <c r="V622" s="39" t="s">
        <v>4099</v>
      </c>
      <c r="W622" s="34">
        <v>42047</v>
      </c>
      <c r="X622" s="34">
        <v>42047</v>
      </c>
      <c r="Y622" s="39" t="s">
        <v>3911</v>
      </c>
      <c r="Z622" s="39"/>
    </row>
    <row r="623" spans="1:26" ht="60" hidden="1" x14ac:dyDescent="0.25">
      <c r="A623" s="6">
        <v>74</v>
      </c>
      <c r="B623" s="6"/>
      <c r="C623" s="39" t="s">
        <v>3392</v>
      </c>
      <c r="D623" s="39" t="s">
        <v>3450</v>
      </c>
      <c r="E623" s="39" t="s">
        <v>3520</v>
      </c>
      <c r="F623" s="40">
        <v>42320</v>
      </c>
      <c r="G623" s="39" t="s">
        <v>3540</v>
      </c>
      <c r="H623" s="40" t="s">
        <v>3619</v>
      </c>
      <c r="I623" s="44"/>
      <c r="J623" s="21"/>
      <c r="K623" s="41"/>
      <c r="L623" s="39"/>
      <c r="M623" s="48">
        <v>369057</v>
      </c>
      <c r="N623" s="21"/>
      <c r="O623" s="40">
        <v>51981</v>
      </c>
      <c r="P623" s="39" t="s">
        <v>3671</v>
      </c>
      <c r="Q623" s="39" t="s">
        <v>3846</v>
      </c>
      <c r="R623" s="114" t="s">
        <v>4120</v>
      </c>
      <c r="S623" s="6"/>
      <c r="T623" s="114" t="s">
        <v>4122</v>
      </c>
      <c r="U623" s="23">
        <v>40849997</v>
      </c>
      <c r="V623" s="39" t="s">
        <v>4121</v>
      </c>
      <c r="W623" s="34">
        <v>42682</v>
      </c>
      <c r="X623" s="114" t="s">
        <v>4123</v>
      </c>
      <c r="Y623" s="39" t="s">
        <v>3775</v>
      </c>
      <c r="Z623" s="39" t="s">
        <v>3782</v>
      </c>
    </row>
    <row r="624" spans="1:26" ht="90" hidden="1" x14ac:dyDescent="0.25">
      <c r="A624" s="6">
        <v>75</v>
      </c>
      <c r="B624" s="6"/>
      <c r="C624" s="39" t="s">
        <v>3393</v>
      </c>
      <c r="D624" s="39" t="s">
        <v>3464</v>
      </c>
      <c r="E624" s="39" t="s">
        <v>3483</v>
      </c>
      <c r="F624" s="40">
        <v>42321</v>
      </c>
      <c r="G624" s="39" t="s">
        <v>3540</v>
      </c>
      <c r="H624" s="40" t="s">
        <v>3620</v>
      </c>
      <c r="I624" s="44">
        <v>32395.4</v>
      </c>
      <c r="J624" s="45" t="s">
        <v>3636</v>
      </c>
      <c r="K624" s="41"/>
      <c r="L624" s="30"/>
      <c r="M624" s="48">
        <v>65102.2</v>
      </c>
      <c r="N624" s="21"/>
      <c r="O624" s="40" t="s">
        <v>3885</v>
      </c>
      <c r="P624" s="39" t="s">
        <v>4143</v>
      </c>
      <c r="Q624" s="39" t="s">
        <v>3741</v>
      </c>
      <c r="R624" s="119" t="s">
        <v>4144</v>
      </c>
      <c r="S624" s="119" t="s">
        <v>4114</v>
      </c>
      <c r="T624" s="119" t="s">
        <v>4145</v>
      </c>
      <c r="U624" s="23">
        <v>232740365</v>
      </c>
      <c r="V624" s="39" t="s">
        <v>4146</v>
      </c>
      <c r="W624" s="119" t="s">
        <v>4147</v>
      </c>
      <c r="X624" s="119" t="s">
        <v>4147</v>
      </c>
      <c r="Y624" s="39" t="s">
        <v>3897</v>
      </c>
      <c r="Z624" s="39"/>
    </row>
    <row r="625" spans="1:26" ht="60" hidden="1" x14ac:dyDescent="0.25">
      <c r="A625" s="6">
        <v>76</v>
      </c>
      <c r="B625" s="6"/>
      <c r="C625" s="39" t="s">
        <v>1271</v>
      </c>
      <c r="D625" s="39" t="s">
        <v>3465</v>
      </c>
      <c r="E625" s="39" t="s">
        <v>3501</v>
      </c>
      <c r="F625" s="40">
        <v>42327</v>
      </c>
      <c r="G625" s="39" t="s">
        <v>3541</v>
      </c>
      <c r="H625" s="40" t="s">
        <v>3621</v>
      </c>
      <c r="I625" s="44"/>
      <c r="J625" s="21"/>
      <c r="K625" s="41"/>
      <c r="L625" s="39"/>
      <c r="M625" s="48">
        <v>7599.1</v>
      </c>
      <c r="N625" s="21"/>
      <c r="O625" s="40">
        <v>51030</v>
      </c>
      <c r="P625" s="39" t="s">
        <v>3672</v>
      </c>
      <c r="Q625" s="39" t="s">
        <v>3742</v>
      </c>
      <c r="R625" s="114" t="s">
        <v>4109</v>
      </c>
      <c r="S625" s="114" t="s">
        <v>4059</v>
      </c>
      <c r="T625" s="6"/>
      <c r="U625" s="23"/>
      <c r="V625" s="39" t="s">
        <v>4107</v>
      </c>
      <c r="W625" s="114" t="s">
        <v>3947</v>
      </c>
      <c r="X625" s="114" t="s">
        <v>4108</v>
      </c>
      <c r="Y625" s="39" t="s">
        <v>3933</v>
      </c>
      <c r="Z625" s="39"/>
    </row>
    <row r="626" spans="1:26" ht="60" x14ac:dyDescent="0.25">
      <c r="A626" s="6">
        <v>19</v>
      </c>
      <c r="B626" s="6"/>
      <c r="C626" s="39" t="s">
        <v>2355</v>
      </c>
      <c r="D626" s="39" t="s">
        <v>3463</v>
      </c>
      <c r="E626" s="39" t="s">
        <v>3521</v>
      </c>
      <c r="F626" s="40">
        <v>42339</v>
      </c>
      <c r="G626" s="39" t="s">
        <v>3542</v>
      </c>
      <c r="H626" s="39" t="s">
        <v>3622</v>
      </c>
      <c r="I626" s="44"/>
      <c r="J626" s="21"/>
      <c r="K626" s="133">
        <v>2670</v>
      </c>
      <c r="L626" s="134" t="s">
        <v>922</v>
      </c>
      <c r="M626" s="48">
        <v>3965</v>
      </c>
      <c r="N626" s="21"/>
      <c r="O626" s="40">
        <v>60590</v>
      </c>
      <c r="P626" s="39" t="s">
        <v>3815</v>
      </c>
      <c r="Q626" s="39" t="s">
        <v>3743</v>
      </c>
      <c r="R626" s="114" t="s">
        <v>4103</v>
      </c>
      <c r="S626" s="6"/>
      <c r="T626" s="114" t="s">
        <v>3910</v>
      </c>
      <c r="U626" s="23">
        <v>8252156</v>
      </c>
      <c r="V626" s="39" t="s">
        <v>4104</v>
      </c>
      <c r="W626" s="114" t="s">
        <v>3871</v>
      </c>
      <c r="X626" s="34">
        <v>42552</v>
      </c>
      <c r="Y626" s="39" t="s">
        <v>3776</v>
      </c>
      <c r="Z626" s="39"/>
    </row>
    <row r="627" spans="1:26" ht="30" hidden="1" x14ac:dyDescent="0.25">
      <c r="A627" s="6">
        <v>78</v>
      </c>
      <c r="B627" s="6"/>
      <c r="C627" s="6" t="s">
        <v>3394</v>
      </c>
      <c r="D627" s="6" t="s">
        <v>3466</v>
      </c>
      <c r="E627" s="6" t="s">
        <v>3522</v>
      </c>
      <c r="F627" s="34">
        <v>42342</v>
      </c>
      <c r="G627" s="39" t="s">
        <v>3543</v>
      </c>
      <c r="H627" s="6"/>
      <c r="I627" s="21"/>
      <c r="J627" s="21"/>
      <c r="K627" s="22"/>
      <c r="L627" s="6"/>
      <c r="M627" s="25">
        <v>69994.2</v>
      </c>
      <c r="N627" s="21"/>
      <c r="O627" s="6"/>
      <c r="P627" s="6"/>
      <c r="Q627" s="6"/>
      <c r="R627" s="6"/>
      <c r="S627" s="6"/>
      <c r="T627" s="6"/>
      <c r="U627" s="23"/>
      <c r="V627" s="6"/>
      <c r="W627" s="6"/>
      <c r="X627" s="6"/>
      <c r="Y627" s="6" t="s">
        <v>3777</v>
      </c>
      <c r="Z627" s="6"/>
    </row>
    <row r="628" spans="1:26" ht="60" hidden="1" x14ac:dyDescent="0.25">
      <c r="A628" s="6">
        <v>79</v>
      </c>
      <c r="B628" s="6"/>
      <c r="C628" s="6" t="s">
        <v>3395</v>
      </c>
      <c r="D628" s="6" t="s">
        <v>3467</v>
      </c>
      <c r="E628" s="6" t="s">
        <v>3515</v>
      </c>
      <c r="F628" s="34">
        <v>42346</v>
      </c>
      <c r="G628" s="6" t="s">
        <v>3544</v>
      </c>
      <c r="H628" s="6" t="s">
        <v>3623</v>
      </c>
      <c r="I628" s="21">
        <v>2808.4</v>
      </c>
      <c r="J628" s="46" t="s">
        <v>1006</v>
      </c>
      <c r="K628" s="22"/>
      <c r="L628" s="30"/>
      <c r="M628" s="25">
        <v>2808.4</v>
      </c>
      <c r="N628" s="21"/>
      <c r="O628" s="34">
        <v>46023</v>
      </c>
      <c r="P628" s="6" t="s">
        <v>3673</v>
      </c>
      <c r="Q628" s="6" t="s">
        <v>3744</v>
      </c>
      <c r="R628" s="119" t="s">
        <v>4136</v>
      </c>
      <c r="S628" s="119" t="s">
        <v>4135</v>
      </c>
      <c r="T628" s="34">
        <v>42714</v>
      </c>
      <c r="U628" s="23">
        <v>333915950</v>
      </c>
      <c r="V628" s="119" t="s">
        <v>4137</v>
      </c>
      <c r="W628" s="119" t="s">
        <v>4138</v>
      </c>
      <c r="X628" s="119" t="s">
        <v>4138</v>
      </c>
      <c r="Y628" s="6" t="s">
        <v>3778</v>
      </c>
      <c r="Z628" s="6"/>
    </row>
    <row r="629" spans="1:26" ht="60" hidden="1" x14ac:dyDescent="0.25">
      <c r="A629" s="6">
        <v>80</v>
      </c>
      <c r="B629" s="6"/>
      <c r="C629" s="6" t="s">
        <v>3396</v>
      </c>
      <c r="D629" s="6" t="s">
        <v>3466</v>
      </c>
      <c r="E629" s="114" t="s">
        <v>4054</v>
      </c>
      <c r="F629" s="34">
        <v>42349</v>
      </c>
      <c r="G629" s="6" t="s">
        <v>3545</v>
      </c>
      <c r="H629" s="6" t="s">
        <v>3624</v>
      </c>
      <c r="I629" s="21"/>
      <c r="J629" s="21"/>
      <c r="K629" s="22"/>
      <c r="L629" s="6"/>
      <c r="M629" s="25">
        <v>46080.3</v>
      </c>
      <c r="N629" s="21"/>
      <c r="O629" s="34">
        <v>45900</v>
      </c>
      <c r="P629" s="6" t="s">
        <v>3674</v>
      </c>
      <c r="Q629" s="6" t="s">
        <v>3745</v>
      </c>
      <c r="R629" s="114" t="s">
        <v>4055</v>
      </c>
      <c r="S629" s="114" t="s">
        <v>3871</v>
      </c>
      <c r="T629" s="34">
        <v>42095</v>
      </c>
      <c r="U629" s="23">
        <v>11700000</v>
      </c>
      <c r="V629" s="114" t="s">
        <v>4056</v>
      </c>
      <c r="W629" s="34">
        <v>42583</v>
      </c>
      <c r="X629" s="34">
        <v>42675</v>
      </c>
      <c r="Y629" s="6" t="s">
        <v>3779</v>
      </c>
      <c r="Z629" s="6"/>
    </row>
    <row r="630" spans="1:26" ht="75" x14ac:dyDescent="0.25">
      <c r="A630" s="6">
        <v>20</v>
      </c>
      <c r="B630" s="6"/>
      <c r="C630" s="6" t="s">
        <v>3397</v>
      </c>
      <c r="D630" s="6" t="s">
        <v>3468</v>
      </c>
      <c r="E630" s="6" t="s">
        <v>3523</v>
      </c>
      <c r="F630" s="34">
        <v>42349</v>
      </c>
      <c r="G630" s="6" t="s">
        <v>3546</v>
      </c>
      <c r="H630" s="6" t="s">
        <v>3625</v>
      </c>
      <c r="I630" s="21"/>
      <c r="J630" s="21"/>
      <c r="K630" s="59">
        <v>152</v>
      </c>
      <c r="L630" s="58" t="s">
        <v>922</v>
      </c>
      <c r="M630" s="25">
        <v>1011.7</v>
      </c>
      <c r="N630" s="21"/>
      <c r="O630" s="34">
        <v>60106</v>
      </c>
      <c r="P630" s="6" t="s">
        <v>3675</v>
      </c>
      <c r="Q630" s="6" t="s">
        <v>3746</v>
      </c>
      <c r="R630" s="114" t="s">
        <v>4124</v>
      </c>
      <c r="S630" s="34">
        <v>42462</v>
      </c>
      <c r="T630" s="6"/>
      <c r="U630" s="23"/>
      <c r="V630" s="114" t="s">
        <v>4125</v>
      </c>
      <c r="W630" s="34">
        <v>42586</v>
      </c>
      <c r="X630" s="114" t="s">
        <v>4003</v>
      </c>
      <c r="Y630" s="6" t="s">
        <v>3776</v>
      </c>
      <c r="Z630" s="6"/>
    </row>
    <row r="631" spans="1:26" ht="60" hidden="1" x14ac:dyDescent="0.25">
      <c r="A631" s="6">
        <v>82</v>
      </c>
      <c r="B631" s="6"/>
      <c r="C631" s="6" t="s">
        <v>3398</v>
      </c>
      <c r="D631" s="6" t="s">
        <v>3469</v>
      </c>
      <c r="E631" s="6" t="s">
        <v>3524</v>
      </c>
      <c r="F631" s="6" t="s">
        <v>3528</v>
      </c>
      <c r="G631" s="6" t="s">
        <v>3547</v>
      </c>
      <c r="H631" s="6" t="s">
        <v>3626</v>
      </c>
      <c r="I631" s="21"/>
      <c r="J631" s="21"/>
      <c r="K631" s="22"/>
      <c r="L631" s="6"/>
      <c r="M631" s="25">
        <v>400</v>
      </c>
      <c r="N631" s="21"/>
      <c r="O631" s="34">
        <v>59256</v>
      </c>
      <c r="P631" s="114" t="s">
        <v>4112</v>
      </c>
      <c r="Q631" s="6" t="s">
        <v>3747</v>
      </c>
      <c r="R631" s="114" t="s">
        <v>4113</v>
      </c>
      <c r="S631" s="114" t="s">
        <v>4114</v>
      </c>
      <c r="T631" s="114" t="s">
        <v>4115</v>
      </c>
      <c r="U631" s="23">
        <v>90000</v>
      </c>
      <c r="V631" s="123" t="s">
        <v>4116</v>
      </c>
      <c r="W631" s="114" t="s">
        <v>4069</v>
      </c>
      <c r="X631" s="114" t="s">
        <v>4117</v>
      </c>
      <c r="Y631" s="6" t="s">
        <v>3778</v>
      </c>
      <c r="Z631" s="6"/>
    </row>
    <row r="632" spans="1:26" ht="60" hidden="1" x14ac:dyDescent="0.25">
      <c r="A632" s="6">
        <v>83</v>
      </c>
      <c r="B632" s="6"/>
      <c r="C632" s="6" t="s">
        <v>1465</v>
      </c>
      <c r="D632" s="109" t="s">
        <v>3470</v>
      </c>
      <c r="E632" s="6" t="s">
        <v>3525</v>
      </c>
      <c r="F632" s="34">
        <v>42356</v>
      </c>
      <c r="G632" s="6" t="s">
        <v>3548</v>
      </c>
      <c r="H632" s="6" t="s">
        <v>3627</v>
      </c>
      <c r="I632" s="21"/>
      <c r="J632" s="21"/>
      <c r="K632" s="22"/>
      <c r="L632" s="6"/>
      <c r="M632" s="25">
        <v>191.6</v>
      </c>
      <c r="N632" s="21"/>
      <c r="O632" s="34">
        <v>60625</v>
      </c>
      <c r="P632" s="6" t="s">
        <v>3676</v>
      </c>
      <c r="Q632" s="6" t="s">
        <v>3748</v>
      </c>
      <c r="R632" s="6"/>
      <c r="S632" s="6"/>
      <c r="T632" s="6"/>
      <c r="U632" s="23"/>
      <c r="V632" s="6"/>
      <c r="W632" s="6"/>
      <c r="X632" s="6"/>
      <c r="Y632" s="6" t="s">
        <v>3779</v>
      </c>
      <c r="Z632" s="6"/>
    </row>
    <row r="633" spans="1:26" ht="90" hidden="1" x14ac:dyDescent="0.25">
      <c r="A633" s="6">
        <v>84</v>
      </c>
      <c r="B633" s="6"/>
      <c r="C633" s="6" t="s">
        <v>3399</v>
      </c>
      <c r="D633" s="6" t="s">
        <v>3471</v>
      </c>
      <c r="E633" s="6" t="s">
        <v>3483</v>
      </c>
      <c r="F633" s="34">
        <v>42362</v>
      </c>
      <c r="G633" s="6" t="s">
        <v>3549</v>
      </c>
      <c r="H633" s="109" t="s">
        <v>3835</v>
      </c>
      <c r="I633" s="21"/>
      <c r="J633" s="21"/>
      <c r="K633" s="22">
        <v>15500</v>
      </c>
      <c r="L633" s="6"/>
      <c r="M633" s="25">
        <v>15500</v>
      </c>
      <c r="N633" s="21"/>
      <c r="O633" s="109" t="s">
        <v>3836</v>
      </c>
      <c r="P633" s="109" t="s">
        <v>3837</v>
      </c>
      <c r="Q633" s="6"/>
      <c r="R633" s="114" t="s">
        <v>4061</v>
      </c>
      <c r="S633" s="114" t="s">
        <v>4059</v>
      </c>
      <c r="T633" s="114" t="s">
        <v>3905</v>
      </c>
      <c r="U633" s="23">
        <v>9235417</v>
      </c>
      <c r="V633" s="114" t="s">
        <v>4057</v>
      </c>
      <c r="W633" s="114" t="s">
        <v>4058</v>
      </c>
      <c r="X633" s="114" t="s">
        <v>4060</v>
      </c>
      <c r="Y633" s="6" t="s">
        <v>3778</v>
      </c>
      <c r="Z633" s="6"/>
    </row>
    <row r="634" spans="1:26" ht="60" hidden="1" x14ac:dyDescent="0.25">
      <c r="A634" s="6">
        <v>85</v>
      </c>
      <c r="B634" s="6"/>
      <c r="C634" s="6" t="s">
        <v>3400</v>
      </c>
      <c r="D634" s="6" t="s">
        <v>3472</v>
      </c>
      <c r="E634" s="6" t="s">
        <v>3526</v>
      </c>
      <c r="F634" s="34">
        <v>42367</v>
      </c>
      <c r="G634" s="6" t="s">
        <v>3550</v>
      </c>
      <c r="H634" s="6" t="s">
        <v>3628</v>
      </c>
      <c r="I634" s="21">
        <v>85845.7</v>
      </c>
      <c r="J634" s="46" t="s">
        <v>3637</v>
      </c>
      <c r="K634" s="22"/>
      <c r="L634" s="30"/>
      <c r="M634" s="25">
        <f>49612.6+36233.1</f>
        <v>85845.7</v>
      </c>
      <c r="N634" s="21"/>
      <c r="O634" s="34">
        <v>50246</v>
      </c>
      <c r="P634" s="116" t="s">
        <v>4133</v>
      </c>
      <c r="Q634" s="6" t="s">
        <v>3749</v>
      </c>
      <c r="R634" s="116" t="s">
        <v>4129</v>
      </c>
      <c r="S634" s="116" t="s">
        <v>4130</v>
      </c>
      <c r="T634" s="116" t="s">
        <v>4131</v>
      </c>
      <c r="U634" s="23">
        <v>16525297</v>
      </c>
      <c r="V634" s="116" t="s">
        <v>4132</v>
      </c>
      <c r="W634" s="34">
        <v>42463</v>
      </c>
      <c r="X634" s="116" t="s">
        <v>4131</v>
      </c>
      <c r="Y634" s="6" t="s">
        <v>3777</v>
      </c>
      <c r="Z634" s="6"/>
    </row>
    <row r="635" spans="1:26" ht="60" hidden="1" x14ac:dyDescent="0.25">
      <c r="A635" s="6">
        <v>86</v>
      </c>
      <c r="B635" s="6"/>
      <c r="C635" s="6" t="s">
        <v>3401</v>
      </c>
      <c r="D635" s="6" t="s">
        <v>3473</v>
      </c>
      <c r="E635" s="6" t="s">
        <v>3484</v>
      </c>
      <c r="F635" s="34" t="s">
        <v>3879</v>
      </c>
      <c r="G635" s="113" t="s">
        <v>3880</v>
      </c>
      <c r="H635" s="113" t="s">
        <v>3881</v>
      </c>
      <c r="I635" s="21">
        <v>22622</v>
      </c>
      <c r="J635" s="21"/>
      <c r="K635" s="22"/>
      <c r="L635" s="6"/>
      <c r="M635" s="25">
        <v>22622</v>
      </c>
      <c r="N635" s="21"/>
      <c r="O635" s="113" t="s">
        <v>3882</v>
      </c>
      <c r="P635" s="6"/>
      <c r="Q635" s="108" t="s">
        <v>3810</v>
      </c>
      <c r="R635" s="119" t="s">
        <v>4139</v>
      </c>
      <c r="S635" s="119" t="s">
        <v>4130</v>
      </c>
      <c r="T635" s="119" t="s">
        <v>4140</v>
      </c>
      <c r="U635" s="23">
        <v>582026610</v>
      </c>
      <c r="V635" s="119" t="s">
        <v>4141</v>
      </c>
      <c r="W635" s="119" t="s">
        <v>4142</v>
      </c>
      <c r="X635" s="119" t="s">
        <v>4142</v>
      </c>
      <c r="Y635" s="6" t="s">
        <v>3778</v>
      </c>
      <c r="Z635" s="6"/>
    </row>
    <row r="636" spans="1:26" ht="45" hidden="1" x14ac:dyDescent="0.25">
      <c r="A636" s="6">
        <v>87</v>
      </c>
      <c r="B636" s="6"/>
      <c r="C636" s="6" t="s">
        <v>3402</v>
      </c>
      <c r="D636" s="6" t="s">
        <v>3472</v>
      </c>
      <c r="E636" s="6" t="s">
        <v>3527</v>
      </c>
      <c r="F636" s="34">
        <v>42369</v>
      </c>
      <c r="G636" s="6" t="s">
        <v>3551</v>
      </c>
      <c r="H636" s="6"/>
      <c r="I636" s="21"/>
      <c r="J636" s="21"/>
      <c r="K636" s="22"/>
      <c r="L636" s="6"/>
      <c r="M636" s="25">
        <v>69810.2</v>
      </c>
      <c r="N636" s="21"/>
      <c r="O636" s="6"/>
      <c r="P636" s="6"/>
      <c r="Q636" s="6"/>
      <c r="R636" s="6"/>
      <c r="S636" s="6"/>
      <c r="T636" s="6"/>
      <c r="U636" s="23"/>
      <c r="V636" s="6"/>
      <c r="W636" s="6"/>
      <c r="X636" s="6"/>
      <c r="Y636" s="6" t="s">
        <v>3779</v>
      </c>
      <c r="Z636" s="6" t="s">
        <v>2715</v>
      </c>
    </row>
    <row r="637" spans="1:26" ht="60" hidden="1" x14ac:dyDescent="0.25">
      <c r="A637" s="6">
        <v>88</v>
      </c>
      <c r="B637" s="6"/>
      <c r="C637" s="6" t="s">
        <v>3403</v>
      </c>
      <c r="D637" s="6" t="s">
        <v>3474</v>
      </c>
      <c r="E637" s="6" t="s">
        <v>3483</v>
      </c>
      <c r="F637" s="34">
        <v>42369</v>
      </c>
      <c r="G637" s="6" t="s">
        <v>3549</v>
      </c>
      <c r="H637" s="6" t="s">
        <v>3629</v>
      </c>
      <c r="I637" s="21"/>
      <c r="J637" s="21"/>
      <c r="K637" s="22"/>
      <c r="L637" s="6"/>
      <c r="M637" s="25"/>
      <c r="N637" s="21"/>
      <c r="O637" s="6"/>
      <c r="P637" s="6"/>
      <c r="Q637" s="6"/>
      <c r="R637" s="6"/>
      <c r="S637" s="6"/>
      <c r="T637" s="6"/>
      <c r="U637" s="23"/>
      <c r="V637" s="6"/>
      <c r="W637" s="6"/>
      <c r="X637" s="6"/>
      <c r="Y637" s="6" t="s">
        <v>3777</v>
      </c>
      <c r="Z637" s="6"/>
    </row>
    <row r="638" spans="1:26" ht="33" hidden="1" customHeight="1" x14ac:dyDescent="0.25">
      <c r="A638" s="6"/>
      <c r="B638" s="6"/>
      <c r="C638" s="38" t="s">
        <v>3783</v>
      </c>
      <c r="D638" s="6"/>
      <c r="E638" s="6"/>
      <c r="F638" s="6"/>
      <c r="G638" s="6"/>
      <c r="H638" s="6"/>
      <c r="I638" s="21"/>
      <c r="J638" s="21"/>
      <c r="K638" s="22"/>
      <c r="L638" s="22"/>
      <c r="M638" s="85">
        <f>SUM(M548:M637)</f>
        <v>7057443.5399999972</v>
      </c>
      <c r="N638" s="21"/>
      <c r="O638" s="6"/>
      <c r="P638" s="6"/>
      <c r="Q638" s="6"/>
      <c r="R638" s="6"/>
      <c r="S638" s="6"/>
      <c r="T638" s="6"/>
      <c r="U638" s="23"/>
      <c r="V638" s="6"/>
      <c r="W638" s="6"/>
      <c r="X638" s="6"/>
      <c r="Y638" s="6"/>
      <c r="Z638" s="6"/>
    </row>
  </sheetData>
  <autoFilter ref="K3:L638">
    <filterColumn colId="1">
      <filters>
        <filter val="RSX"/>
      </filters>
    </filterColumn>
  </autoFilter>
  <mergeCells count="69">
    <mergeCell ref="Y583:Y584"/>
    <mergeCell ref="Z583:Z584"/>
    <mergeCell ref="D583:D584"/>
    <mergeCell ref="D585:D586"/>
    <mergeCell ref="T583:T584"/>
    <mergeCell ref="U583:U584"/>
    <mergeCell ref="V583:V584"/>
    <mergeCell ref="W583:W584"/>
    <mergeCell ref="X583:X584"/>
    <mergeCell ref="L583:L584"/>
    <mergeCell ref="O583:O584"/>
    <mergeCell ref="Q583:Q584"/>
    <mergeCell ref="R583:R584"/>
    <mergeCell ref="S583:S584"/>
    <mergeCell ref="G583:G584"/>
    <mergeCell ref="H583:H584"/>
    <mergeCell ref="I583:I584"/>
    <mergeCell ref="J583:J584"/>
    <mergeCell ref="K583:K584"/>
    <mergeCell ref="A583:A584"/>
    <mergeCell ref="B583:B584"/>
    <mergeCell ref="C583:C584"/>
    <mergeCell ref="E583:E584"/>
    <mergeCell ref="F583:F584"/>
    <mergeCell ref="A2:A3"/>
    <mergeCell ref="B2:B3"/>
    <mergeCell ref="C2:C3"/>
    <mergeCell ref="B1:Y1"/>
    <mergeCell ref="H2:H3"/>
    <mergeCell ref="I2:J2"/>
    <mergeCell ref="K2:L2"/>
    <mergeCell ref="M2:N2"/>
    <mergeCell ref="O2:O3"/>
    <mergeCell ref="P2:P3"/>
    <mergeCell ref="Q2:Q3"/>
    <mergeCell ref="F2:F3"/>
    <mergeCell ref="G2:G3"/>
    <mergeCell ref="U2:U3"/>
    <mergeCell ref="R2:R3"/>
    <mergeCell ref="T2:T3"/>
    <mergeCell ref="S2:S3"/>
    <mergeCell ref="Z2:Z3"/>
    <mergeCell ref="Y2:Y3"/>
    <mergeCell ref="V2:V3"/>
    <mergeCell ref="W2:W3"/>
    <mergeCell ref="X2:X3"/>
    <mergeCell ref="M585:M586"/>
    <mergeCell ref="N585:N586"/>
    <mergeCell ref="A585:A586"/>
    <mergeCell ref="B585:B586"/>
    <mergeCell ref="C585:C586"/>
    <mergeCell ref="F585:F586"/>
    <mergeCell ref="G585:G586"/>
    <mergeCell ref="Y585:Y586"/>
    <mergeCell ref="Z585:Z586"/>
    <mergeCell ref="E585:E586"/>
    <mergeCell ref="T585:T586"/>
    <mergeCell ref="U585:U586"/>
    <mergeCell ref="V585:V586"/>
    <mergeCell ref="W585:W586"/>
    <mergeCell ref="X585:X586"/>
    <mergeCell ref="O585:O586"/>
    <mergeCell ref="P585:P586"/>
    <mergeCell ref="Q585:Q586"/>
    <mergeCell ref="R585:R586"/>
    <mergeCell ref="S585:S586"/>
    <mergeCell ref="H585:H586"/>
    <mergeCell ref="I585:I586"/>
    <mergeCell ref="J585:J586"/>
  </mergeCells>
  <pageMargins left="0.88" right="0" top="0.75" bottom="0" header="0.32" footer="0.3"/>
  <pageSetup paperSize="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workbookViewId="0">
      <selection activeCell="A2" sqref="A2:L3"/>
    </sheetView>
  </sheetViews>
  <sheetFormatPr defaultRowHeight="15.75" x14ac:dyDescent="0.25"/>
  <cols>
    <col min="1" max="1" width="5.140625" style="401" customWidth="1"/>
    <col min="2" max="2" width="19.85546875" style="400" customWidth="1"/>
    <col min="3" max="3" width="26.140625" style="400" customWidth="1"/>
    <col min="4" max="4" width="15.140625" style="400" customWidth="1"/>
    <col min="5" max="5" width="10" style="400" customWidth="1"/>
    <col min="6" max="6" width="5.140625" style="400" customWidth="1"/>
    <col min="7" max="7" width="5.85546875" style="400" customWidth="1"/>
    <col min="8" max="8" width="8.140625" style="400" customWidth="1"/>
    <col min="9" max="9" width="10.42578125" style="400" customWidth="1"/>
    <col min="10" max="10" width="9.5703125" style="400" customWidth="1"/>
    <col min="11" max="11" width="7.28515625" style="400" customWidth="1"/>
    <col min="12" max="12" width="18.7109375" style="400" customWidth="1"/>
    <col min="13" max="13" width="10.42578125" style="400" customWidth="1"/>
    <col min="14" max="17" width="11.7109375" style="400" customWidth="1"/>
    <col min="18" max="16384" width="9.140625" style="400"/>
  </cols>
  <sheetData>
    <row r="1" spans="1:16" x14ac:dyDescent="0.25">
      <c r="A1" s="860" t="s">
        <v>6175</v>
      </c>
      <c r="B1" s="860"/>
    </row>
    <row r="2" spans="1:16" ht="22.5" customHeight="1" x14ac:dyDescent="0.25">
      <c r="A2" s="861" t="s">
        <v>6176</v>
      </c>
      <c r="B2" s="861"/>
      <c r="C2" s="861"/>
      <c r="D2" s="861"/>
      <c r="E2" s="861"/>
      <c r="F2" s="861"/>
      <c r="G2" s="861"/>
      <c r="H2" s="861"/>
      <c r="I2" s="861"/>
      <c r="J2" s="861"/>
      <c r="K2" s="861"/>
      <c r="L2" s="861"/>
    </row>
    <row r="3" spans="1:16" ht="17.25" customHeight="1" x14ac:dyDescent="0.25">
      <c r="A3" s="862" t="s">
        <v>6173</v>
      </c>
      <c r="B3" s="862"/>
      <c r="C3" s="862"/>
      <c r="D3" s="862"/>
      <c r="E3" s="862"/>
      <c r="F3" s="862"/>
      <c r="G3" s="862"/>
      <c r="H3" s="862"/>
      <c r="I3" s="862"/>
      <c r="J3" s="862"/>
      <c r="K3" s="862"/>
      <c r="L3" s="862"/>
    </row>
    <row r="4" spans="1:16" ht="26.25" customHeight="1" x14ac:dyDescent="0.25">
      <c r="A4" s="855" t="s">
        <v>0</v>
      </c>
      <c r="B4" s="855" t="s">
        <v>6165</v>
      </c>
      <c r="C4" s="855" t="s">
        <v>6166</v>
      </c>
      <c r="D4" s="855" t="s">
        <v>6167</v>
      </c>
      <c r="E4" s="855" t="s">
        <v>6198</v>
      </c>
      <c r="F4" s="863" t="s">
        <v>6172</v>
      </c>
      <c r="G4" s="864"/>
      <c r="H4" s="864"/>
      <c r="I4" s="865"/>
      <c r="J4" s="863" t="s">
        <v>6168</v>
      </c>
      <c r="K4" s="864"/>
      <c r="L4" s="855" t="s">
        <v>6169</v>
      </c>
    </row>
    <row r="5" spans="1:16" ht="30" customHeight="1" x14ac:dyDescent="0.25">
      <c r="A5" s="856"/>
      <c r="B5" s="856"/>
      <c r="C5" s="856"/>
      <c r="D5" s="856"/>
      <c r="E5" s="856"/>
      <c r="F5" s="403" t="s">
        <v>6164</v>
      </c>
      <c r="G5" s="403" t="s">
        <v>6158</v>
      </c>
      <c r="H5" s="403" t="s">
        <v>6159</v>
      </c>
      <c r="I5" s="403" t="s">
        <v>6171</v>
      </c>
      <c r="J5" s="403" t="s">
        <v>6157</v>
      </c>
      <c r="K5" s="403" t="s">
        <v>6170</v>
      </c>
      <c r="L5" s="856"/>
    </row>
    <row r="6" spans="1:16" ht="30" customHeight="1" x14ac:dyDescent="0.25">
      <c r="A6" s="454" t="s">
        <v>26</v>
      </c>
      <c r="B6" s="454" t="s">
        <v>6177</v>
      </c>
      <c r="C6" s="454"/>
      <c r="D6" s="454"/>
      <c r="E6" s="421">
        <f>E7+E8+E9+E10+E13+E16+E19</f>
        <v>9.751949999999999</v>
      </c>
      <c r="F6" s="413">
        <v>0</v>
      </c>
      <c r="G6" s="413">
        <v>0</v>
      </c>
      <c r="H6" s="413">
        <v>0</v>
      </c>
      <c r="I6" s="421">
        <f t="shared" ref="I6:J6" si="0">I7+I8+I9+I10+I13+I16+I19</f>
        <v>9.751949999999999</v>
      </c>
      <c r="J6" s="421">
        <f t="shared" si="0"/>
        <v>9.751949999999999</v>
      </c>
      <c r="K6" s="413">
        <v>0</v>
      </c>
      <c r="L6" s="454"/>
      <c r="M6" s="400" t="s">
        <v>6227</v>
      </c>
      <c r="N6" s="400" t="s">
        <v>6224</v>
      </c>
      <c r="O6" s="400" t="s">
        <v>6225</v>
      </c>
      <c r="P6" s="400" t="s">
        <v>6226</v>
      </c>
    </row>
    <row r="7" spans="1:16" ht="26.1" customHeight="1" x14ac:dyDescent="0.25">
      <c r="A7" s="408">
        <v>1</v>
      </c>
      <c r="B7" s="404"/>
      <c r="C7" s="415" t="s">
        <v>6178</v>
      </c>
      <c r="D7" s="418" t="s">
        <v>6185</v>
      </c>
      <c r="E7" s="420">
        <f>SUM(F7:I7)</f>
        <v>1.9897199999999999</v>
      </c>
      <c r="F7" s="413">
        <v>0</v>
      </c>
      <c r="G7" s="413">
        <v>0</v>
      </c>
      <c r="H7" s="413">
        <v>0</v>
      </c>
      <c r="I7" s="416">
        <v>1.9897199999999999</v>
      </c>
      <c r="J7" s="417">
        <f>I7</f>
        <v>1.9897199999999999</v>
      </c>
      <c r="K7" s="413">
        <v>0</v>
      </c>
      <c r="L7" s="418" t="s">
        <v>6186</v>
      </c>
      <c r="O7" s="447">
        <f>J7</f>
        <v>1.9897199999999999</v>
      </c>
    </row>
    <row r="8" spans="1:16" ht="26.1" customHeight="1" x14ac:dyDescent="0.25">
      <c r="A8" s="408">
        <v>2</v>
      </c>
      <c r="B8" s="405"/>
      <c r="C8" s="415" t="s">
        <v>6179</v>
      </c>
      <c r="D8" s="418" t="s">
        <v>2141</v>
      </c>
      <c r="E8" s="420">
        <f t="shared" ref="E8:E23" si="1">SUM(F8:I8)</f>
        <v>2.1729400000000001</v>
      </c>
      <c r="F8" s="413">
        <v>0</v>
      </c>
      <c r="G8" s="413">
        <v>0</v>
      </c>
      <c r="H8" s="413">
        <v>0</v>
      </c>
      <c r="I8" s="416">
        <v>2.1729400000000001</v>
      </c>
      <c r="J8" s="417">
        <f t="shared" ref="J8:J9" si="2">I8</f>
        <v>2.1729400000000001</v>
      </c>
      <c r="K8" s="413">
        <v>0</v>
      </c>
      <c r="L8" s="418" t="s">
        <v>6187</v>
      </c>
      <c r="O8" s="447">
        <f>J8</f>
        <v>2.1729400000000001</v>
      </c>
    </row>
    <row r="9" spans="1:16" ht="26.1" customHeight="1" x14ac:dyDescent="0.25">
      <c r="A9" s="408">
        <v>3</v>
      </c>
      <c r="B9" s="406"/>
      <c r="C9" s="415" t="s">
        <v>6180</v>
      </c>
      <c r="D9" s="418" t="s">
        <v>2790</v>
      </c>
      <c r="E9" s="420">
        <f t="shared" si="1"/>
        <v>0.69125999999999999</v>
      </c>
      <c r="F9" s="413">
        <v>0</v>
      </c>
      <c r="G9" s="413">
        <v>0</v>
      </c>
      <c r="H9" s="413">
        <v>0</v>
      </c>
      <c r="I9" s="416">
        <v>0.69125999999999999</v>
      </c>
      <c r="J9" s="417">
        <f t="shared" si="2"/>
        <v>0.69125999999999999</v>
      </c>
      <c r="K9" s="413">
        <v>0</v>
      </c>
      <c r="L9" s="418" t="s">
        <v>6188</v>
      </c>
      <c r="N9" s="447">
        <f>J9</f>
        <v>0.69125999999999999</v>
      </c>
    </row>
    <row r="10" spans="1:16" ht="33.75" x14ac:dyDescent="0.25">
      <c r="A10" s="867">
        <v>4</v>
      </c>
      <c r="B10" s="870"/>
      <c r="C10" s="873" t="s">
        <v>6181</v>
      </c>
      <c r="D10" s="458" t="s">
        <v>6223</v>
      </c>
      <c r="E10" s="459">
        <f>SUM(F10:I10)</f>
        <v>0.77795000000000003</v>
      </c>
      <c r="F10" s="413">
        <v>0</v>
      </c>
      <c r="G10" s="413">
        <v>0</v>
      </c>
      <c r="H10" s="413">
        <v>0</v>
      </c>
      <c r="I10" s="460">
        <f>SUM(I11:I12)</f>
        <v>0.77795000000000003</v>
      </c>
      <c r="J10" s="417">
        <f>I10</f>
        <v>0.77795000000000003</v>
      </c>
      <c r="K10" s="413">
        <v>0</v>
      </c>
      <c r="L10" s="876" t="s">
        <v>6220</v>
      </c>
    </row>
    <row r="11" spans="1:16" ht="18" customHeight="1" x14ac:dyDescent="0.25">
      <c r="A11" s="868"/>
      <c r="B11" s="871"/>
      <c r="C11" s="874"/>
      <c r="D11" s="458" t="s">
        <v>6221</v>
      </c>
      <c r="E11" s="459">
        <f>I11</f>
        <v>0.53729000000000005</v>
      </c>
      <c r="F11" s="413">
        <v>0</v>
      </c>
      <c r="G11" s="413">
        <v>0</v>
      </c>
      <c r="H11" s="413">
        <v>0</v>
      </c>
      <c r="I11" s="460">
        <v>0.53729000000000005</v>
      </c>
      <c r="J11" s="417">
        <f>I11</f>
        <v>0.53729000000000005</v>
      </c>
      <c r="K11" s="413"/>
      <c r="L11" s="877"/>
      <c r="N11" s="447">
        <f>J11</f>
        <v>0.53729000000000005</v>
      </c>
    </row>
    <row r="12" spans="1:16" ht="18" customHeight="1" x14ac:dyDescent="0.25">
      <c r="A12" s="869"/>
      <c r="B12" s="872"/>
      <c r="C12" s="875"/>
      <c r="D12" s="458" t="s">
        <v>6222</v>
      </c>
      <c r="E12" s="459">
        <f>I12</f>
        <v>0.24066000000000001</v>
      </c>
      <c r="F12" s="413">
        <v>0</v>
      </c>
      <c r="G12" s="413">
        <v>0</v>
      </c>
      <c r="H12" s="413">
        <v>0</v>
      </c>
      <c r="I12" s="460">
        <v>0.24066000000000001</v>
      </c>
      <c r="J12" s="417">
        <f>I12</f>
        <v>0.24066000000000001</v>
      </c>
      <c r="K12" s="413"/>
      <c r="L12" s="878"/>
      <c r="M12" s="462">
        <f>I12</f>
        <v>0.24066000000000001</v>
      </c>
    </row>
    <row r="13" spans="1:16" ht="36" customHeight="1" x14ac:dyDescent="0.25">
      <c r="A13" s="867">
        <v>5</v>
      </c>
      <c r="B13" s="870"/>
      <c r="C13" s="873" t="s">
        <v>6182</v>
      </c>
      <c r="D13" s="458" t="s">
        <v>6223</v>
      </c>
      <c r="E13" s="459">
        <f t="shared" si="1"/>
        <v>2.1200799999999997</v>
      </c>
      <c r="F13" s="413">
        <v>0</v>
      </c>
      <c r="G13" s="413">
        <v>0</v>
      </c>
      <c r="H13" s="413">
        <v>0</v>
      </c>
      <c r="I13" s="460">
        <f>SUM(I14:I15)</f>
        <v>2.1200799999999997</v>
      </c>
      <c r="J13" s="460">
        <f>SUM(J14:J15)</f>
        <v>2.1200799999999997</v>
      </c>
      <c r="K13" s="413">
        <v>0</v>
      </c>
      <c r="L13" s="876" t="s">
        <v>6220</v>
      </c>
      <c r="O13" s="411"/>
      <c r="P13" s="411"/>
    </row>
    <row r="14" spans="1:16" ht="18" customHeight="1" x14ac:dyDescent="0.25">
      <c r="A14" s="868"/>
      <c r="B14" s="871"/>
      <c r="C14" s="874"/>
      <c r="D14" s="458" t="s">
        <v>6221</v>
      </c>
      <c r="E14" s="459">
        <f>I14</f>
        <v>1.0431999999999999</v>
      </c>
      <c r="F14" s="413">
        <v>0</v>
      </c>
      <c r="G14" s="413">
        <v>0</v>
      </c>
      <c r="H14" s="413">
        <v>0</v>
      </c>
      <c r="I14" s="460">
        <v>1.0431999999999999</v>
      </c>
      <c r="J14" s="417">
        <f>I14</f>
        <v>1.0431999999999999</v>
      </c>
      <c r="K14" s="413"/>
      <c r="L14" s="877"/>
      <c r="N14" s="447">
        <f>J14</f>
        <v>1.0431999999999999</v>
      </c>
      <c r="O14" s="411"/>
      <c r="P14" s="411"/>
    </row>
    <row r="15" spans="1:16" ht="18" customHeight="1" x14ac:dyDescent="0.25">
      <c r="A15" s="869"/>
      <c r="B15" s="872"/>
      <c r="C15" s="875"/>
      <c r="D15" s="458" t="s">
        <v>6222</v>
      </c>
      <c r="E15" s="459">
        <f>I15</f>
        <v>1.0768800000000001</v>
      </c>
      <c r="F15" s="413">
        <v>0</v>
      </c>
      <c r="G15" s="413">
        <v>0</v>
      </c>
      <c r="H15" s="413">
        <v>0</v>
      </c>
      <c r="I15" s="460">
        <v>1.0768800000000001</v>
      </c>
      <c r="J15" s="417">
        <f>I15</f>
        <v>1.0768800000000001</v>
      </c>
      <c r="K15" s="413"/>
      <c r="L15" s="878"/>
      <c r="M15" s="462">
        <f>I15</f>
        <v>1.0768800000000001</v>
      </c>
      <c r="O15" s="411"/>
      <c r="P15" s="411"/>
    </row>
    <row r="16" spans="1:16" ht="33.75" x14ac:dyDescent="0.25">
      <c r="A16" s="867">
        <v>6</v>
      </c>
      <c r="B16" s="870"/>
      <c r="C16" s="873" t="s">
        <v>6183</v>
      </c>
      <c r="D16" s="458" t="s">
        <v>6223</v>
      </c>
      <c r="E16" s="459">
        <f>SUM(E17:E18)</f>
        <v>1</v>
      </c>
      <c r="F16" s="413">
        <v>0</v>
      </c>
      <c r="G16" s="413">
        <v>0</v>
      </c>
      <c r="H16" s="413">
        <v>0</v>
      </c>
      <c r="I16" s="460">
        <f>SUM(I17:I18)</f>
        <v>1</v>
      </c>
      <c r="J16" s="460">
        <f>SUM(J17:J18)</f>
        <v>1</v>
      </c>
      <c r="K16" s="413">
        <v>0</v>
      </c>
      <c r="L16" s="876" t="s">
        <v>6190</v>
      </c>
      <c r="O16" s="411"/>
      <c r="P16" s="411"/>
    </row>
    <row r="17" spans="1:16" ht="18" customHeight="1" x14ac:dyDescent="0.25">
      <c r="A17" s="868"/>
      <c r="B17" s="871"/>
      <c r="C17" s="874"/>
      <c r="D17" s="458" t="s">
        <v>6221</v>
      </c>
      <c r="E17" s="459">
        <f>I17</f>
        <v>0.7</v>
      </c>
      <c r="F17" s="413">
        <v>0</v>
      </c>
      <c r="G17" s="413">
        <v>0</v>
      </c>
      <c r="H17" s="413">
        <v>0</v>
      </c>
      <c r="I17" s="460">
        <v>0.7</v>
      </c>
      <c r="J17" s="417">
        <f>I17</f>
        <v>0.7</v>
      </c>
      <c r="K17" s="413"/>
      <c r="L17" s="877"/>
      <c r="N17" s="447">
        <f>J17</f>
        <v>0.7</v>
      </c>
      <c r="O17" s="411"/>
      <c r="P17" s="411"/>
    </row>
    <row r="18" spans="1:16" ht="18" customHeight="1" x14ac:dyDescent="0.25">
      <c r="A18" s="869"/>
      <c r="B18" s="872"/>
      <c r="C18" s="875"/>
      <c r="D18" s="458" t="s">
        <v>6222</v>
      </c>
      <c r="E18" s="459">
        <f>I18</f>
        <v>0.3</v>
      </c>
      <c r="F18" s="413">
        <v>0</v>
      </c>
      <c r="G18" s="413">
        <v>0</v>
      </c>
      <c r="H18" s="413">
        <v>0</v>
      </c>
      <c r="I18" s="460">
        <v>0.3</v>
      </c>
      <c r="J18" s="417">
        <f>I18</f>
        <v>0.3</v>
      </c>
      <c r="K18" s="413"/>
      <c r="L18" s="878"/>
      <c r="M18" s="462">
        <f>I18</f>
        <v>0.3</v>
      </c>
      <c r="O18" s="411"/>
      <c r="P18" s="411"/>
    </row>
    <row r="19" spans="1:16" ht="33.75" x14ac:dyDescent="0.25">
      <c r="A19" s="867">
        <v>7</v>
      </c>
      <c r="B19" s="870"/>
      <c r="C19" s="873" t="s">
        <v>6184</v>
      </c>
      <c r="D19" s="458" t="s">
        <v>6223</v>
      </c>
      <c r="E19" s="459">
        <f>SUM(E20:E21)</f>
        <v>1</v>
      </c>
      <c r="F19" s="413">
        <v>0</v>
      </c>
      <c r="G19" s="413">
        <v>0</v>
      </c>
      <c r="H19" s="413">
        <v>0</v>
      </c>
      <c r="I19" s="459">
        <f t="shared" ref="I19:J19" si="3">SUM(I20:I21)</f>
        <v>1</v>
      </c>
      <c r="J19" s="459">
        <f t="shared" si="3"/>
        <v>1</v>
      </c>
      <c r="K19" s="413">
        <v>0</v>
      </c>
      <c r="L19" s="876" t="s">
        <v>6190</v>
      </c>
      <c r="O19" s="411"/>
      <c r="P19" s="411"/>
    </row>
    <row r="20" spans="1:16" ht="18" customHeight="1" x14ac:dyDescent="0.25">
      <c r="A20" s="868"/>
      <c r="B20" s="871"/>
      <c r="C20" s="874"/>
      <c r="D20" s="458" t="s">
        <v>6221</v>
      </c>
      <c r="E20" s="459">
        <f>I20</f>
        <v>0.79</v>
      </c>
      <c r="F20" s="413">
        <v>0</v>
      </c>
      <c r="G20" s="413">
        <v>0</v>
      </c>
      <c r="H20" s="413">
        <v>0</v>
      </c>
      <c r="I20" s="460">
        <v>0.79</v>
      </c>
      <c r="J20" s="417">
        <f>I20</f>
        <v>0.79</v>
      </c>
      <c r="K20" s="413"/>
      <c r="L20" s="877"/>
      <c r="N20" s="447">
        <f>J20</f>
        <v>0.79</v>
      </c>
      <c r="O20" s="411"/>
      <c r="P20" s="411"/>
    </row>
    <row r="21" spans="1:16" ht="18" customHeight="1" x14ac:dyDescent="0.25">
      <c r="A21" s="869"/>
      <c r="B21" s="872"/>
      <c r="C21" s="875"/>
      <c r="D21" s="458" t="s">
        <v>6222</v>
      </c>
      <c r="E21" s="459">
        <f>I21</f>
        <v>0.21</v>
      </c>
      <c r="F21" s="413">
        <v>0</v>
      </c>
      <c r="G21" s="413">
        <v>0</v>
      </c>
      <c r="H21" s="413">
        <v>0</v>
      </c>
      <c r="I21" s="460">
        <v>0.21</v>
      </c>
      <c r="J21" s="417">
        <f>I21</f>
        <v>0.21</v>
      </c>
      <c r="K21" s="413"/>
      <c r="L21" s="878"/>
      <c r="M21" s="447">
        <f>J21</f>
        <v>0.21</v>
      </c>
      <c r="O21" s="411"/>
      <c r="P21" s="411"/>
    </row>
    <row r="22" spans="1:16" ht="36" x14ac:dyDescent="0.25">
      <c r="A22" s="403" t="s">
        <v>6191</v>
      </c>
      <c r="B22" s="440" t="s">
        <v>6199</v>
      </c>
      <c r="C22" s="415"/>
      <c r="D22" s="444"/>
      <c r="E22" s="442">
        <f>E23</f>
        <v>1.53241</v>
      </c>
      <c r="F22" s="412">
        <v>0</v>
      </c>
      <c r="G22" s="412">
        <v>0</v>
      </c>
      <c r="H22" s="412">
        <v>0</v>
      </c>
      <c r="I22" s="442">
        <f>I23</f>
        <v>1.53241</v>
      </c>
      <c r="J22" s="442">
        <f>J23</f>
        <v>1.53241</v>
      </c>
      <c r="K22" s="412">
        <v>0</v>
      </c>
      <c r="L22" s="419"/>
      <c r="O22" s="411"/>
      <c r="P22" s="411"/>
    </row>
    <row r="23" spans="1:16" ht="48.75" x14ac:dyDescent="0.25">
      <c r="A23" s="408">
        <v>1</v>
      </c>
      <c r="B23" s="406"/>
      <c r="C23" s="441" t="s">
        <v>6200</v>
      </c>
      <c r="D23" s="419" t="s">
        <v>4884</v>
      </c>
      <c r="E23" s="420">
        <f t="shared" si="1"/>
        <v>1.53241</v>
      </c>
      <c r="F23" s="413">
        <v>0</v>
      </c>
      <c r="G23" s="413">
        <v>0</v>
      </c>
      <c r="H23" s="413">
        <v>0</v>
      </c>
      <c r="I23" s="416">
        <v>1.53241</v>
      </c>
      <c r="J23" s="416">
        <v>1.53241</v>
      </c>
      <c r="K23" s="413">
        <v>0</v>
      </c>
      <c r="L23" s="419" t="s">
        <v>6201</v>
      </c>
      <c r="O23" s="411"/>
      <c r="P23" s="447">
        <f>I23</f>
        <v>1.53241</v>
      </c>
    </row>
    <row r="24" spans="1:16" ht="24" x14ac:dyDescent="0.25">
      <c r="A24" s="403" t="s">
        <v>6195</v>
      </c>
      <c r="B24" s="422" t="s">
        <v>6192</v>
      </c>
      <c r="C24" s="406"/>
      <c r="D24" s="461"/>
      <c r="E24" s="430">
        <f>E25</f>
        <v>16.43</v>
      </c>
      <c r="F24" s="431">
        <v>0</v>
      </c>
      <c r="G24" s="431">
        <v>0</v>
      </c>
      <c r="H24" s="431">
        <v>0</v>
      </c>
      <c r="I24" s="432">
        <f t="shared" ref="I24:I28" si="4">E24</f>
        <v>16.43</v>
      </c>
      <c r="J24" s="432">
        <f t="shared" ref="J24:J29" si="5">I24</f>
        <v>16.43</v>
      </c>
      <c r="K24" s="412">
        <v>0</v>
      </c>
      <c r="L24" s="407"/>
      <c r="O24" s="411"/>
      <c r="P24" s="411"/>
    </row>
    <row r="25" spans="1:16" ht="24" x14ac:dyDescent="0.25">
      <c r="A25" s="439">
        <v>1</v>
      </c>
      <c r="B25" s="409"/>
      <c r="C25" s="415" t="s">
        <v>6193</v>
      </c>
      <c r="D25" s="426" t="s">
        <v>2137</v>
      </c>
      <c r="E25" s="425">
        <f>SUM(F25:I25)</f>
        <v>16.43</v>
      </c>
      <c r="F25" s="413">
        <v>0</v>
      </c>
      <c r="G25" s="413">
        <v>0</v>
      </c>
      <c r="H25" s="413">
        <v>0</v>
      </c>
      <c r="I25" s="424">
        <v>16.43</v>
      </c>
      <c r="J25" s="424">
        <f t="shared" si="5"/>
        <v>16.43</v>
      </c>
      <c r="K25" s="413">
        <v>0</v>
      </c>
      <c r="L25" s="426" t="s">
        <v>6194</v>
      </c>
      <c r="O25" s="463">
        <f>J25</f>
        <v>16.43</v>
      </c>
      <c r="P25" s="411"/>
    </row>
    <row r="26" spans="1:16" ht="24" x14ac:dyDescent="0.25">
      <c r="A26" s="403" t="s">
        <v>6203</v>
      </c>
      <c r="B26" s="427" t="s">
        <v>1971</v>
      </c>
      <c r="C26" s="428"/>
      <c r="D26" s="461"/>
      <c r="E26" s="435">
        <f>E27</f>
        <v>0.76249</v>
      </c>
      <c r="F26" s="431">
        <v>0</v>
      </c>
      <c r="G26" s="431">
        <v>0</v>
      </c>
      <c r="H26" s="431">
        <v>0</v>
      </c>
      <c r="I26" s="437">
        <f t="shared" si="4"/>
        <v>0.76249</v>
      </c>
      <c r="J26" s="437">
        <f t="shared" si="5"/>
        <v>0.76249</v>
      </c>
      <c r="K26" s="412">
        <v>0</v>
      </c>
      <c r="L26" s="407"/>
      <c r="O26" s="411"/>
      <c r="P26" s="411"/>
    </row>
    <row r="27" spans="1:16" ht="24" x14ac:dyDescent="0.25">
      <c r="A27" s="408">
        <v>1</v>
      </c>
      <c r="B27" s="409"/>
      <c r="C27" s="428" t="s">
        <v>6196</v>
      </c>
      <c r="D27" s="461" t="s">
        <v>6197</v>
      </c>
      <c r="E27" s="436">
        <v>0.76249</v>
      </c>
      <c r="F27" s="423">
        <v>0</v>
      </c>
      <c r="G27" s="423">
        <v>0</v>
      </c>
      <c r="H27" s="423">
        <v>0</v>
      </c>
      <c r="I27" s="417">
        <f t="shared" si="4"/>
        <v>0.76249</v>
      </c>
      <c r="J27" s="417">
        <f t="shared" si="5"/>
        <v>0.76249</v>
      </c>
      <c r="K27" s="413">
        <v>0</v>
      </c>
      <c r="L27" s="429" t="s">
        <v>6202</v>
      </c>
      <c r="O27" s="411">
        <f>I27</f>
        <v>0.76249</v>
      </c>
      <c r="P27" s="411"/>
    </row>
    <row r="28" spans="1:16" ht="36.75" x14ac:dyDescent="0.25">
      <c r="A28" s="403" t="s">
        <v>6215</v>
      </c>
      <c r="B28" s="451" t="s">
        <v>6209</v>
      </c>
      <c r="C28" s="428"/>
      <c r="D28" s="410"/>
      <c r="E28" s="435">
        <f>E29</f>
        <v>6.8265000000000002</v>
      </c>
      <c r="F28" s="431">
        <v>0</v>
      </c>
      <c r="G28" s="431">
        <v>0</v>
      </c>
      <c r="H28" s="431">
        <v>0</v>
      </c>
      <c r="I28" s="437">
        <f t="shared" si="4"/>
        <v>6.8265000000000002</v>
      </c>
      <c r="J28" s="437">
        <f t="shared" si="5"/>
        <v>6.8265000000000002</v>
      </c>
      <c r="K28" s="412">
        <v>0</v>
      </c>
      <c r="L28" s="407"/>
      <c r="O28" s="411"/>
      <c r="P28" s="411"/>
    </row>
    <row r="29" spans="1:16" ht="36.75" x14ac:dyDescent="0.25">
      <c r="A29" s="408">
        <v>1</v>
      </c>
      <c r="B29" s="409"/>
      <c r="C29" s="446" t="s">
        <v>6208</v>
      </c>
      <c r="D29" s="419" t="s">
        <v>6210</v>
      </c>
      <c r="E29" s="436">
        <f>I29</f>
        <v>6.8265000000000002</v>
      </c>
      <c r="F29" s="423">
        <v>0</v>
      </c>
      <c r="G29" s="423">
        <v>0</v>
      </c>
      <c r="H29" s="423">
        <v>0</v>
      </c>
      <c r="I29" s="416">
        <v>6.8265000000000002</v>
      </c>
      <c r="J29" s="417">
        <f t="shared" si="5"/>
        <v>6.8265000000000002</v>
      </c>
      <c r="K29" s="413">
        <v>0</v>
      </c>
      <c r="L29" s="418" t="s">
        <v>6218</v>
      </c>
      <c r="N29" s="449">
        <f>I29</f>
        <v>6.8265000000000002</v>
      </c>
      <c r="O29" s="411"/>
      <c r="P29" s="411"/>
    </row>
    <row r="30" spans="1:16" ht="36" x14ac:dyDescent="0.25">
      <c r="A30" s="403" t="s">
        <v>6216</v>
      </c>
      <c r="B30" s="440" t="s">
        <v>6212</v>
      </c>
      <c r="C30" s="428"/>
      <c r="D30" s="410"/>
      <c r="E30" s="435">
        <f>E31</f>
        <v>9.5308899999999994</v>
      </c>
      <c r="F30" s="431">
        <v>0</v>
      </c>
      <c r="G30" s="431">
        <v>0</v>
      </c>
      <c r="H30" s="437">
        <f>H31</f>
        <v>0.60311000000000003</v>
      </c>
      <c r="I30" s="437">
        <f>I31</f>
        <v>8.9277799999999985</v>
      </c>
      <c r="J30" s="437">
        <f>J31</f>
        <v>9.5308899999999994</v>
      </c>
      <c r="K30" s="412">
        <v>0</v>
      </c>
      <c r="L30" s="407"/>
      <c r="O30" s="411"/>
      <c r="P30" s="411">
        <f>J31</f>
        <v>9.5308899999999994</v>
      </c>
    </row>
    <row r="31" spans="1:16" ht="24" x14ac:dyDescent="0.25">
      <c r="A31" s="408">
        <v>1</v>
      </c>
      <c r="B31" s="409"/>
      <c r="C31" s="415" t="s">
        <v>6213</v>
      </c>
      <c r="D31" s="419" t="s">
        <v>4884</v>
      </c>
      <c r="E31" s="436">
        <f>H31+I31</f>
        <v>9.5308899999999994</v>
      </c>
      <c r="F31" s="423">
        <v>0</v>
      </c>
      <c r="G31" s="423">
        <v>0</v>
      </c>
      <c r="H31" s="448">
        <v>0.60311000000000003</v>
      </c>
      <c r="I31" s="416">
        <f>9.53089-0.60311</f>
        <v>8.9277799999999985</v>
      </c>
      <c r="J31" s="417">
        <f>I31+H31</f>
        <v>9.5308899999999994</v>
      </c>
      <c r="K31" s="413">
        <v>0</v>
      </c>
      <c r="L31" s="418" t="s">
        <v>6219</v>
      </c>
      <c r="O31" s="411"/>
      <c r="P31" s="411"/>
    </row>
    <row r="32" spans="1:16" ht="36" x14ac:dyDescent="0.25">
      <c r="A32" s="403" t="s">
        <v>6229</v>
      </c>
      <c r="B32" s="440" t="s">
        <v>6230</v>
      </c>
      <c r="C32" s="428"/>
      <c r="D32" s="410"/>
      <c r="E32" s="435">
        <f>E33</f>
        <v>1.7851399999999999</v>
      </c>
      <c r="F32" s="431">
        <v>0</v>
      </c>
      <c r="G32" s="431">
        <v>0</v>
      </c>
      <c r="H32" s="431">
        <v>0</v>
      </c>
      <c r="I32" s="437">
        <f>I33</f>
        <v>1.7851399999999999</v>
      </c>
      <c r="J32" s="437">
        <f>J33</f>
        <v>1.7851399999999999</v>
      </c>
      <c r="K32" s="412">
        <v>0</v>
      </c>
      <c r="L32" s="407"/>
      <c r="O32" s="411"/>
      <c r="P32" s="411"/>
    </row>
    <row r="33" spans="1:16" ht="24" x14ac:dyDescent="0.25">
      <c r="A33" s="408">
        <v>1</v>
      </c>
      <c r="B33" s="409"/>
      <c r="C33" s="415" t="s">
        <v>6231</v>
      </c>
      <c r="D33" s="419" t="s">
        <v>6210</v>
      </c>
      <c r="E33" s="436">
        <f>H33+I33</f>
        <v>1.7851399999999999</v>
      </c>
      <c r="F33" s="423">
        <v>0</v>
      </c>
      <c r="G33" s="423">
        <v>0</v>
      </c>
      <c r="H33" s="423">
        <v>0</v>
      </c>
      <c r="I33" s="416">
        <v>1.7851399999999999</v>
      </c>
      <c r="J33" s="417">
        <f>I33+H33</f>
        <v>1.7851399999999999</v>
      </c>
      <c r="K33" s="413">
        <v>0</v>
      </c>
      <c r="L33" s="418"/>
      <c r="N33" s="447">
        <f>J33</f>
        <v>1.7851399999999999</v>
      </c>
      <c r="O33" s="411"/>
      <c r="P33" s="411"/>
    </row>
    <row r="34" spans="1:16" ht="36" x14ac:dyDescent="0.25">
      <c r="A34" s="403" t="s">
        <v>6233</v>
      </c>
      <c r="B34" s="440" t="s">
        <v>6234</v>
      </c>
      <c r="C34" s="428"/>
      <c r="D34" s="410"/>
      <c r="E34" s="435">
        <f>E35</f>
        <v>2.5</v>
      </c>
      <c r="F34" s="431">
        <v>0</v>
      </c>
      <c r="G34" s="431">
        <v>0</v>
      </c>
      <c r="H34" s="431">
        <v>0</v>
      </c>
      <c r="I34" s="437">
        <f>I35</f>
        <v>2.5</v>
      </c>
      <c r="J34" s="437">
        <f>J35</f>
        <v>2.5</v>
      </c>
      <c r="K34" s="412">
        <v>0</v>
      </c>
      <c r="L34" s="407"/>
      <c r="O34" s="411"/>
      <c r="P34" s="411"/>
    </row>
    <row r="35" spans="1:16" ht="36" x14ac:dyDescent="0.25">
      <c r="A35" s="408">
        <v>1</v>
      </c>
      <c r="B35" s="409"/>
      <c r="C35" s="415" t="s">
        <v>6235</v>
      </c>
      <c r="D35" s="419" t="s">
        <v>3489</v>
      </c>
      <c r="E35" s="436">
        <f>H35+I35</f>
        <v>2.5</v>
      </c>
      <c r="F35" s="423">
        <v>0</v>
      </c>
      <c r="G35" s="423">
        <v>0</v>
      </c>
      <c r="H35" s="423">
        <v>0</v>
      </c>
      <c r="I35" s="416">
        <v>2.5</v>
      </c>
      <c r="J35" s="417">
        <f>I35+H35</f>
        <v>2.5</v>
      </c>
      <c r="K35" s="413">
        <v>0</v>
      </c>
      <c r="L35" s="419" t="s">
        <v>6237</v>
      </c>
      <c r="O35" s="411"/>
      <c r="P35" s="411">
        <f>J35</f>
        <v>2.5</v>
      </c>
    </row>
    <row r="36" spans="1:16" ht="23.1" customHeight="1" x14ac:dyDescent="0.25">
      <c r="A36" s="857" t="s">
        <v>6236</v>
      </c>
      <c r="B36" s="858"/>
      <c r="C36" s="859"/>
      <c r="D36" s="433"/>
      <c r="E36" s="438">
        <f>E6+E22+E24+E26+E28+E30+E32+E34</f>
        <v>49.11938</v>
      </c>
      <c r="F36" s="431">
        <v>0</v>
      </c>
      <c r="G36" s="431">
        <v>0</v>
      </c>
      <c r="H36" s="438">
        <f t="shared" ref="H36:J36" si="6">H6+H22+H24+H26+H28+H30+H32+H34</f>
        <v>0.60311000000000003</v>
      </c>
      <c r="I36" s="438">
        <f t="shared" si="6"/>
        <v>48.516269999999999</v>
      </c>
      <c r="J36" s="438">
        <f t="shared" si="6"/>
        <v>49.11938</v>
      </c>
      <c r="K36" s="431">
        <v>0</v>
      </c>
      <c r="L36" s="434"/>
      <c r="M36" s="465">
        <f>SUM(M7:M31)</f>
        <v>1.8275400000000002</v>
      </c>
      <c r="N36" s="465">
        <f>SUM(N7:N33)</f>
        <v>12.373390000000001</v>
      </c>
      <c r="O36" s="465">
        <f t="shared" ref="O36" si="7">SUM(O7:O31)</f>
        <v>21.355149999999998</v>
      </c>
      <c r="P36" s="467">
        <f>SUM(P7:P35)</f>
        <v>13.5633</v>
      </c>
    </row>
    <row r="37" spans="1:16" x14ac:dyDescent="0.25">
      <c r="E37" s="402">
        <f>E36-2.5</f>
        <v>46.61938</v>
      </c>
      <c r="F37" s="402"/>
      <c r="G37" s="402"/>
      <c r="H37" s="402"/>
      <c r="I37" s="402"/>
      <c r="J37" s="402"/>
      <c r="K37" s="402"/>
      <c r="N37" s="411"/>
    </row>
    <row r="38" spans="1:16" x14ac:dyDescent="0.25">
      <c r="E38" s="402"/>
      <c r="F38" s="402"/>
      <c r="G38" s="402"/>
      <c r="H38" s="402"/>
      <c r="I38" s="402"/>
      <c r="J38" s="464"/>
      <c r="K38" s="402"/>
      <c r="N38" s="411"/>
    </row>
    <row r="39" spans="1:16" x14ac:dyDescent="0.25">
      <c r="E39" s="402"/>
      <c r="F39" s="402"/>
      <c r="G39" s="402"/>
      <c r="H39" s="402"/>
      <c r="I39" s="402"/>
      <c r="J39" s="464"/>
      <c r="K39" s="402"/>
      <c r="N39" s="411"/>
    </row>
    <row r="40" spans="1:16" x14ac:dyDescent="0.25">
      <c r="E40" s="402"/>
      <c r="F40" s="402"/>
      <c r="G40" s="402"/>
      <c r="H40" s="402"/>
      <c r="I40" s="402"/>
      <c r="J40" s="402"/>
      <c r="K40" s="402"/>
    </row>
    <row r="41" spans="1:16" x14ac:dyDescent="0.25">
      <c r="E41" s="402"/>
      <c r="F41" s="402"/>
      <c r="G41" s="402"/>
      <c r="H41" s="402"/>
      <c r="I41" s="402"/>
      <c r="J41" s="402"/>
      <c r="K41" s="402"/>
    </row>
    <row r="42" spans="1:16" x14ac:dyDescent="0.25">
      <c r="E42" s="402"/>
      <c r="F42" s="402"/>
      <c r="G42" s="402"/>
      <c r="H42" s="402"/>
      <c r="I42" s="402"/>
      <c r="J42" s="402"/>
      <c r="K42" s="402"/>
    </row>
    <row r="43" spans="1:16" x14ac:dyDescent="0.25">
      <c r="E43" s="402"/>
      <c r="F43" s="402"/>
      <c r="G43" s="402"/>
      <c r="H43" s="402"/>
      <c r="I43" s="402"/>
      <c r="J43" s="402"/>
      <c r="K43" s="402"/>
    </row>
    <row r="44" spans="1:16" x14ac:dyDescent="0.25">
      <c r="E44" s="402"/>
      <c r="F44" s="402"/>
      <c r="G44" s="402"/>
      <c r="H44" s="402"/>
      <c r="I44" s="402"/>
      <c r="J44" s="402"/>
      <c r="K44" s="402"/>
    </row>
    <row r="45" spans="1:16" x14ac:dyDescent="0.25">
      <c r="E45" s="402"/>
      <c r="F45" s="402"/>
      <c r="G45" s="402"/>
      <c r="H45" s="402"/>
      <c r="I45" s="402"/>
      <c r="J45" s="402"/>
      <c r="K45" s="402"/>
    </row>
    <row r="46" spans="1:16" x14ac:dyDescent="0.25">
      <c r="E46" s="402"/>
      <c r="F46" s="402"/>
      <c r="G46" s="402"/>
      <c r="H46" s="402"/>
      <c r="I46" s="456">
        <v>94.74</v>
      </c>
      <c r="J46" s="402"/>
      <c r="K46" s="402"/>
    </row>
    <row r="47" spans="1:16" x14ac:dyDescent="0.25">
      <c r="E47" s="402"/>
      <c r="F47" s="402"/>
      <c r="G47" s="402"/>
      <c r="H47" s="402"/>
      <c r="I47" s="456">
        <v>94.17</v>
      </c>
      <c r="J47" s="402"/>
      <c r="K47" s="402"/>
    </row>
    <row r="48" spans="1:16" x14ac:dyDescent="0.25">
      <c r="E48" s="402"/>
      <c r="F48" s="402"/>
      <c r="G48" s="402"/>
      <c r="H48" s="402"/>
      <c r="I48" s="456">
        <v>74.900000000000006</v>
      </c>
      <c r="J48" s="402"/>
      <c r="K48" s="402"/>
    </row>
    <row r="49" spans="5:11" x14ac:dyDescent="0.25">
      <c r="E49" s="402"/>
      <c r="F49" s="402"/>
      <c r="G49" s="402"/>
      <c r="H49" s="402"/>
      <c r="I49" s="456">
        <v>92.23</v>
      </c>
      <c r="J49" s="402"/>
      <c r="K49" s="402"/>
    </row>
    <row r="50" spans="5:11" x14ac:dyDescent="0.25">
      <c r="E50" s="402"/>
      <c r="F50" s="402"/>
      <c r="G50" s="402"/>
      <c r="H50" s="402"/>
      <c r="I50" s="456">
        <v>16.11</v>
      </c>
      <c r="J50" s="402"/>
      <c r="K50" s="402"/>
    </row>
    <row r="51" spans="5:11" x14ac:dyDescent="0.25">
      <c r="E51" s="402"/>
      <c r="F51" s="402"/>
      <c r="G51" s="402"/>
      <c r="H51" s="402"/>
      <c r="I51" s="456">
        <v>249.45</v>
      </c>
      <c r="J51" s="402"/>
      <c r="K51" s="402"/>
    </row>
    <row r="52" spans="5:11" x14ac:dyDescent="0.25">
      <c r="E52" s="402"/>
      <c r="F52" s="402"/>
      <c r="G52" s="402"/>
      <c r="H52" s="402"/>
      <c r="I52" s="456">
        <v>454</v>
      </c>
      <c r="J52" s="402"/>
      <c r="K52" s="402"/>
    </row>
    <row r="53" spans="5:11" x14ac:dyDescent="0.25">
      <c r="E53" s="402"/>
      <c r="F53" s="402"/>
      <c r="G53" s="402"/>
      <c r="H53" s="402"/>
      <c r="I53" s="456">
        <v>357.28</v>
      </c>
      <c r="J53" s="402"/>
      <c r="K53" s="402"/>
    </row>
    <row r="54" spans="5:11" x14ac:dyDescent="0.25">
      <c r="E54" s="402"/>
      <c r="F54" s="402"/>
      <c r="G54" s="402"/>
      <c r="H54" s="402"/>
      <c r="I54" s="456">
        <v>20.399999999999999</v>
      </c>
      <c r="J54" s="402"/>
      <c r="K54" s="402"/>
    </row>
    <row r="55" spans="5:11" x14ac:dyDescent="0.25">
      <c r="E55" s="402"/>
      <c r="F55" s="402"/>
      <c r="G55" s="402"/>
      <c r="H55" s="455">
        <f>SUM(I46:I54)</f>
        <v>1453.28</v>
      </c>
      <c r="I55" s="456">
        <v>524</v>
      </c>
      <c r="J55" s="455">
        <v>608.428</v>
      </c>
      <c r="K55" s="402"/>
    </row>
    <row r="56" spans="5:11" x14ac:dyDescent="0.25">
      <c r="I56" s="457"/>
      <c r="J56" s="400">
        <v>362.846</v>
      </c>
    </row>
    <row r="57" spans="5:11" x14ac:dyDescent="0.25">
      <c r="I57" s="457"/>
      <c r="J57" s="411">
        <f>SUM(J55:J56)</f>
        <v>971.274</v>
      </c>
    </row>
    <row r="58" spans="5:11" x14ac:dyDescent="0.25">
      <c r="I58" s="457"/>
      <c r="J58" s="411">
        <f>H55-J57</f>
        <v>482.00599999999997</v>
      </c>
    </row>
    <row r="59" spans="5:11" x14ac:dyDescent="0.25">
      <c r="I59" s="457"/>
    </row>
    <row r="60" spans="5:11" x14ac:dyDescent="0.25">
      <c r="I60" s="457"/>
    </row>
  </sheetData>
  <mergeCells count="28">
    <mergeCell ref="A13:A15"/>
    <mergeCell ref="B13:B15"/>
    <mergeCell ref="C13:C15"/>
    <mergeCell ref="L13:L15"/>
    <mergeCell ref="A36:C36"/>
    <mergeCell ref="A16:A18"/>
    <mergeCell ref="B16:B18"/>
    <mergeCell ref="C16:C18"/>
    <mergeCell ref="L16:L18"/>
    <mergeCell ref="A19:A21"/>
    <mergeCell ref="B19:B21"/>
    <mergeCell ref="C19:C21"/>
    <mergeCell ref="L19:L21"/>
    <mergeCell ref="A10:A12"/>
    <mergeCell ref="A1:B1"/>
    <mergeCell ref="A2:L2"/>
    <mergeCell ref="A3:L3"/>
    <mergeCell ref="A4:A5"/>
    <mergeCell ref="B4:B5"/>
    <mergeCell ref="C4:C5"/>
    <mergeCell ref="D4:D5"/>
    <mergeCell ref="E4:E5"/>
    <mergeCell ref="F4:I4"/>
    <mergeCell ref="J4:K4"/>
    <mergeCell ref="L4:L5"/>
    <mergeCell ref="B10:B12"/>
    <mergeCell ref="C10:C12"/>
    <mergeCell ref="L10:L12"/>
  </mergeCells>
  <pageMargins left="0.4" right="0.16" top="0.59" bottom="0.47" header="0.24" footer="0.2"/>
  <pageSetup paperSize="9" orientation="landscape" verticalDpi="0" r:id="rId1"/>
  <headerFoot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topLeftCell="A25" workbookViewId="0">
      <selection activeCell="A2" sqref="A2:L3"/>
    </sheetView>
  </sheetViews>
  <sheetFormatPr defaultRowHeight="15.75" x14ac:dyDescent="0.25"/>
  <cols>
    <col min="1" max="1" width="5.140625" style="401" customWidth="1"/>
    <col min="2" max="2" width="19.85546875" style="400" customWidth="1"/>
    <col min="3" max="3" width="26.140625" style="400" customWidth="1"/>
    <col min="4" max="4" width="15.140625" style="400" customWidth="1"/>
    <col min="5" max="5" width="9.140625" style="400" customWidth="1"/>
    <col min="6" max="6" width="5.140625" style="400" customWidth="1"/>
    <col min="7" max="7" width="5.85546875" style="400" customWidth="1"/>
    <col min="8" max="8" width="8.140625" style="400" customWidth="1"/>
    <col min="9" max="9" width="10.42578125" style="400" customWidth="1"/>
    <col min="10" max="10" width="9.28515625" style="400" customWidth="1"/>
    <col min="11" max="11" width="7.28515625" style="400" customWidth="1"/>
    <col min="12" max="12" width="18.7109375" style="400" customWidth="1"/>
    <col min="13" max="13" width="9.140625" style="400"/>
    <col min="14" max="14" width="15.85546875" style="400" customWidth="1"/>
    <col min="15" max="16384" width="9.140625" style="400"/>
  </cols>
  <sheetData>
    <row r="1" spans="1:16" x14ac:dyDescent="0.25">
      <c r="A1" s="860" t="s">
        <v>6238</v>
      </c>
      <c r="B1" s="860"/>
    </row>
    <row r="2" spans="1:16" ht="38.25" customHeight="1" x14ac:dyDescent="0.25">
      <c r="A2" s="921" t="s">
        <v>6239</v>
      </c>
      <c r="B2" s="861"/>
      <c r="C2" s="861"/>
      <c r="D2" s="861"/>
      <c r="E2" s="861"/>
      <c r="F2" s="861"/>
      <c r="G2" s="861"/>
      <c r="H2" s="861"/>
      <c r="I2" s="861"/>
      <c r="J2" s="861"/>
      <c r="K2" s="861"/>
      <c r="L2" s="861"/>
    </row>
    <row r="3" spans="1:16" ht="26.25" customHeight="1" x14ac:dyDescent="0.25">
      <c r="A3" s="855" t="s">
        <v>0</v>
      </c>
      <c r="B3" s="855" t="s">
        <v>6165</v>
      </c>
      <c r="C3" s="855" t="s">
        <v>6166</v>
      </c>
      <c r="D3" s="855" t="s">
        <v>6167</v>
      </c>
      <c r="E3" s="855" t="s">
        <v>6198</v>
      </c>
      <c r="F3" s="863" t="s">
        <v>6172</v>
      </c>
      <c r="G3" s="864"/>
      <c r="H3" s="864"/>
      <c r="I3" s="865"/>
      <c r="J3" s="863" t="s">
        <v>6168</v>
      </c>
      <c r="K3" s="864"/>
      <c r="L3" s="855" t="s">
        <v>6169</v>
      </c>
    </row>
    <row r="4" spans="1:16" ht="30" customHeight="1" x14ac:dyDescent="0.25">
      <c r="A4" s="856"/>
      <c r="B4" s="856"/>
      <c r="C4" s="856"/>
      <c r="D4" s="856"/>
      <c r="E4" s="856"/>
      <c r="F4" s="403" t="s">
        <v>6164</v>
      </c>
      <c r="G4" s="403" t="s">
        <v>6158</v>
      </c>
      <c r="H4" s="403" t="s">
        <v>6159</v>
      </c>
      <c r="I4" s="403" t="s">
        <v>6171</v>
      </c>
      <c r="J4" s="403" t="s">
        <v>6157</v>
      </c>
      <c r="K4" s="403" t="s">
        <v>6170</v>
      </c>
      <c r="L4" s="856"/>
    </row>
    <row r="5" spans="1:16" ht="30" customHeight="1" x14ac:dyDescent="0.25">
      <c r="A5" s="466" t="s">
        <v>26</v>
      </c>
      <c r="B5" s="466" t="s">
        <v>6177</v>
      </c>
      <c r="C5" s="466"/>
      <c r="D5" s="466"/>
      <c r="E5" s="421">
        <f>E6+E7+E8+E9+E12+E15+E18</f>
        <v>9.751949999999999</v>
      </c>
      <c r="F5" s="413">
        <v>0</v>
      </c>
      <c r="G5" s="413">
        <v>0</v>
      </c>
      <c r="H5" s="413">
        <v>0</v>
      </c>
      <c r="I5" s="421">
        <f t="shared" ref="I5:J5" si="0">I6+I7+I8+I9+I12+I15+I18</f>
        <v>9.751949999999999</v>
      </c>
      <c r="J5" s="421">
        <f t="shared" si="0"/>
        <v>9.751949999999999</v>
      </c>
      <c r="K5" s="413">
        <v>0</v>
      </c>
      <c r="L5" s="466"/>
    </row>
    <row r="6" spans="1:16" ht="26.1" customHeight="1" x14ac:dyDescent="0.25">
      <c r="A6" s="408">
        <v>1</v>
      </c>
      <c r="B6" s="404"/>
      <c r="C6" s="415" t="s">
        <v>6178</v>
      </c>
      <c r="D6" s="418" t="s">
        <v>6185</v>
      </c>
      <c r="E6" s="420">
        <f>SUM(F6:I6)</f>
        <v>1.9897199999999999</v>
      </c>
      <c r="F6" s="413">
        <v>0</v>
      </c>
      <c r="G6" s="413">
        <v>0</v>
      </c>
      <c r="H6" s="413">
        <v>0</v>
      </c>
      <c r="I6" s="416">
        <v>1.9897199999999999</v>
      </c>
      <c r="J6" s="417">
        <f>I6</f>
        <v>1.9897199999999999</v>
      </c>
      <c r="K6" s="413">
        <v>0</v>
      </c>
      <c r="L6" s="418" t="s">
        <v>6186</v>
      </c>
    </row>
    <row r="7" spans="1:16" ht="26.1" customHeight="1" x14ac:dyDescent="0.25">
      <c r="A7" s="408">
        <v>2</v>
      </c>
      <c r="B7" s="405"/>
      <c r="C7" s="415" t="s">
        <v>6179</v>
      </c>
      <c r="D7" s="418" t="s">
        <v>2141</v>
      </c>
      <c r="E7" s="420">
        <f t="shared" ref="E7:E22" si="1">SUM(F7:I7)</f>
        <v>2.1729400000000001</v>
      </c>
      <c r="F7" s="413">
        <v>0</v>
      </c>
      <c r="G7" s="413">
        <v>0</v>
      </c>
      <c r="H7" s="413">
        <v>0</v>
      </c>
      <c r="I7" s="416">
        <v>2.1729400000000001</v>
      </c>
      <c r="J7" s="417">
        <f t="shared" ref="J7:J8" si="2">I7</f>
        <v>2.1729400000000001</v>
      </c>
      <c r="K7" s="413">
        <v>0</v>
      </c>
      <c r="L7" s="418" t="s">
        <v>6187</v>
      </c>
    </row>
    <row r="8" spans="1:16" ht="26.1" customHeight="1" x14ac:dyDescent="0.25">
      <c r="A8" s="408">
        <v>3</v>
      </c>
      <c r="B8" s="406"/>
      <c r="C8" s="415" t="s">
        <v>6180</v>
      </c>
      <c r="D8" s="418" t="s">
        <v>2790</v>
      </c>
      <c r="E8" s="420">
        <f t="shared" si="1"/>
        <v>0.69125999999999999</v>
      </c>
      <c r="F8" s="413">
        <v>0</v>
      </c>
      <c r="G8" s="413">
        <v>0</v>
      </c>
      <c r="H8" s="413">
        <v>0</v>
      </c>
      <c r="I8" s="416">
        <v>0.69125999999999999</v>
      </c>
      <c r="J8" s="417">
        <f t="shared" si="2"/>
        <v>0.69125999999999999</v>
      </c>
      <c r="K8" s="413">
        <v>0</v>
      </c>
      <c r="L8" s="418" t="s">
        <v>6188</v>
      </c>
    </row>
    <row r="9" spans="1:16" ht="33.75" x14ac:dyDescent="0.25">
      <c r="A9" s="867">
        <v>4</v>
      </c>
      <c r="B9" s="870"/>
      <c r="C9" s="873" t="s">
        <v>6181</v>
      </c>
      <c r="D9" s="458" t="s">
        <v>6223</v>
      </c>
      <c r="E9" s="459">
        <f>SUM(F9:I9)</f>
        <v>0.77795000000000003</v>
      </c>
      <c r="F9" s="413">
        <v>0</v>
      </c>
      <c r="G9" s="413">
        <v>0</v>
      </c>
      <c r="H9" s="413">
        <v>0</v>
      </c>
      <c r="I9" s="460">
        <f>SUM(I10:I11)</f>
        <v>0.77795000000000003</v>
      </c>
      <c r="J9" s="417">
        <f>I9</f>
        <v>0.77795000000000003</v>
      </c>
      <c r="K9" s="413">
        <v>0</v>
      </c>
      <c r="L9" s="876" t="s">
        <v>6220</v>
      </c>
    </row>
    <row r="10" spans="1:16" ht="18" customHeight="1" x14ac:dyDescent="0.25">
      <c r="A10" s="868"/>
      <c r="B10" s="871"/>
      <c r="C10" s="874"/>
      <c r="D10" s="458" t="s">
        <v>6221</v>
      </c>
      <c r="E10" s="459">
        <f>I10</f>
        <v>0.53729000000000005</v>
      </c>
      <c r="F10" s="413">
        <v>0</v>
      </c>
      <c r="G10" s="413">
        <v>0</v>
      </c>
      <c r="H10" s="413">
        <v>0</v>
      </c>
      <c r="I10" s="460">
        <v>0.53729000000000005</v>
      </c>
      <c r="J10" s="417">
        <f>I10</f>
        <v>0.53729000000000005</v>
      </c>
      <c r="K10" s="413"/>
      <c r="L10" s="877"/>
    </row>
    <row r="11" spans="1:16" ht="18" customHeight="1" x14ac:dyDescent="0.25">
      <c r="A11" s="869"/>
      <c r="B11" s="872"/>
      <c r="C11" s="875"/>
      <c r="D11" s="458" t="s">
        <v>6222</v>
      </c>
      <c r="E11" s="459">
        <f>I11</f>
        <v>0.24066000000000001</v>
      </c>
      <c r="F11" s="413">
        <v>0</v>
      </c>
      <c r="G11" s="413">
        <v>0</v>
      </c>
      <c r="H11" s="413">
        <v>0</v>
      </c>
      <c r="I11" s="460">
        <v>0.24066000000000001</v>
      </c>
      <c r="J11" s="417">
        <f>I11</f>
        <v>0.24066000000000001</v>
      </c>
      <c r="K11" s="413"/>
      <c r="L11" s="878"/>
    </row>
    <row r="12" spans="1:16" ht="36" customHeight="1" x14ac:dyDescent="0.25">
      <c r="A12" s="867">
        <v>5</v>
      </c>
      <c r="B12" s="870"/>
      <c r="C12" s="873" t="s">
        <v>6182</v>
      </c>
      <c r="D12" s="458" t="s">
        <v>6223</v>
      </c>
      <c r="E12" s="459">
        <f t="shared" si="1"/>
        <v>2.1200799999999997</v>
      </c>
      <c r="F12" s="413">
        <v>0</v>
      </c>
      <c r="G12" s="413">
        <v>0</v>
      </c>
      <c r="H12" s="413">
        <v>0</v>
      </c>
      <c r="I12" s="460">
        <f>SUM(I13:I14)</f>
        <v>2.1200799999999997</v>
      </c>
      <c r="J12" s="460">
        <f>SUM(J13:J14)</f>
        <v>2.1200799999999997</v>
      </c>
      <c r="K12" s="413">
        <v>0</v>
      </c>
      <c r="L12" s="876" t="s">
        <v>6220</v>
      </c>
      <c r="O12" s="411"/>
      <c r="P12" s="411"/>
    </row>
    <row r="13" spans="1:16" ht="18" customHeight="1" x14ac:dyDescent="0.25">
      <c r="A13" s="868"/>
      <c r="B13" s="871"/>
      <c r="C13" s="874"/>
      <c r="D13" s="458" t="s">
        <v>6221</v>
      </c>
      <c r="E13" s="459">
        <f>I13</f>
        <v>1.0431999999999999</v>
      </c>
      <c r="F13" s="413">
        <v>0</v>
      </c>
      <c r="G13" s="413">
        <v>0</v>
      </c>
      <c r="H13" s="413">
        <v>0</v>
      </c>
      <c r="I13" s="460">
        <v>1.0431999999999999</v>
      </c>
      <c r="J13" s="417">
        <f>I13</f>
        <v>1.0431999999999999</v>
      </c>
      <c r="K13" s="413"/>
      <c r="L13" s="877"/>
      <c r="O13" s="411"/>
      <c r="P13" s="411"/>
    </row>
    <row r="14" spans="1:16" ht="18" customHeight="1" x14ac:dyDescent="0.25">
      <c r="A14" s="869"/>
      <c r="B14" s="872"/>
      <c r="C14" s="875"/>
      <c r="D14" s="458" t="s">
        <v>6222</v>
      </c>
      <c r="E14" s="459">
        <f>I14</f>
        <v>1.0768800000000001</v>
      </c>
      <c r="F14" s="413">
        <v>0</v>
      </c>
      <c r="G14" s="413">
        <v>0</v>
      </c>
      <c r="H14" s="413">
        <v>0</v>
      </c>
      <c r="I14" s="460">
        <v>1.0768800000000001</v>
      </c>
      <c r="J14" s="417">
        <f>I14</f>
        <v>1.0768800000000001</v>
      </c>
      <c r="K14" s="413"/>
      <c r="L14" s="878"/>
      <c r="O14" s="411"/>
      <c r="P14" s="411"/>
    </row>
    <row r="15" spans="1:16" ht="33.75" x14ac:dyDescent="0.25">
      <c r="A15" s="867">
        <v>6</v>
      </c>
      <c r="B15" s="870"/>
      <c r="C15" s="873" t="s">
        <v>6183</v>
      </c>
      <c r="D15" s="458" t="s">
        <v>6223</v>
      </c>
      <c r="E15" s="459">
        <f>SUM(E16:E17)</f>
        <v>1</v>
      </c>
      <c r="F15" s="413">
        <v>0</v>
      </c>
      <c r="G15" s="413">
        <v>0</v>
      </c>
      <c r="H15" s="413">
        <v>0</v>
      </c>
      <c r="I15" s="460">
        <f>SUM(I16:I17)</f>
        <v>1</v>
      </c>
      <c r="J15" s="460">
        <f>SUM(J16:J17)</f>
        <v>1</v>
      </c>
      <c r="K15" s="413">
        <v>0</v>
      </c>
      <c r="L15" s="876" t="s">
        <v>6190</v>
      </c>
      <c r="O15" s="411"/>
      <c r="P15" s="411"/>
    </row>
    <row r="16" spans="1:16" ht="18" customHeight="1" x14ac:dyDescent="0.25">
      <c r="A16" s="868"/>
      <c r="B16" s="871"/>
      <c r="C16" s="874"/>
      <c r="D16" s="458" t="s">
        <v>6221</v>
      </c>
      <c r="E16" s="459">
        <f>I16</f>
        <v>0.7</v>
      </c>
      <c r="F16" s="413">
        <v>0</v>
      </c>
      <c r="G16" s="413">
        <v>0</v>
      </c>
      <c r="H16" s="413">
        <v>0</v>
      </c>
      <c r="I16" s="460">
        <v>0.7</v>
      </c>
      <c r="J16" s="417">
        <f>I16</f>
        <v>0.7</v>
      </c>
      <c r="K16" s="413"/>
      <c r="L16" s="877"/>
      <c r="O16" s="411"/>
      <c r="P16" s="411"/>
    </row>
    <row r="17" spans="1:16" ht="18" customHeight="1" x14ac:dyDescent="0.25">
      <c r="A17" s="869"/>
      <c r="B17" s="872"/>
      <c r="C17" s="875"/>
      <c r="D17" s="458" t="s">
        <v>6222</v>
      </c>
      <c r="E17" s="459">
        <f>I17</f>
        <v>0.3</v>
      </c>
      <c r="F17" s="413">
        <v>0</v>
      </c>
      <c r="G17" s="413">
        <v>0</v>
      </c>
      <c r="H17" s="413">
        <v>0</v>
      </c>
      <c r="I17" s="460">
        <v>0.3</v>
      </c>
      <c r="J17" s="417">
        <f>I17</f>
        <v>0.3</v>
      </c>
      <c r="K17" s="413"/>
      <c r="L17" s="878"/>
      <c r="O17" s="411"/>
      <c r="P17" s="411"/>
    </row>
    <row r="18" spans="1:16" ht="33.75" x14ac:dyDescent="0.25">
      <c r="A18" s="867">
        <v>7</v>
      </c>
      <c r="B18" s="870"/>
      <c r="C18" s="873" t="s">
        <v>6184</v>
      </c>
      <c r="D18" s="458" t="s">
        <v>6223</v>
      </c>
      <c r="E18" s="459">
        <f>SUM(E19:E20)</f>
        <v>1</v>
      </c>
      <c r="F18" s="413">
        <v>0</v>
      </c>
      <c r="G18" s="413">
        <v>0</v>
      </c>
      <c r="H18" s="413">
        <v>0</v>
      </c>
      <c r="I18" s="459">
        <f t="shared" ref="I18:J18" si="3">SUM(I19:I20)</f>
        <v>1</v>
      </c>
      <c r="J18" s="459">
        <f t="shared" si="3"/>
        <v>1</v>
      </c>
      <c r="K18" s="413">
        <v>0</v>
      </c>
      <c r="L18" s="876" t="s">
        <v>6190</v>
      </c>
      <c r="O18" s="411"/>
      <c r="P18" s="411"/>
    </row>
    <row r="19" spans="1:16" ht="18" customHeight="1" x14ac:dyDescent="0.25">
      <c r="A19" s="868"/>
      <c r="B19" s="871"/>
      <c r="C19" s="874"/>
      <c r="D19" s="458" t="s">
        <v>6221</v>
      </c>
      <c r="E19" s="459">
        <f>I19</f>
        <v>0.79</v>
      </c>
      <c r="F19" s="413">
        <v>0</v>
      </c>
      <c r="G19" s="413">
        <v>0</v>
      </c>
      <c r="H19" s="413">
        <v>0</v>
      </c>
      <c r="I19" s="460">
        <v>0.79</v>
      </c>
      <c r="J19" s="417">
        <f>I19</f>
        <v>0.79</v>
      </c>
      <c r="K19" s="413"/>
      <c r="L19" s="877"/>
      <c r="O19" s="411"/>
      <c r="P19" s="411"/>
    </row>
    <row r="20" spans="1:16" ht="18" customHeight="1" x14ac:dyDescent="0.25">
      <c r="A20" s="869"/>
      <c r="B20" s="872"/>
      <c r="C20" s="875"/>
      <c r="D20" s="458" t="s">
        <v>6222</v>
      </c>
      <c r="E20" s="459">
        <f>I20</f>
        <v>0.21</v>
      </c>
      <c r="F20" s="413">
        <v>0</v>
      </c>
      <c r="G20" s="413">
        <v>0</v>
      </c>
      <c r="H20" s="413">
        <v>0</v>
      </c>
      <c r="I20" s="460">
        <v>0.21</v>
      </c>
      <c r="J20" s="417">
        <f>I20</f>
        <v>0.21</v>
      </c>
      <c r="K20" s="413"/>
      <c r="L20" s="878"/>
      <c r="O20" s="411"/>
      <c r="P20" s="411"/>
    </row>
    <row r="21" spans="1:16" ht="36" x14ac:dyDescent="0.25">
      <c r="A21" s="403" t="s">
        <v>6191</v>
      </c>
      <c r="B21" s="440" t="s">
        <v>6199</v>
      </c>
      <c r="C21" s="415"/>
      <c r="D21" s="444"/>
      <c r="E21" s="442">
        <f>E22</f>
        <v>1.53241</v>
      </c>
      <c r="F21" s="412">
        <v>0</v>
      </c>
      <c r="G21" s="412">
        <v>0</v>
      </c>
      <c r="H21" s="412">
        <v>0</v>
      </c>
      <c r="I21" s="442">
        <f>I22</f>
        <v>1.53241</v>
      </c>
      <c r="J21" s="442">
        <f>J22</f>
        <v>1.53241</v>
      </c>
      <c r="K21" s="412">
        <v>0</v>
      </c>
      <c r="L21" s="419"/>
      <c r="O21" s="411"/>
      <c r="P21" s="411"/>
    </row>
    <row r="22" spans="1:16" ht="48.75" x14ac:dyDescent="0.25">
      <c r="A22" s="408">
        <v>1</v>
      </c>
      <c r="B22" s="406"/>
      <c r="C22" s="441" t="s">
        <v>6200</v>
      </c>
      <c r="D22" s="419" t="s">
        <v>4884</v>
      </c>
      <c r="E22" s="420">
        <f t="shared" si="1"/>
        <v>1.53241</v>
      </c>
      <c r="F22" s="413">
        <v>0</v>
      </c>
      <c r="G22" s="413">
        <v>0</v>
      </c>
      <c r="H22" s="413">
        <v>0</v>
      </c>
      <c r="I22" s="416">
        <v>1.53241</v>
      </c>
      <c r="J22" s="416">
        <v>1.53241</v>
      </c>
      <c r="K22" s="413">
        <v>0</v>
      </c>
      <c r="L22" s="419" t="s">
        <v>6201</v>
      </c>
      <c r="O22" s="411"/>
      <c r="P22" s="411"/>
    </row>
    <row r="23" spans="1:16" ht="24" x14ac:dyDescent="0.25">
      <c r="A23" s="403" t="s">
        <v>6195</v>
      </c>
      <c r="B23" s="422" t="s">
        <v>6192</v>
      </c>
      <c r="C23" s="406"/>
      <c r="D23" s="410"/>
      <c r="E23" s="430">
        <f>E24</f>
        <v>16.43</v>
      </c>
      <c r="F23" s="431">
        <v>0</v>
      </c>
      <c r="G23" s="431">
        <v>0</v>
      </c>
      <c r="H23" s="431">
        <v>0</v>
      </c>
      <c r="I23" s="432">
        <f t="shared" ref="I23:I27" si="4">E23</f>
        <v>16.43</v>
      </c>
      <c r="J23" s="432">
        <f t="shared" ref="J23:J28" si="5">I23</f>
        <v>16.43</v>
      </c>
      <c r="K23" s="412">
        <v>0</v>
      </c>
      <c r="L23" s="407"/>
      <c r="O23" s="411"/>
      <c r="P23" s="411"/>
    </row>
    <row r="24" spans="1:16" ht="24" x14ac:dyDescent="0.25">
      <c r="A24" s="439">
        <v>1</v>
      </c>
      <c r="B24" s="409"/>
      <c r="C24" s="415" t="s">
        <v>6193</v>
      </c>
      <c r="D24" s="426" t="s">
        <v>2137</v>
      </c>
      <c r="E24" s="425">
        <f>SUM(F24:I24)</f>
        <v>16.43</v>
      </c>
      <c r="F24" s="413">
        <v>0</v>
      </c>
      <c r="G24" s="413">
        <v>0</v>
      </c>
      <c r="H24" s="413">
        <v>0</v>
      </c>
      <c r="I24" s="424">
        <v>16.43</v>
      </c>
      <c r="J24" s="424">
        <f t="shared" si="5"/>
        <v>16.43</v>
      </c>
      <c r="K24" s="413">
        <v>0</v>
      </c>
      <c r="L24" s="426" t="s">
        <v>6194</v>
      </c>
      <c r="O24" s="411"/>
      <c r="P24" s="411"/>
    </row>
    <row r="25" spans="1:16" ht="24" x14ac:dyDescent="0.25">
      <c r="A25" s="403" t="s">
        <v>6203</v>
      </c>
      <c r="B25" s="427" t="s">
        <v>1971</v>
      </c>
      <c r="C25" s="428"/>
      <c r="D25" s="461"/>
      <c r="E25" s="435">
        <f>E26</f>
        <v>0.76249</v>
      </c>
      <c r="F25" s="431">
        <v>0</v>
      </c>
      <c r="G25" s="431">
        <v>0</v>
      </c>
      <c r="H25" s="431">
        <v>0</v>
      </c>
      <c r="I25" s="437">
        <f t="shared" si="4"/>
        <v>0.76249</v>
      </c>
      <c r="J25" s="437">
        <f t="shared" si="5"/>
        <v>0.76249</v>
      </c>
      <c r="K25" s="412">
        <v>0</v>
      </c>
      <c r="L25" s="407"/>
      <c r="O25" s="411"/>
      <c r="P25" s="411"/>
    </row>
    <row r="26" spans="1:16" ht="24" x14ac:dyDescent="0.25">
      <c r="A26" s="408">
        <v>1</v>
      </c>
      <c r="B26" s="409"/>
      <c r="C26" s="428" t="s">
        <v>6196</v>
      </c>
      <c r="D26" s="461" t="s">
        <v>6197</v>
      </c>
      <c r="E26" s="436">
        <v>0.76249</v>
      </c>
      <c r="F26" s="423">
        <v>0</v>
      </c>
      <c r="G26" s="423">
        <v>0</v>
      </c>
      <c r="H26" s="423">
        <v>0</v>
      </c>
      <c r="I26" s="417">
        <f t="shared" si="4"/>
        <v>0.76249</v>
      </c>
      <c r="J26" s="417">
        <f t="shared" si="5"/>
        <v>0.76249</v>
      </c>
      <c r="K26" s="413">
        <v>0</v>
      </c>
      <c r="L26" s="429" t="s">
        <v>6202</v>
      </c>
      <c r="O26" s="411"/>
      <c r="P26" s="411"/>
    </row>
    <row r="27" spans="1:16" ht="36.75" x14ac:dyDescent="0.25">
      <c r="A27" s="403" t="s">
        <v>6215</v>
      </c>
      <c r="B27" s="451" t="s">
        <v>6209</v>
      </c>
      <c r="C27" s="428"/>
      <c r="D27" s="410"/>
      <c r="E27" s="435">
        <f>E28</f>
        <v>6.8265000000000002</v>
      </c>
      <c r="F27" s="431">
        <v>0</v>
      </c>
      <c r="G27" s="431">
        <v>0</v>
      </c>
      <c r="H27" s="431">
        <v>0</v>
      </c>
      <c r="I27" s="437">
        <f t="shared" si="4"/>
        <v>6.8265000000000002</v>
      </c>
      <c r="J27" s="437">
        <f t="shared" si="5"/>
        <v>6.8265000000000002</v>
      </c>
      <c r="K27" s="412">
        <v>0</v>
      </c>
      <c r="L27" s="407"/>
      <c r="O27" s="411"/>
      <c r="P27" s="411"/>
    </row>
    <row r="28" spans="1:16" ht="36.75" x14ac:dyDescent="0.25">
      <c r="A28" s="408">
        <v>1</v>
      </c>
      <c r="B28" s="409"/>
      <c r="C28" s="446" t="s">
        <v>6208</v>
      </c>
      <c r="D28" s="419" t="s">
        <v>6210</v>
      </c>
      <c r="E28" s="436">
        <f>I28</f>
        <v>6.8265000000000002</v>
      </c>
      <c r="F28" s="423">
        <v>0</v>
      </c>
      <c r="G28" s="423">
        <v>0</v>
      </c>
      <c r="H28" s="423">
        <v>0</v>
      </c>
      <c r="I28" s="416">
        <v>6.8265000000000002</v>
      </c>
      <c r="J28" s="417">
        <f t="shared" si="5"/>
        <v>6.8265000000000002</v>
      </c>
      <c r="K28" s="413">
        <v>0</v>
      </c>
      <c r="L28" s="418" t="s">
        <v>6218</v>
      </c>
      <c r="N28" s="449">
        <f>I33+TT_So!D8</f>
        <v>62.373660000000001</v>
      </c>
      <c r="O28" s="411"/>
      <c r="P28" s="411"/>
    </row>
    <row r="29" spans="1:16" ht="36" x14ac:dyDescent="0.25">
      <c r="A29" s="403" t="s">
        <v>6216</v>
      </c>
      <c r="B29" s="440" t="s">
        <v>6212</v>
      </c>
      <c r="C29" s="428"/>
      <c r="D29" s="410"/>
      <c r="E29" s="435">
        <f>E30</f>
        <v>9.5308899999999994</v>
      </c>
      <c r="F29" s="431">
        <v>0</v>
      </c>
      <c r="G29" s="431">
        <v>0</v>
      </c>
      <c r="H29" s="437">
        <f>H30</f>
        <v>0.60311000000000003</v>
      </c>
      <c r="I29" s="437">
        <f>I30</f>
        <v>8.9277799999999985</v>
      </c>
      <c r="J29" s="437">
        <f>J30</f>
        <v>9.5308899999999994</v>
      </c>
      <c r="K29" s="412">
        <v>0</v>
      </c>
      <c r="L29" s="407"/>
      <c r="O29" s="411"/>
      <c r="P29" s="411"/>
    </row>
    <row r="30" spans="1:16" ht="24" x14ac:dyDescent="0.25">
      <c r="A30" s="408">
        <v>1</v>
      </c>
      <c r="B30" s="409"/>
      <c r="C30" s="415" t="s">
        <v>6213</v>
      </c>
      <c r="D30" s="419" t="s">
        <v>4884</v>
      </c>
      <c r="E30" s="436">
        <f>H30+I30</f>
        <v>9.5308899999999994</v>
      </c>
      <c r="F30" s="423">
        <v>0</v>
      </c>
      <c r="G30" s="423">
        <v>0</v>
      </c>
      <c r="H30" s="448">
        <v>0.60311000000000003</v>
      </c>
      <c r="I30" s="416">
        <f>9.53089-0.60311</f>
        <v>8.9277799999999985</v>
      </c>
      <c r="J30" s="417">
        <f>I30+H30</f>
        <v>9.5308899999999994</v>
      </c>
      <c r="K30" s="413">
        <v>0</v>
      </c>
      <c r="L30" s="418" t="s">
        <v>6219</v>
      </c>
      <c r="O30" s="411"/>
      <c r="P30" s="411"/>
    </row>
    <row r="31" spans="1:16" ht="36" x14ac:dyDescent="0.25">
      <c r="A31" s="403" t="s">
        <v>6229</v>
      </c>
      <c r="B31" s="440" t="s">
        <v>6230</v>
      </c>
      <c r="C31" s="428"/>
      <c r="D31" s="410"/>
      <c r="E31" s="435">
        <f>E32</f>
        <v>1.7851399999999999</v>
      </c>
      <c r="F31" s="431">
        <v>0</v>
      </c>
      <c r="G31" s="431">
        <v>0</v>
      </c>
      <c r="H31" s="431">
        <v>0</v>
      </c>
      <c r="I31" s="437">
        <f>I32</f>
        <v>1.7851399999999999</v>
      </c>
      <c r="J31" s="437">
        <f>J32</f>
        <v>1.7851399999999999</v>
      </c>
      <c r="K31" s="412">
        <v>0</v>
      </c>
      <c r="L31" s="407"/>
      <c r="O31" s="411"/>
      <c r="P31" s="411"/>
    </row>
    <row r="32" spans="1:16" ht="24" x14ac:dyDescent="0.25">
      <c r="A32" s="408">
        <v>1</v>
      </c>
      <c r="B32" s="409"/>
      <c r="C32" s="415" t="s">
        <v>6231</v>
      </c>
      <c r="D32" s="419" t="s">
        <v>6210</v>
      </c>
      <c r="E32" s="436">
        <f>H32+I32</f>
        <v>1.7851399999999999</v>
      </c>
      <c r="F32" s="423">
        <v>0</v>
      </c>
      <c r="G32" s="423">
        <v>0</v>
      </c>
      <c r="H32" s="423">
        <v>0</v>
      </c>
      <c r="I32" s="416">
        <v>1.7851399999999999</v>
      </c>
      <c r="J32" s="417">
        <f>I32+H32</f>
        <v>1.7851399999999999</v>
      </c>
      <c r="K32" s="413">
        <v>0</v>
      </c>
      <c r="L32" s="418"/>
      <c r="O32" s="411"/>
      <c r="P32" s="411"/>
    </row>
    <row r="33" spans="1:14" ht="23.1" customHeight="1" x14ac:dyDescent="0.25">
      <c r="A33" s="857" t="s">
        <v>6232</v>
      </c>
      <c r="B33" s="858"/>
      <c r="C33" s="859"/>
      <c r="D33" s="433"/>
      <c r="E33" s="438">
        <f>E5+E21+E23+E25+E27+E29+E31</f>
        <v>46.61938</v>
      </c>
      <c r="F33" s="431">
        <v>0</v>
      </c>
      <c r="G33" s="431">
        <v>0</v>
      </c>
      <c r="H33" s="438">
        <f>H5+H21+H23+H25+H27+H29+H31</f>
        <v>0.60311000000000003</v>
      </c>
      <c r="I33" s="438">
        <f>I5+I21+I23+I25+I27+I29+I31</f>
        <v>46.016269999999999</v>
      </c>
      <c r="J33" s="438">
        <f>J5+J21+J23+J25+J27+J29+J31</f>
        <v>46.61938</v>
      </c>
      <c r="K33" s="431">
        <v>0</v>
      </c>
      <c r="L33" s="434"/>
      <c r="N33" s="411"/>
    </row>
    <row r="34" spans="1:14" x14ac:dyDescent="0.25">
      <c r="E34" s="402"/>
      <c r="F34" s="402"/>
      <c r="G34" s="402"/>
      <c r="H34" s="402"/>
      <c r="I34" s="402"/>
      <c r="J34" s="402"/>
      <c r="K34" s="402"/>
      <c r="N34" s="411"/>
    </row>
    <row r="35" spans="1:14" x14ac:dyDescent="0.25">
      <c r="E35" s="402"/>
      <c r="F35" s="402"/>
      <c r="G35" s="402"/>
      <c r="H35" s="402"/>
      <c r="I35" s="402"/>
      <c r="J35" s="402"/>
      <c r="K35" s="402"/>
      <c r="N35" s="411"/>
    </row>
    <row r="36" spans="1:14" x14ac:dyDescent="0.25">
      <c r="E36" s="402"/>
      <c r="F36" s="402"/>
      <c r="G36" s="402"/>
      <c r="H36" s="402"/>
      <c r="I36" s="402"/>
      <c r="J36" s="450">
        <f>27.55117+2.4</f>
        <v>29.951169999999998</v>
      </c>
      <c r="K36" s="402"/>
      <c r="N36" s="411"/>
    </row>
    <row r="37" spans="1:14" x14ac:dyDescent="0.25">
      <c r="E37" s="402"/>
      <c r="F37" s="402"/>
      <c r="G37" s="402"/>
      <c r="H37" s="402"/>
      <c r="I37" s="402"/>
      <c r="J37" s="402"/>
      <c r="K37" s="402"/>
    </row>
    <row r="38" spans="1:14" x14ac:dyDescent="0.25">
      <c r="E38" s="402"/>
      <c r="F38" s="402"/>
      <c r="G38" s="402"/>
      <c r="H38" s="402"/>
      <c r="I38" s="402"/>
      <c r="J38" s="402"/>
      <c r="K38" s="402"/>
    </row>
    <row r="39" spans="1:14" x14ac:dyDescent="0.25">
      <c r="E39" s="402"/>
      <c r="F39" s="402"/>
      <c r="G39" s="402"/>
      <c r="H39" s="402"/>
      <c r="I39" s="402"/>
      <c r="J39" s="402"/>
      <c r="K39" s="402"/>
    </row>
    <row r="40" spans="1:14" x14ac:dyDescent="0.25">
      <c r="E40" s="402"/>
      <c r="F40" s="402"/>
      <c r="G40" s="402"/>
      <c r="H40" s="402"/>
      <c r="I40" s="402"/>
      <c r="J40" s="402"/>
      <c r="K40" s="402"/>
    </row>
    <row r="41" spans="1:14" x14ac:dyDescent="0.25">
      <c r="E41" s="402"/>
      <c r="F41" s="402"/>
      <c r="G41" s="402"/>
      <c r="H41" s="402"/>
      <c r="I41" s="402"/>
      <c r="J41" s="402"/>
      <c r="K41" s="402"/>
    </row>
    <row r="42" spans="1:14" x14ac:dyDescent="0.25">
      <c r="E42" s="402"/>
      <c r="F42" s="402"/>
      <c r="G42" s="402"/>
      <c r="H42" s="402"/>
      <c r="I42" s="402"/>
      <c r="J42" s="402"/>
      <c r="K42" s="402"/>
    </row>
    <row r="43" spans="1:14" x14ac:dyDescent="0.25">
      <c r="E43" s="402"/>
      <c r="F43" s="402"/>
      <c r="G43" s="402"/>
      <c r="H43" s="402"/>
      <c r="I43" s="456"/>
      <c r="J43" s="402"/>
      <c r="K43" s="402"/>
    </row>
    <row r="44" spans="1:14" x14ac:dyDescent="0.25">
      <c r="E44" s="402"/>
      <c r="F44" s="402"/>
      <c r="G44" s="402"/>
      <c r="H44" s="402"/>
      <c r="I44" s="456"/>
      <c r="J44" s="402"/>
      <c r="K44" s="402"/>
    </row>
    <row r="45" spans="1:14" x14ac:dyDescent="0.25">
      <c r="E45" s="402"/>
      <c r="F45" s="402"/>
      <c r="G45" s="402"/>
      <c r="H45" s="402"/>
      <c r="I45" s="456"/>
      <c r="J45" s="402"/>
      <c r="K45" s="402"/>
    </row>
    <row r="46" spans="1:14" x14ac:dyDescent="0.25">
      <c r="E46" s="402"/>
      <c r="F46" s="402"/>
      <c r="G46" s="402"/>
      <c r="H46" s="402"/>
      <c r="I46" s="456"/>
      <c r="J46" s="402"/>
      <c r="K46" s="402"/>
    </row>
    <row r="47" spans="1:14" x14ac:dyDescent="0.25">
      <c r="E47" s="402"/>
      <c r="F47" s="402"/>
      <c r="G47" s="402"/>
      <c r="H47" s="402"/>
      <c r="I47" s="456"/>
      <c r="J47" s="402"/>
      <c r="K47" s="402"/>
    </row>
    <row r="48" spans="1:14" x14ac:dyDescent="0.25">
      <c r="E48" s="402"/>
      <c r="F48" s="402"/>
      <c r="G48" s="402"/>
      <c r="H48" s="402"/>
      <c r="I48" s="456"/>
      <c r="J48" s="402"/>
      <c r="K48" s="402"/>
    </row>
    <row r="49" spans="5:11" x14ac:dyDescent="0.25">
      <c r="E49" s="402"/>
      <c r="F49" s="402"/>
      <c r="G49" s="402"/>
      <c r="H49" s="402"/>
      <c r="I49" s="456"/>
      <c r="J49" s="402"/>
      <c r="K49" s="402"/>
    </row>
    <row r="50" spans="5:11" x14ac:dyDescent="0.25">
      <c r="E50" s="402"/>
      <c r="F50" s="402"/>
      <c r="G50" s="402"/>
      <c r="H50" s="402"/>
      <c r="I50" s="456"/>
      <c r="J50" s="402"/>
      <c r="K50" s="402"/>
    </row>
    <row r="51" spans="5:11" x14ac:dyDescent="0.25">
      <c r="E51" s="402"/>
      <c r="F51" s="402"/>
      <c r="G51" s="402"/>
      <c r="H51" s="402"/>
      <c r="I51" s="456"/>
      <c r="J51" s="402"/>
      <c r="K51" s="402"/>
    </row>
    <row r="52" spans="5:11" x14ac:dyDescent="0.25">
      <c r="E52" s="402"/>
      <c r="F52" s="402"/>
      <c r="G52" s="402"/>
      <c r="H52" s="455"/>
      <c r="I52" s="456"/>
      <c r="J52" s="455"/>
      <c r="K52" s="402"/>
    </row>
    <row r="53" spans="5:11" x14ac:dyDescent="0.25">
      <c r="I53" s="457"/>
    </row>
    <row r="54" spans="5:11" x14ac:dyDescent="0.25">
      <c r="I54" s="457"/>
      <c r="J54" s="411"/>
    </row>
    <row r="55" spans="5:11" x14ac:dyDescent="0.25">
      <c r="I55" s="457"/>
      <c r="J55" s="411"/>
    </row>
    <row r="56" spans="5:11" x14ac:dyDescent="0.25">
      <c r="I56" s="457"/>
    </row>
    <row r="57" spans="5:11" x14ac:dyDescent="0.25">
      <c r="I57" s="457"/>
    </row>
  </sheetData>
  <mergeCells count="27">
    <mergeCell ref="L3:L4"/>
    <mergeCell ref="L9:L11"/>
    <mergeCell ref="A12:A14"/>
    <mergeCell ref="B12:B14"/>
    <mergeCell ref="C12:C14"/>
    <mergeCell ref="L12:L14"/>
    <mergeCell ref="L15:L17"/>
    <mergeCell ref="A18:A20"/>
    <mergeCell ref="B18:B20"/>
    <mergeCell ref="C18:C20"/>
    <mergeCell ref="L18:L20"/>
    <mergeCell ref="A33:C33"/>
    <mergeCell ref="A1:B1"/>
    <mergeCell ref="A15:A17"/>
    <mergeCell ref="B15:B17"/>
    <mergeCell ref="C15:C17"/>
    <mergeCell ref="A9:A11"/>
    <mergeCell ref="B9:B11"/>
    <mergeCell ref="C9:C11"/>
    <mergeCell ref="A2:L2"/>
    <mergeCell ref="A3:A4"/>
    <mergeCell ref="B3:B4"/>
    <mergeCell ref="C3:C4"/>
    <mergeCell ref="D3:D4"/>
    <mergeCell ref="E3:E4"/>
    <mergeCell ref="F3:I3"/>
    <mergeCell ref="J3:K3"/>
  </mergeCells>
  <pageMargins left="0.4" right="0.16" top="0.59" bottom="0.47" header="0.24" footer="0.2"/>
  <pageSetup paperSize="9" orientation="landscape" verticalDpi="0" r:id="rId1"/>
  <headerFooter>
    <oddFooter>&amp;R&amp;P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topLeftCell="A5" workbookViewId="0">
      <selection activeCell="G6" sqref="G6:J6"/>
    </sheetView>
  </sheetViews>
  <sheetFormatPr defaultRowHeight="15.75" x14ac:dyDescent="0.25"/>
  <cols>
    <col min="1" max="1" width="5.140625" style="401" customWidth="1"/>
    <col min="2" max="2" width="19.85546875" style="400" customWidth="1"/>
    <col min="3" max="3" width="26.140625" style="400" customWidth="1"/>
    <col min="4" max="4" width="15.140625" style="400" customWidth="1"/>
    <col min="5" max="5" width="9.140625" style="400" customWidth="1"/>
    <col min="6" max="6" width="5.140625" style="400" customWidth="1"/>
    <col min="7" max="7" width="5.85546875" style="400" customWidth="1"/>
    <col min="8" max="8" width="8.140625" style="400" customWidth="1"/>
    <col min="9" max="9" width="10.42578125" style="400" customWidth="1"/>
    <col min="10" max="10" width="9.28515625" style="400" customWidth="1"/>
    <col min="11" max="11" width="7.28515625" style="400" customWidth="1"/>
    <col min="12" max="12" width="18.7109375" style="400" customWidth="1"/>
    <col min="13" max="13" width="9.140625" style="400"/>
    <col min="14" max="14" width="15.85546875" style="400" customWidth="1"/>
    <col min="15" max="16384" width="9.140625" style="400"/>
  </cols>
  <sheetData>
    <row r="1" spans="1:16" x14ac:dyDescent="0.25">
      <c r="A1" s="860" t="s">
        <v>6175</v>
      </c>
      <c r="B1" s="860"/>
    </row>
    <row r="2" spans="1:16" ht="22.5" customHeight="1" x14ac:dyDescent="0.25">
      <c r="A2" s="861" t="s">
        <v>6206</v>
      </c>
      <c r="B2" s="861"/>
      <c r="C2" s="861"/>
      <c r="D2" s="861"/>
      <c r="E2" s="861"/>
      <c r="F2" s="861"/>
      <c r="G2" s="861"/>
      <c r="H2" s="861"/>
      <c r="I2" s="861"/>
      <c r="J2" s="861"/>
      <c r="K2" s="861"/>
      <c r="L2" s="861"/>
    </row>
    <row r="3" spans="1:16" ht="37.5" customHeight="1" x14ac:dyDescent="0.25">
      <c r="A3" s="866" t="s">
        <v>6228</v>
      </c>
      <c r="B3" s="862"/>
      <c r="C3" s="862"/>
      <c r="D3" s="862"/>
      <c r="E3" s="862"/>
      <c r="F3" s="862"/>
      <c r="G3" s="862"/>
      <c r="H3" s="862"/>
      <c r="I3" s="862"/>
      <c r="J3" s="862"/>
      <c r="K3" s="862"/>
      <c r="L3" s="862"/>
    </row>
    <row r="4" spans="1:16" ht="26.25" customHeight="1" x14ac:dyDescent="0.25">
      <c r="A4" s="855" t="s">
        <v>0</v>
      </c>
      <c r="B4" s="855" t="s">
        <v>6165</v>
      </c>
      <c r="C4" s="855" t="s">
        <v>6166</v>
      </c>
      <c r="D4" s="855" t="s">
        <v>6167</v>
      </c>
      <c r="E4" s="855" t="s">
        <v>6198</v>
      </c>
      <c r="F4" s="863" t="s">
        <v>6172</v>
      </c>
      <c r="G4" s="864"/>
      <c r="H4" s="864"/>
      <c r="I4" s="865"/>
      <c r="J4" s="863" t="s">
        <v>6168</v>
      </c>
      <c r="K4" s="864"/>
      <c r="L4" s="855" t="s">
        <v>6169</v>
      </c>
    </row>
    <row r="5" spans="1:16" ht="30" customHeight="1" x14ac:dyDescent="0.25">
      <c r="A5" s="856"/>
      <c r="B5" s="856"/>
      <c r="C5" s="856"/>
      <c r="D5" s="856"/>
      <c r="E5" s="856"/>
      <c r="F5" s="403" t="s">
        <v>6164</v>
      </c>
      <c r="G5" s="403" t="s">
        <v>6158</v>
      </c>
      <c r="H5" s="403" t="s">
        <v>6159</v>
      </c>
      <c r="I5" s="403" t="s">
        <v>6171</v>
      </c>
      <c r="J5" s="403" t="s">
        <v>6157</v>
      </c>
      <c r="K5" s="403" t="s">
        <v>6170</v>
      </c>
      <c r="L5" s="856"/>
    </row>
    <row r="6" spans="1:16" ht="30" hidden="1" customHeight="1" x14ac:dyDescent="0.25">
      <c r="A6" s="468" t="s">
        <v>26</v>
      </c>
      <c r="B6" s="468" t="s">
        <v>6177</v>
      </c>
      <c r="C6" s="468"/>
      <c r="D6" s="468"/>
      <c r="E6" s="421" t="e">
        <f>E7+E8+#REF!+#REF!+#REF!+#REF!+#REF!</f>
        <v>#REF!</v>
      </c>
      <c r="F6" s="413">
        <v>0</v>
      </c>
      <c r="G6" s="413">
        <v>0</v>
      </c>
      <c r="H6" s="413">
        <v>0</v>
      </c>
      <c r="I6" s="421" t="e">
        <f>I7+I8+#REF!+#REF!+#REF!+#REF!+#REF!</f>
        <v>#REF!</v>
      </c>
      <c r="J6" s="421" t="e">
        <f>J7+J8+#REF!+#REF!+#REF!+#REF!+#REF!</f>
        <v>#REF!</v>
      </c>
      <c r="K6" s="413">
        <v>0</v>
      </c>
      <c r="L6" s="468"/>
    </row>
    <row r="7" spans="1:16" ht="26.1" hidden="1" customHeight="1" x14ac:dyDescent="0.25">
      <c r="A7" s="408">
        <v>1</v>
      </c>
      <c r="B7" s="404"/>
      <c r="C7" s="415" t="s">
        <v>6178</v>
      </c>
      <c r="D7" s="418" t="s">
        <v>6185</v>
      </c>
      <c r="E7" s="420">
        <f>SUM(F7:I7)</f>
        <v>1.9897199999999999</v>
      </c>
      <c r="F7" s="413">
        <v>0</v>
      </c>
      <c r="G7" s="413">
        <v>0</v>
      </c>
      <c r="H7" s="413">
        <v>0</v>
      </c>
      <c r="I7" s="416">
        <v>1.9897199999999999</v>
      </c>
      <c r="J7" s="417">
        <f>I7</f>
        <v>1.9897199999999999</v>
      </c>
      <c r="K7" s="413">
        <v>0</v>
      </c>
      <c r="L7" s="418" t="s">
        <v>6186</v>
      </c>
    </row>
    <row r="8" spans="1:16" ht="26.1" hidden="1" customHeight="1" x14ac:dyDescent="0.25">
      <c r="A8" s="408">
        <v>2</v>
      </c>
      <c r="B8" s="405"/>
      <c r="C8" s="415" t="s">
        <v>6179</v>
      </c>
      <c r="D8" s="418" t="s">
        <v>2141</v>
      </c>
      <c r="E8" s="420">
        <f t="shared" ref="E8" si="0">SUM(F8:I8)</f>
        <v>2.1729400000000001</v>
      </c>
      <c r="F8" s="413">
        <v>0</v>
      </c>
      <c r="G8" s="413">
        <v>0</v>
      </c>
      <c r="H8" s="413">
        <v>0</v>
      </c>
      <c r="I8" s="416">
        <v>2.1729400000000001</v>
      </c>
      <c r="J8" s="417">
        <f t="shared" ref="J8" si="1">I8</f>
        <v>2.1729400000000001</v>
      </c>
      <c r="K8" s="413">
        <v>0</v>
      </c>
      <c r="L8" s="418" t="s">
        <v>6187</v>
      </c>
    </row>
    <row r="9" spans="1:16" ht="36" x14ac:dyDescent="0.25">
      <c r="A9" s="403" t="s">
        <v>26</v>
      </c>
      <c r="B9" s="440" t="s">
        <v>6199</v>
      </c>
      <c r="C9" s="415"/>
      <c r="D9" s="444"/>
      <c r="E9" s="442">
        <f>E10+E11</f>
        <v>9.6752599999999997</v>
      </c>
      <c r="F9" s="412">
        <v>0</v>
      </c>
      <c r="G9" s="412">
        <v>0</v>
      </c>
      <c r="H9" s="442">
        <f>H10+H11</f>
        <v>5.8639999999999998E-2</v>
      </c>
      <c r="I9" s="442">
        <f>I10+I11</f>
        <v>9.6166200000000011</v>
      </c>
      <c r="J9" s="442">
        <f>J10+J11</f>
        <v>9.6752599999999997</v>
      </c>
      <c r="K9" s="412">
        <v>0</v>
      </c>
      <c r="L9" s="419"/>
      <c r="N9" s="481"/>
      <c r="O9" s="411"/>
      <c r="P9" s="411"/>
    </row>
    <row r="10" spans="1:16" ht="36.75" x14ac:dyDescent="0.25">
      <c r="A10" s="408">
        <v>1</v>
      </c>
      <c r="B10" s="406"/>
      <c r="C10" s="446" t="s">
        <v>6255</v>
      </c>
      <c r="D10" s="419" t="s">
        <v>4884</v>
      </c>
      <c r="E10" s="420">
        <f>SUM(F10:I10)</f>
        <v>5.2277399999999998</v>
      </c>
      <c r="F10" s="413">
        <v>0</v>
      </c>
      <c r="G10" s="413">
        <v>0</v>
      </c>
      <c r="H10" s="448">
        <v>5.8639999999999998E-2</v>
      </c>
      <c r="I10" s="416">
        <f>5.22774-H10</f>
        <v>5.1691000000000003</v>
      </c>
      <c r="J10" s="416">
        <f>H10+I10</f>
        <v>5.2277399999999998</v>
      </c>
      <c r="K10" s="413">
        <v>0</v>
      </c>
      <c r="L10" s="419" t="s">
        <v>6201</v>
      </c>
      <c r="N10" s="481"/>
      <c r="O10" s="411"/>
      <c r="P10" s="411"/>
    </row>
    <row r="11" spans="1:16" ht="48.75" x14ac:dyDescent="0.25">
      <c r="A11" s="408">
        <v>2</v>
      </c>
      <c r="B11" s="406"/>
      <c r="C11" s="446" t="s">
        <v>6267</v>
      </c>
      <c r="D11" s="419" t="s">
        <v>5003</v>
      </c>
      <c r="E11" s="420">
        <f>I11</f>
        <v>4.4475199999999999</v>
      </c>
      <c r="F11" s="413">
        <v>0</v>
      </c>
      <c r="G11" s="413">
        <v>0</v>
      </c>
      <c r="H11" s="413">
        <v>0</v>
      </c>
      <c r="I11" s="416">
        <v>4.4475199999999999</v>
      </c>
      <c r="J11" s="416">
        <f>I11</f>
        <v>4.4475199999999999</v>
      </c>
      <c r="K11" s="413"/>
      <c r="L11" s="419" t="s">
        <v>6288</v>
      </c>
      <c r="N11" s="481"/>
      <c r="O11" s="411"/>
      <c r="P11" s="411"/>
    </row>
    <row r="12" spans="1:16" ht="24" x14ac:dyDescent="0.25">
      <c r="A12" s="403" t="s">
        <v>6191</v>
      </c>
      <c r="B12" s="427" t="s">
        <v>1971</v>
      </c>
      <c r="C12" s="428"/>
      <c r="D12" s="461"/>
      <c r="E12" s="435">
        <f>E13</f>
        <v>0.20243</v>
      </c>
      <c r="F12" s="431">
        <v>0</v>
      </c>
      <c r="G12" s="431">
        <v>0</v>
      </c>
      <c r="H12" s="431">
        <v>0</v>
      </c>
      <c r="I12" s="437">
        <f t="shared" ref="I12" si="2">E12</f>
        <v>0.20243</v>
      </c>
      <c r="J12" s="437">
        <f t="shared" ref="J12:J13" si="3">I12</f>
        <v>0.20243</v>
      </c>
      <c r="K12" s="412">
        <v>0</v>
      </c>
      <c r="L12" s="407"/>
      <c r="O12" s="411"/>
      <c r="P12" s="411"/>
    </row>
    <row r="13" spans="1:16" ht="24" x14ac:dyDescent="0.25">
      <c r="A13" s="408">
        <v>1</v>
      </c>
      <c r="B13" s="409"/>
      <c r="C13" s="428" t="s">
        <v>6256</v>
      </c>
      <c r="D13" s="461" t="s">
        <v>5539</v>
      </c>
      <c r="E13" s="436">
        <f>I13</f>
        <v>0.20243</v>
      </c>
      <c r="F13" s="423">
        <v>0</v>
      </c>
      <c r="G13" s="423">
        <v>0</v>
      </c>
      <c r="H13" s="423">
        <v>0</v>
      </c>
      <c r="I13" s="417">
        <v>0.20243</v>
      </c>
      <c r="J13" s="417">
        <f t="shared" si="3"/>
        <v>0.20243</v>
      </c>
      <c r="K13" s="413">
        <v>0</v>
      </c>
      <c r="L13" s="429" t="s">
        <v>6289</v>
      </c>
      <c r="O13" s="411"/>
      <c r="P13" s="411"/>
    </row>
    <row r="14" spans="1:16" ht="24" x14ac:dyDescent="0.25">
      <c r="A14" s="508" t="s">
        <v>6195</v>
      </c>
      <c r="B14" s="403" t="s">
        <v>6177</v>
      </c>
      <c r="C14" s="428"/>
      <c r="D14" s="461"/>
      <c r="E14" s="436"/>
      <c r="F14" s="423"/>
      <c r="G14" s="423"/>
      <c r="H14" s="423"/>
      <c r="I14" s="417"/>
      <c r="J14" s="417"/>
      <c r="K14" s="413"/>
      <c r="L14" s="507"/>
      <c r="O14" s="411"/>
      <c r="P14" s="411"/>
    </row>
    <row r="15" spans="1:16" ht="26.25" customHeight="1" x14ac:dyDescent="0.25">
      <c r="A15" s="479">
        <v>1</v>
      </c>
      <c r="B15" s="918"/>
      <c r="C15" s="506" t="s">
        <v>6296</v>
      </c>
      <c r="D15" s="458" t="s">
        <v>6221</v>
      </c>
      <c r="E15" s="459">
        <f>I15</f>
        <v>0.47489999999999999</v>
      </c>
      <c r="F15" s="413">
        <v>0</v>
      </c>
      <c r="G15" s="413">
        <v>0</v>
      </c>
      <c r="H15" s="413">
        <v>0</v>
      </c>
      <c r="I15" s="460">
        <v>0.47489999999999999</v>
      </c>
      <c r="J15" s="460">
        <f>I15</f>
        <v>0.47489999999999999</v>
      </c>
      <c r="K15" s="413">
        <v>0</v>
      </c>
      <c r="L15" s="480" t="s">
        <v>6298</v>
      </c>
      <c r="N15" s="462">
        <f>J15</f>
        <v>0.47489999999999999</v>
      </c>
      <c r="O15" s="411"/>
      <c r="P15" s="411"/>
    </row>
    <row r="16" spans="1:16" ht="33.75" x14ac:dyDescent="0.25">
      <c r="A16" s="909">
        <v>2</v>
      </c>
      <c r="B16" s="919"/>
      <c r="C16" s="907" t="s">
        <v>6297</v>
      </c>
      <c r="D16" s="458" t="s">
        <v>6223</v>
      </c>
      <c r="E16" s="459">
        <f>SUM(E17:E18)</f>
        <v>2.3959999999999999</v>
      </c>
      <c r="F16" s="413">
        <v>0</v>
      </c>
      <c r="G16" s="413">
        <v>0</v>
      </c>
      <c r="H16" s="413">
        <v>0</v>
      </c>
      <c r="I16" s="459">
        <f t="shared" ref="I16:J16" si="4">SUM(I17:I18)</f>
        <v>2.3959999999999999</v>
      </c>
      <c r="J16" s="459">
        <f t="shared" si="4"/>
        <v>2.3959999999999999</v>
      </c>
      <c r="K16" s="413">
        <v>0</v>
      </c>
      <c r="L16" s="908" t="s">
        <v>6190</v>
      </c>
      <c r="O16" s="411"/>
      <c r="P16" s="411"/>
    </row>
    <row r="17" spans="1:16" ht="18" customHeight="1" x14ac:dyDescent="0.25">
      <c r="A17" s="909"/>
      <c r="B17" s="919"/>
      <c r="C17" s="907"/>
      <c r="D17" s="458" t="s">
        <v>6221</v>
      </c>
      <c r="E17" s="459">
        <f>I17</f>
        <v>1.7698700000000001</v>
      </c>
      <c r="F17" s="413">
        <v>0</v>
      </c>
      <c r="G17" s="413">
        <v>0</v>
      </c>
      <c r="H17" s="413">
        <v>0</v>
      </c>
      <c r="I17" s="460">
        <v>1.7698700000000001</v>
      </c>
      <c r="J17" s="417">
        <f>I17</f>
        <v>1.7698700000000001</v>
      </c>
      <c r="K17" s="413"/>
      <c r="L17" s="908"/>
      <c r="N17" s="447">
        <f>J17</f>
        <v>1.7698700000000001</v>
      </c>
      <c r="O17" s="411"/>
      <c r="P17" s="411"/>
    </row>
    <row r="18" spans="1:16" ht="18" customHeight="1" x14ac:dyDescent="0.25">
      <c r="A18" s="909"/>
      <c r="B18" s="920"/>
      <c r="C18" s="907"/>
      <c r="D18" s="458" t="s">
        <v>6222</v>
      </c>
      <c r="E18" s="459">
        <f>I18</f>
        <v>0.62612999999999996</v>
      </c>
      <c r="F18" s="413">
        <v>0</v>
      </c>
      <c r="G18" s="413">
        <v>0</v>
      </c>
      <c r="H18" s="413">
        <v>0</v>
      </c>
      <c r="I18" s="460">
        <v>0.62612999999999996</v>
      </c>
      <c r="J18" s="417">
        <f>I18</f>
        <v>0.62612999999999996</v>
      </c>
      <c r="K18" s="413"/>
      <c r="L18" s="908"/>
      <c r="M18" s="447">
        <f>J18</f>
        <v>0.62612999999999996</v>
      </c>
      <c r="O18" s="411"/>
      <c r="P18" s="411"/>
    </row>
    <row r="19" spans="1:16" ht="23.1" customHeight="1" x14ac:dyDescent="0.25">
      <c r="A19" s="857" t="s">
        <v>6290</v>
      </c>
      <c r="B19" s="858"/>
      <c r="C19" s="859"/>
      <c r="D19" s="433"/>
      <c r="E19" s="438">
        <f>E9+E12+E15+E16</f>
        <v>12.74859</v>
      </c>
      <c r="F19" s="431">
        <v>0</v>
      </c>
      <c r="G19" s="431">
        <v>0</v>
      </c>
      <c r="H19" s="438">
        <f t="shared" ref="H19:J19" si="5">H9+H12+H15+H16</f>
        <v>5.8639999999999998E-2</v>
      </c>
      <c r="I19" s="438">
        <f t="shared" si="5"/>
        <v>12.68995</v>
      </c>
      <c r="J19" s="438">
        <f t="shared" si="5"/>
        <v>12.74859</v>
      </c>
      <c r="K19" s="431">
        <v>0</v>
      </c>
      <c r="L19" s="434"/>
      <c r="N19" s="411"/>
    </row>
    <row r="20" spans="1:16" x14ac:dyDescent="0.25">
      <c r="E20" s="402"/>
      <c r="F20" s="402"/>
      <c r="G20" s="402"/>
      <c r="H20" s="402"/>
      <c r="I20" s="402"/>
      <c r="J20" s="402"/>
      <c r="K20" s="402"/>
      <c r="N20" s="411"/>
    </row>
    <row r="21" spans="1:16" x14ac:dyDescent="0.25">
      <c r="E21" s="402"/>
      <c r="F21" s="402"/>
      <c r="G21" s="402"/>
      <c r="H21" s="402"/>
      <c r="I21" s="402"/>
      <c r="J21" s="402"/>
      <c r="K21" s="402"/>
      <c r="N21" s="411"/>
    </row>
    <row r="22" spans="1:16" x14ac:dyDescent="0.25">
      <c r="E22" s="402"/>
      <c r="F22" s="402"/>
      <c r="G22" s="402"/>
      <c r="H22" s="402"/>
      <c r="I22" s="402"/>
      <c r="J22" s="402"/>
      <c r="K22" s="402"/>
      <c r="N22" s="411"/>
    </row>
    <row r="23" spans="1:16" x14ac:dyDescent="0.25">
      <c r="E23" s="402"/>
      <c r="F23" s="402"/>
      <c r="G23" s="402"/>
      <c r="H23" s="402"/>
      <c r="I23" s="402"/>
      <c r="J23" s="402"/>
      <c r="K23" s="402"/>
    </row>
    <row r="24" spans="1:16" x14ac:dyDescent="0.25">
      <c r="E24" s="402"/>
      <c r="F24" s="402"/>
      <c r="G24" s="402"/>
      <c r="H24" s="402"/>
      <c r="I24" s="402"/>
      <c r="J24" s="402"/>
      <c r="K24" s="402"/>
    </row>
    <row r="25" spans="1:16" x14ac:dyDescent="0.25">
      <c r="E25" s="402"/>
      <c r="F25" s="402"/>
      <c r="G25" s="402"/>
      <c r="H25" s="402"/>
      <c r="I25" s="402"/>
      <c r="J25" s="402"/>
      <c r="K25" s="402"/>
    </row>
    <row r="26" spans="1:16" x14ac:dyDescent="0.25">
      <c r="E26" s="402"/>
      <c r="F26" s="402"/>
      <c r="G26" s="402"/>
      <c r="H26" s="402"/>
      <c r="I26" s="402"/>
      <c r="J26" s="402"/>
      <c r="K26" s="402"/>
    </row>
    <row r="27" spans="1:16" x14ac:dyDescent="0.25">
      <c r="E27" s="402"/>
      <c r="F27" s="402"/>
      <c r="G27" s="402"/>
      <c r="H27" s="402"/>
      <c r="I27" s="402"/>
      <c r="J27" s="402"/>
      <c r="K27" s="402"/>
    </row>
    <row r="28" spans="1:16" x14ac:dyDescent="0.25">
      <c r="E28" s="402"/>
      <c r="F28" s="402"/>
      <c r="G28" s="402"/>
      <c r="H28" s="402"/>
      <c r="I28" s="402"/>
      <c r="J28" s="402"/>
      <c r="K28" s="402"/>
    </row>
    <row r="29" spans="1:16" x14ac:dyDescent="0.25">
      <c r="E29" s="402"/>
      <c r="F29" s="402"/>
      <c r="G29" s="402"/>
      <c r="H29" s="402"/>
      <c r="I29" s="456"/>
      <c r="J29" s="402"/>
      <c r="K29" s="402"/>
    </row>
    <row r="30" spans="1:16" x14ac:dyDescent="0.25">
      <c r="E30" s="402"/>
      <c r="F30" s="402"/>
      <c r="G30" s="402"/>
      <c r="H30" s="402"/>
      <c r="I30" s="456"/>
      <c r="J30" s="402"/>
      <c r="K30" s="402"/>
    </row>
    <row r="31" spans="1:16" x14ac:dyDescent="0.25">
      <c r="E31" s="402"/>
      <c r="F31" s="402"/>
      <c r="G31" s="402"/>
      <c r="H31" s="402"/>
      <c r="I31" s="456"/>
      <c r="J31" s="402"/>
      <c r="K31" s="402"/>
    </row>
    <row r="32" spans="1:16" x14ac:dyDescent="0.25">
      <c r="E32" s="402"/>
      <c r="F32" s="402"/>
      <c r="G32" s="402"/>
      <c r="H32" s="402"/>
      <c r="I32" s="456"/>
      <c r="J32" s="402"/>
      <c r="K32" s="402"/>
    </row>
    <row r="33" spans="5:11" x14ac:dyDescent="0.25">
      <c r="E33" s="402"/>
      <c r="F33" s="402"/>
      <c r="G33" s="402"/>
      <c r="H33" s="402"/>
      <c r="I33" s="456"/>
      <c r="J33" s="402"/>
      <c r="K33" s="402"/>
    </row>
    <row r="34" spans="5:11" x14ac:dyDescent="0.25">
      <c r="E34" s="402"/>
      <c r="F34" s="402"/>
      <c r="G34" s="402"/>
      <c r="H34" s="402"/>
      <c r="I34" s="456"/>
      <c r="J34" s="402"/>
      <c r="K34" s="402"/>
    </row>
    <row r="35" spans="5:11" x14ac:dyDescent="0.25">
      <c r="E35" s="402"/>
      <c r="F35" s="402"/>
      <c r="G35" s="402"/>
      <c r="H35" s="402"/>
      <c r="I35" s="456"/>
      <c r="J35" s="402"/>
      <c r="K35" s="402"/>
    </row>
    <row r="36" spans="5:11" x14ac:dyDescent="0.25">
      <c r="E36" s="402"/>
      <c r="F36" s="402"/>
      <c r="G36" s="402"/>
      <c r="H36" s="402"/>
      <c r="I36" s="456">
        <v>357.28</v>
      </c>
      <c r="J36" s="402"/>
      <c r="K36" s="402"/>
    </row>
    <row r="37" spans="5:11" x14ac:dyDescent="0.25">
      <c r="E37" s="402"/>
      <c r="F37" s="402"/>
      <c r="G37" s="402"/>
      <c r="H37" s="402"/>
      <c r="I37" s="456">
        <v>20.399999999999999</v>
      </c>
      <c r="J37" s="402"/>
      <c r="K37" s="402"/>
    </row>
    <row r="38" spans="5:11" x14ac:dyDescent="0.25">
      <c r="E38" s="402"/>
      <c r="F38" s="402"/>
      <c r="G38" s="402"/>
      <c r="H38" s="455">
        <f>SUM(I29:I37)</f>
        <v>377.67999999999995</v>
      </c>
      <c r="I38" s="456">
        <v>524</v>
      </c>
      <c r="J38" s="455">
        <v>608.428</v>
      </c>
      <c r="K38" s="402"/>
    </row>
    <row r="39" spans="5:11" x14ac:dyDescent="0.25">
      <c r="I39" s="457"/>
      <c r="J39" s="400">
        <v>362.846</v>
      </c>
    </row>
    <row r="40" spans="5:11" x14ac:dyDescent="0.25">
      <c r="I40" s="457"/>
      <c r="J40" s="411">
        <f>SUM(J38:J39)</f>
        <v>971.274</v>
      </c>
    </row>
    <row r="41" spans="5:11" x14ac:dyDescent="0.25">
      <c r="I41" s="457"/>
      <c r="J41" s="411">
        <f>H38-J40</f>
        <v>-593.59400000000005</v>
      </c>
    </row>
    <row r="42" spans="5:11" x14ac:dyDescent="0.25">
      <c r="I42" s="457"/>
    </row>
    <row r="43" spans="5:11" x14ac:dyDescent="0.25">
      <c r="I43" s="457"/>
    </row>
  </sheetData>
  <mergeCells count="16">
    <mergeCell ref="A1:B1"/>
    <mergeCell ref="A19:C19"/>
    <mergeCell ref="A2:L2"/>
    <mergeCell ref="A3:L3"/>
    <mergeCell ref="A4:A5"/>
    <mergeCell ref="B4:B5"/>
    <mergeCell ref="C4:C5"/>
    <mergeCell ref="D4:D5"/>
    <mergeCell ref="E4:E5"/>
    <mergeCell ref="F4:I4"/>
    <mergeCell ref="J4:K4"/>
    <mergeCell ref="L4:L5"/>
    <mergeCell ref="A16:A18"/>
    <mergeCell ref="C16:C18"/>
    <mergeCell ref="L16:L18"/>
    <mergeCell ref="B15:B18"/>
  </mergeCells>
  <pageMargins left="0.4" right="0.16" top="0.59" bottom="0.47" header="0.24" footer="0.2"/>
  <pageSetup paperSize="9" orientation="landscape" verticalDpi="0" r:id="rId1"/>
  <headerFooter>
    <oddFooter>&amp;R&amp;P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6"/>
  <sheetViews>
    <sheetView workbookViewId="0">
      <selection activeCell="A2" sqref="A2:L3"/>
    </sheetView>
  </sheetViews>
  <sheetFormatPr defaultRowHeight="15" x14ac:dyDescent="0.25"/>
  <cols>
    <col min="1" max="2" width="9.140625" style="493"/>
    <col min="3" max="3" width="14.5703125" style="493" bestFit="1" customWidth="1"/>
    <col min="4" max="5" width="16.5703125" style="493" customWidth="1"/>
    <col min="6" max="6" width="26" style="493" customWidth="1"/>
    <col min="7" max="7" width="13.28515625" style="493" customWidth="1"/>
    <col min="8" max="16384" width="9.140625" style="493"/>
  </cols>
  <sheetData>
    <row r="2" spans="2:7" s="485" customFormat="1" ht="14.25" x14ac:dyDescent="0.2">
      <c r="B2" s="484" t="s">
        <v>6268</v>
      </c>
      <c r="C2" s="484"/>
      <c r="D2" s="484"/>
      <c r="E2" s="484"/>
      <c r="F2" s="484"/>
      <c r="G2" s="484"/>
    </row>
    <row r="3" spans="2:7" s="485" customFormat="1" ht="14.25" x14ac:dyDescent="0.2"/>
    <row r="4" spans="2:7" s="486" customFormat="1" ht="18.75" customHeight="1" x14ac:dyDescent="0.25">
      <c r="B4" s="922" t="s">
        <v>6269</v>
      </c>
      <c r="C4" s="922" t="s">
        <v>6270</v>
      </c>
      <c r="D4" s="922" t="s">
        <v>6271</v>
      </c>
      <c r="E4" s="922"/>
      <c r="F4" s="922"/>
      <c r="G4" s="923" t="s">
        <v>6272</v>
      </c>
    </row>
    <row r="5" spans="2:7" s="486" customFormat="1" ht="18.75" customHeight="1" x14ac:dyDescent="0.25">
      <c r="B5" s="922"/>
      <c r="C5" s="922"/>
      <c r="D5" s="487" t="s">
        <v>6273</v>
      </c>
      <c r="E5" s="487" t="s">
        <v>6274</v>
      </c>
      <c r="F5" s="487" t="s">
        <v>6275</v>
      </c>
      <c r="G5" s="923"/>
    </row>
    <row r="6" spans="2:7" s="489" customFormat="1" x14ac:dyDescent="0.25">
      <c r="B6" s="488" t="s">
        <v>6276</v>
      </c>
      <c r="C6" s="488"/>
      <c r="D6" s="488"/>
      <c r="E6" s="488"/>
      <c r="F6" s="488"/>
      <c r="G6" s="488"/>
    </row>
    <row r="7" spans="2:7" x14ac:dyDescent="0.25">
      <c r="B7" s="490" t="s">
        <v>6277</v>
      </c>
      <c r="C7" s="491">
        <v>59.472000000000008</v>
      </c>
      <c r="D7" s="491">
        <v>51.050000000000011</v>
      </c>
      <c r="E7" s="492">
        <v>0.86199999999999999</v>
      </c>
      <c r="F7" s="492">
        <f>D7-E7</f>
        <v>50.188000000000009</v>
      </c>
      <c r="G7" s="491">
        <v>8.4220000000000006</v>
      </c>
    </row>
    <row r="8" spans="2:7" x14ac:dyDescent="0.25">
      <c r="B8" s="490" t="s">
        <v>6278</v>
      </c>
      <c r="C8" s="491">
        <v>76.692999999999998</v>
      </c>
      <c r="D8" s="491">
        <v>53.516999999999996</v>
      </c>
      <c r="E8" s="490">
        <v>0.23</v>
      </c>
      <c r="F8" s="492">
        <f t="shared" ref="F8:F16" si="0">D8-E8</f>
        <v>53.286999999999999</v>
      </c>
      <c r="G8" s="491">
        <v>23.176000000000002</v>
      </c>
    </row>
    <row r="9" spans="2:7" x14ac:dyDescent="0.25">
      <c r="B9" s="490" t="s">
        <v>6279</v>
      </c>
      <c r="C9" s="491">
        <v>157.16999999999999</v>
      </c>
      <c r="D9" s="491">
        <v>125.69399999999999</v>
      </c>
      <c r="E9" s="492">
        <v>0</v>
      </c>
      <c r="F9" s="492">
        <f t="shared" si="0"/>
        <v>125.69399999999999</v>
      </c>
      <c r="G9" s="491">
        <v>31.475999999999996</v>
      </c>
    </row>
    <row r="10" spans="2:7" x14ac:dyDescent="0.25">
      <c r="B10" s="490" t="s">
        <v>6280</v>
      </c>
      <c r="C10" s="491">
        <v>125.988</v>
      </c>
      <c r="D10" s="491">
        <v>89.38300000000001</v>
      </c>
      <c r="E10" s="492">
        <v>35.520000000000003</v>
      </c>
      <c r="F10" s="492">
        <f t="shared" si="0"/>
        <v>53.863000000000007</v>
      </c>
      <c r="G10" s="491">
        <v>36.604999999999997</v>
      </c>
    </row>
    <row r="11" spans="2:7" x14ac:dyDescent="0.25">
      <c r="B11" s="490" t="s">
        <v>6281</v>
      </c>
      <c r="C11" s="491">
        <v>298.09399999999988</v>
      </c>
      <c r="D11" s="491">
        <v>220.33299999999988</v>
      </c>
      <c r="E11" s="492">
        <v>173.1</v>
      </c>
      <c r="F11" s="492">
        <f t="shared" si="0"/>
        <v>47.23299999999989</v>
      </c>
      <c r="G11" s="491">
        <v>77.760999999999996</v>
      </c>
    </row>
    <row r="12" spans="2:7" s="489" customFormat="1" x14ac:dyDescent="0.25">
      <c r="B12" s="488" t="s">
        <v>6282</v>
      </c>
      <c r="C12" s="488"/>
      <c r="D12" s="488"/>
      <c r="E12" s="488"/>
      <c r="F12" s="488"/>
      <c r="G12" s="488"/>
    </row>
    <row r="13" spans="2:7" x14ac:dyDescent="0.25">
      <c r="B13" s="490" t="s">
        <v>6277</v>
      </c>
      <c r="C13" s="490">
        <v>150.77699999999999</v>
      </c>
      <c r="D13" s="490">
        <v>78.11</v>
      </c>
      <c r="E13" s="490">
        <v>47.109000000000002</v>
      </c>
      <c r="F13" s="490">
        <f t="shared" si="0"/>
        <v>31.000999999999998</v>
      </c>
      <c r="G13" s="490">
        <v>72.667000000000002</v>
      </c>
    </row>
    <row r="14" spans="2:7" x14ac:dyDescent="0.25">
      <c r="B14" s="490" t="s">
        <v>6283</v>
      </c>
      <c r="C14" s="490">
        <v>39.838000000000001</v>
      </c>
      <c r="D14" s="490">
        <v>19.125</v>
      </c>
      <c r="E14" s="490">
        <v>7.524</v>
      </c>
      <c r="F14" s="490">
        <f t="shared" si="0"/>
        <v>11.600999999999999</v>
      </c>
      <c r="G14" s="490">
        <v>20.713000000000001</v>
      </c>
    </row>
    <row r="15" spans="2:7" x14ac:dyDescent="0.25">
      <c r="B15" s="490" t="s">
        <v>6284</v>
      </c>
      <c r="C15" s="490">
        <v>16.364000000000001</v>
      </c>
      <c r="D15" s="490">
        <v>15.553000000000001</v>
      </c>
      <c r="E15" s="490">
        <v>6.96</v>
      </c>
      <c r="F15" s="490">
        <f t="shared" si="0"/>
        <v>8.593</v>
      </c>
      <c r="G15" s="490">
        <v>0.81100000000000005</v>
      </c>
    </row>
    <row r="16" spans="2:7" x14ac:dyDescent="0.25">
      <c r="B16" s="490" t="s">
        <v>6278</v>
      </c>
      <c r="C16" s="490">
        <v>0.90600000000000003</v>
      </c>
      <c r="D16" s="490">
        <v>0.90600000000000003</v>
      </c>
      <c r="E16" s="490">
        <v>6.5000000000000002E-2</v>
      </c>
      <c r="F16" s="490">
        <f t="shared" si="0"/>
        <v>0.84099999999999997</v>
      </c>
      <c r="G16" s="490"/>
    </row>
  </sheetData>
  <mergeCells count="4">
    <mergeCell ref="B4:B5"/>
    <mergeCell ref="C4:C5"/>
    <mergeCell ref="D4:F4"/>
    <mergeCell ref="G4:G5"/>
  </mergeCells>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5"/>
  <sheetViews>
    <sheetView workbookViewId="0">
      <selection activeCell="A2" sqref="A2:L3"/>
    </sheetView>
  </sheetViews>
  <sheetFormatPr defaultRowHeight="15" x14ac:dyDescent="0.25"/>
  <cols>
    <col min="1" max="2" width="9.140625" style="493"/>
    <col min="3" max="3" width="14.5703125" style="493" bestFit="1" customWidth="1"/>
    <col min="4" max="5" width="16.5703125" style="493" customWidth="1"/>
    <col min="6" max="6" width="26" style="493" customWidth="1"/>
    <col min="7" max="7" width="13.28515625" style="493" customWidth="1"/>
    <col min="8" max="16384" width="9.140625" style="493"/>
  </cols>
  <sheetData>
    <row r="2" spans="2:7" s="485" customFormat="1" ht="14.25" x14ac:dyDescent="0.2">
      <c r="B2" s="484" t="s">
        <v>6268</v>
      </c>
      <c r="C2" s="484"/>
      <c r="D2" s="484"/>
      <c r="E2" s="484"/>
      <c r="F2" s="484"/>
      <c r="G2" s="484"/>
    </row>
    <row r="3" spans="2:7" s="485" customFormat="1" ht="14.25" x14ac:dyDescent="0.2"/>
    <row r="4" spans="2:7" s="486" customFormat="1" ht="18.75" customHeight="1" x14ac:dyDescent="0.25">
      <c r="B4" s="922" t="s">
        <v>6269</v>
      </c>
      <c r="C4" s="922" t="s">
        <v>6270</v>
      </c>
      <c r="D4" s="922" t="s">
        <v>6271</v>
      </c>
      <c r="E4" s="922"/>
      <c r="F4" s="922"/>
      <c r="G4" s="923" t="s">
        <v>6272</v>
      </c>
    </row>
    <row r="5" spans="2:7" s="486" customFormat="1" ht="18.75" customHeight="1" x14ac:dyDescent="0.25">
      <c r="B5" s="922"/>
      <c r="C5" s="922"/>
      <c r="D5" s="487" t="s">
        <v>6273</v>
      </c>
      <c r="E5" s="487" t="s">
        <v>6274</v>
      </c>
      <c r="F5" s="487" t="s">
        <v>6275</v>
      </c>
      <c r="G5" s="923"/>
    </row>
    <row r="6" spans="2:7" s="489" customFormat="1" x14ac:dyDescent="0.25">
      <c r="B6" s="488" t="s">
        <v>6276</v>
      </c>
      <c r="C6" s="488"/>
      <c r="D6" s="488"/>
      <c r="E6" s="488"/>
      <c r="F6" s="488"/>
      <c r="G6" s="488"/>
    </row>
    <row r="7" spans="2:7" x14ac:dyDescent="0.25">
      <c r="B7" s="490" t="s">
        <v>6284</v>
      </c>
      <c r="C7" s="491">
        <v>61.88</v>
      </c>
      <c r="D7" s="495">
        <v>44.027000000000001</v>
      </c>
      <c r="E7" s="496">
        <v>0.55100000000000005</v>
      </c>
      <c r="F7" s="496">
        <f>D7-E7</f>
        <v>43.475999999999999</v>
      </c>
      <c r="G7" s="495">
        <v>17.853000000000002</v>
      </c>
    </row>
    <row r="8" spans="2:7" x14ac:dyDescent="0.25">
      <c r="B8" s="490" t="s">
        <v>6285</v>
      </c>
      <c r="C8" s="491">
        <v>16.11</v>
      </c>
      <c r="D8" s="495">
        <v>16.11</v>
      </c>
      <c r="E8" s="496">
        <v>2.1800000000000002</v>
      </c>
      <c r="F8" s="496">
        <f t="shared" ref="F8:F15" si="0">D8-E8</f>
        <v>13.93</v>
      </c>
      <c r="G8" s="495">
        <v>0</v>
      </c>
    </row>
    <row r="9" spans="2:7" x14ac:dyDescent="0.25">
      <c r="B9" s="490" t="s">
        <v>6286</v>
      </c>
      <c r="C9" s="491">
        <v>18.100000000000001</v>
      </c>
      <c r="D9" s="495">
        <v>14.052</v>
      </c>
      <c r="E9" s="496">
        <v>0.51900000000000002</v>
      </c>
      <c r="F9" s="496">
        <f t="shared" si="0"/>
        <v>13.532999999999999</v>
      </c>
      <c r="G9" s="495">
        <v>4.048</v>
      </c>
    </row>
    <row r="10" spans="2:7" x14ac:dyDescent="0.25">
      <c r="B10" s="490" t="s">
        <v>6287</v>
      </c>
      <c r="C10" s="491">
        <v>3.19</v>
      </c>
      <c r="D10" s="495">
        <v>2.6779999999999999</v>
      </c>
      <c r="E10" s="496">
        <v>0</v>
      </c>
      <c r="F10" s="496">
        <f>D10-E10</f>
        <v>2.6779999999999999</v>
      </c>
      <c r="G10" s="495">
        <v>0.51200000000000001</v>
      </c>
    </row>
    <row r="11" spans="2:7" s="489" customFormat="1" x14ac:dyDescent="0.25">
      <c r="B11" s="488" t="s">
        <v>6282</v>
      </c>
      <c r="C11" s="488"/>
      <c r="D11" s="488"/>
      <c r="E11" s="488"/>
      <c r="F11" s="488"/>
      <c r="G11" s="488"/>
    </row>
    <row r="12" spans="2:7" x14ac:dyDescent="0.25">
      <c r="B12" s="490" t="s">
        <v>6277</v>
      </c>
      <c r="C12" s="490">
        <v>150.77699999999999</v>
      </c>
      <c r="D12" s="490">
        <v>78.11</v>
      </c>
      <c r="E12" s="490">
        <v>47.109000000000002</v>
      </c>
      <c r="F12" s="490">
        <f t="shared" si="0"/>
        <v>31.000999999999998</v>
      </c>
      <c r="G12" s="490">
        <v>72.667000000000002</v>
      </c>
    </row>
    <row r="13" spans="2:7" x14ac:dyDescent="0.25">
      <c r="B13" s="490" t="s">
        <v>6283</v>
      </c>
      <c r="C13" s="490">
        <v>39.838000000000001</v>
      </c>
      <c r="D13" s="490">
        <v>19.125</v>
      </c>
      <c r="E13" s="490">
        <v>7.524</v>
      </c>
      <c r="F13" s="490">
        <f t="shared" si="0"/>
        <v>11.600999999999999</v>
      </c>
      <c r="G13" s="490">
        <v>20.713000000000001</v>
      </c>
    </row>
    <row r="14" spans="2:7" x14ac:dyDescent="0.25">
      <c r="B14" s="490" t="s">
        <v>6284</v>
      </c>
      <c r="C14" s="490">
        <v>16.364000000000001</v>
      </c>
      <c r="D14" s="490">
        <v>15.553000000000001</v>
      </c>
      <c r="E14" s="490">
        <v>6.96</v>
      </c>
      <c r="F14" s="490">
        <f t="shared" si="0"/>
        <v>8.593</v>
      </c>
      <c r="G14" s="490">
        <v>0.81100000000000005</v>
      </c>
    </row>
    <row r="15" spans="2:7" x14ac:dyDescent="0.25">
      <c r="B15" s="490" t="s">
        <v>6278</v>
      </c>
      <c r="C15" s="490">
        <v>0.90600000000000003</v>
      </c>
      <c r="D15" s="490">
        <v>0.90600000000000003</v>
      </c>
      <c r="E15" s="490">
        <v>6.5000000000000002E-2</v>
      </c>
      <c r="F15" s="490">
        <f t="shared" si="0"/>
        <v>0.84099999999999997</v>
      </c>
      <c r="G15" s="490"/>
    </row>
  </sheetData>
  <mergeCells count="4">
    <mergeCell ref="B4:B5"/>
    <mergeCell ref="C4:C5"/>
    <mergeCell ref="D4:F4"/>
    <mergeCell ref="G4:G5"/>
  </mergeCells>
  <pageMargins left="0.7" right="0.7" top="0.75" bottom="0.75" header="0.3" footer="0.3"/>
  <pageSetup paperSize="9"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workbookViewId="0">
      <selection activeCell="D11" sqref="D11"/>
    </sheetView>
  </sheetViews>
  <sheetFormatPr defaultRowHeight="15.75" x14ac:dyDescent="0.25"/>
  <cols>
    <col min="1" max="1" width="5.140625" style="401" customWidth="1"/>
    <col min="2" max="2" width="19.85546875" style="400" customWidth="1"/>
    <col min="3" max="3" width="26.140625" style="400" customWidth="1"/>
    <col min="4" max="4" width="8.85546875" style="400" customWidth="1"/>
    <col min="5" max="5" width="5.7109375" style="400" customWidth="1"/>
    <col min="6" max="6" width="6.85546875" style="400" customWidth="1"/>
    <col min="7" max="7" width="6.42578125" style="400" customWidth="1"/>
    <col min="8" max="8" width="10.42578125" style="400" customWidth="1"/>
    <col min="9" max="9" width="9.140625" style="400" customWidth="1"/>
    <col min="10" max="10" width="7.28515625" style="400" customWidth="1"/>
    <col min="11" max="11" width="11.140625" style="400" customWidth="1"/>
    <col min="12" max="12" width="20.7109375" style="400" customWidth="1"/>
    <col min="13" max="13" width="9.140625" style="400"/>
    <col min="14" max="14" width="15.85546875" style="400" customWidth="1"/>
    <col min="15" max="16384" width="9.140625" style="400"/>
  </cols>
  <sheetData>
    <row r="1" spans="1:16" x14ac:dyDescent="0.25">
      <c r="A1" s="860" t="s">
        <v>6175</v>
      </c>
      <c r="B1" s="860"/>
    </row>
    <row r="2" spans="1:16" ht="22.5" customHeight="1" x14ac:dyDescent="0.25">
      <c r="A2" s="861" t="s">
        <v>6176</v>
      </c>
      <c r="B2" s="861"/>
      <c r="C2" s="861"/>
      <c r="D2" s="861"/>
      <c r="E2" s="861"/>
      <c r="F2" s="861"/>
      <c r="G2" s="861"/>
      <c r="H2" s="861"/>
      <c r="I2" s="861"/>
      <c r="J2" s="861"/>
      <c r="K2" s="861"/>
      <c r="L2" s="861"/>
    </row>
    <row r="3" spans="1:16" ht="17.25" customHeight="1" x14ac:dyDescent="0.25">
      <c r="A3" s="862" t="s">
        <v>6173</v>
      </c>
      <c r="B3" s="862"/>
      <c r="C3" s="862"/>
      <c r="D3" s="862"/>
      <c r="E3" s="862"/>
      <c r="F3" s="862"/>
      <c r="G3" s="862"/>
      <c r="H3" s="862"/>
      <c r="I3" s="862"/>
      <c r="J3" s="862"/>
      <c r="K3" s="862"/>
      <c r="L3" s="862"/>
    </row>
    <row r="4" spans="1:16" ht="26.25" customHeight="1" x14ac:dyDescent="0.25">
      <c r="A4" s="855" t="s">
        <v>0</v>
      </c>
      <c r="B4" s="855" t="s">
        <v>6165</v>
      </c>
      <c r="C4" s="855" t="s">
        <v>6166</v>
      </c>
      <c r="D4" s="855" t="s">
        <v>6198</v>
      </c>
      <c r="E4" s="863" t="s">
        <v>6172</v>
      </c>
      <c r="F4" s="864"/>
      <c r="G4" s="864"/>
      <c r="H4" s="865"/>
      <c r="I4" s="863" t="s">
        <v>6168</v>
      </c>
      <c r="J4" s="864"/>
      <c r="K4" s="855" t="s">
        <v>6167</v>
      </c>
      <c r="L4" s="855" t="s">
        <v>6169</v>
      </c>
    </row>
    <row r="5" spans="1:16" ht="30" customHeight="1" x14ac:dyDescent="0.25">
      <c r="A5" s="856"/>
      <c r="B5" s="856"/>
      <c r="C5" s="856"/>
      <c r="D5" s="856"/>
      <c r="E5" s="403" t="s">
        <v>6164</v>
      </c>
      <c r="F5" s="403" t="s">
        <v>6158</v>
      </c>
      <c r="G5" s="403" t="s">
        <v>6159</v>
      </c>
      <c r="H5" s="403" t="s">
        <v>6171</v>
      </c>
      <c r="I5" s="403" t="s">
        <v>6157</v>
      </c>
      <c r="J5" s="403" t="s">
        <v>6170</v>
      </c>
      <c r="K5" s="856"/>
      <c r="L5" s="856"/>
    </row>
    <row r="6" spans="1:16" ht="30" customHeight="1" x14ac:dyDescent="0.25">
      <c r="A6" s="414" t="s">
        <v>26</v>
      </c>
      <c r="B6" s="414" t="s">
        <v>6177</v>
      </c>
      <c r="C6" s="414"/>
      <c r="D6" s="421">
        <f>SUM(D7:D13)</f>
        <v>9.7516999999999996</v>
      </c>
      <c r="E6" s="413">
        <v>0</v>
      </c>
      <c r="F6" s="413">
        <v>0</v>
      </c>
      <c r="G6" s="413">
        <v>0</v>
      </c>
      <c r="H6" s="421">
        <f t="shared" ref="H6:I6" si="0">SUM(H7:H13)</f>
        <v>9.7516999999999996</v>
      </c>
      <c r="I6" s="421">
        <f t="shared" si="0"/>
        <v>9.7516999999999996</v>
      </c>
      <c r="J6" s="413">
        <v>0</v>
      </c>
      <c r="K6" s="414"/>
      <c r="L6" s="414"/>
    </row>
    <row r="7" spans="1:16" ht="26.1" customHeight="1" x14ac:dyDescent="0.25">
      <c r="A7" s="408">
        <v>1</v>
      </c>
      <c r="B7" s="404"/>
      <c r="C7" s="415" t="s">
        <v>6178</v>
      </c>
      <c r="D7" s="420">
        <f>SUM(E7:H7)</f>
        <v>1.9897199999999999</v>
      </c>
      <c r="E7" s="413">
        <v>0</v>
      </c>
      <c r="F7" s="413">
        <v>0</v>
      </c>
      <c r="G7" s="413">
        <v>0</v>
      </c>
      <c r="H7" s="416">
        <v>1.9897199999999999</v>
      </c>
      <c r="I7" s="417">
        <f>H7</f>
        <v>1.9897199999999999</v>
      </c>
      <c r="J7" s="413">
        <v>0</v>
      </c>
      <c r="K7" s="443" t="s">
        <v>6185</v>
      </c>
      <c r="L7" s="418" t="s">
        <v>6186</v>
      </c>
    </row>
    <row r="8" spans="1:16" ht="26.1" customHeight="1" x14ac:dyDescent="0.25">
      <c r="A8" s="408">
        <v>2</v>
      </c>
      <c r="B8" s="405"/>
      <c r="C8" s="415" t="s">
        <v>6179</v>
      </c>
      <c r="D8" s="420">
        <f t="shared" ref="D8:D15" si="1">SUM(E8:H8)</f>
        <v>2.1729400000000001</v>
      </c>
      <c r="E8" s="413">
        <v>0</v>
      </c>
      <c r="F8" s="413">
        <v>0</v>
      </c>
      <c r="G8" s="413">
        <v>0</v>
      </c>
      <c r="H8" s="416">
        <v>2.1729400000000001</v>
      </c>
      <c r="I8" s="417">
        <f t="shared" ref="I8:I13" si="2">H8</f>
        <v>2.1729400000000001</v>
      </c>
      <c r="J8" s="413">
        <v>0</v>
      </c>
      <c r="K8" s="443" t="s">
        <v>2141</v>
      </c>
      <c r="L8" s="418" t="s">
        <v>6187</v>
      </c>
    </row>
    <row r="9" spans="1:16" ht="26.1" customHeight="1" x14ac:dyDescent="0.25">
      <c r="A9" s="408">
        <v>3</v>
      </c>
      <c r="B9" s="406"/>
      <c r="C9" s="415" t="s">
        <v>6180</v>
      </c>
      <c r="D9" s="420">
        <f t="shared" si="1"/>
        <v>0.69125999999999999</v>
      </c>
      <c r="E9" s="413">
        <v>0</v>
      </c>
      <c r="F9" s="413">
        <v>0</v>
      </c>
      <c r="G9" s="413">
        <v>0</v>
      </c>
      <c r="H9" s="416">
        <v>0.69125999999999999</v>
      </c>
      <c r="I9" s="417">
        <f t="shared" si="2"/>
        <v>0.69125999999999999</v>
      </c>
      <c r="J9" s="413">
        <v>0</v>
      </c>
      <c r="K9" s="443" t="s">
        <v>2790</v>
      </c>
      <c r="L9" s="418" t="s">
        <v>6188</v>
      </c>
    </row>
    <row r="10" spans="1:16" ht="26.1" customHeight="1" x14ac:dyDescent="0.25">
      <c r="A10" s="408">
        <v>4</v>
      </c>
      <c r="B10" s="406"/>
      <c r="C10" s="415" t="s">
        <v>6181</v>
      </c>
      <c r="D10" s="420">
        <f t="shared" si="1"/>
        <v>0.77795000000000003</v>
      </c>
      <c r="E10" s="413">
        <v>0</v>
      </c>
      <c r="F10" s="413">
        <v>0</v>
      </c>
      <c r="G10" s="413">
        <v>0</v>
      </c>
      <c r="H10" s="416">
        <v>0.77795000000000003</v>
      </c>
      <c r="I10" s="417">
        <f t="shared" si="2"/>
        <v>0.77795000000000003</v>
      </c>
      <c r="J10" s="413">
        <v>0</v>
      </c>
      <c r="K10" s="444" t="s">
        <v>6189</v>
      </c>
      <c r="L10" s="419" t="s">
        <v>6190</v>
      </c>
      <c r="N10" s="400">
        <f>I10/2</f>
        <v>0.38897500000000002</v>
      </c>
    </row>
    <row r="11" spans="1:16" ht="36" x14ac:dyDescent="0.25">
      <c r="A11" s="408">
        <v>5</v>
      </c>
      <c r="B11" s="406"/>
      <c r="C11" s="415" t="s">
        <v>6182</v>
      </c>
      <c r="D11" s="420">
        <f t="shared" si="1"/>
        <v>2.1198299999999999</v>
      </c>
      <c r="E11" s="413">
        <v>0</v>
      </c>
      <c r="F11" s="413">
        <v>0</v>
      </c>
      <c r="G11" s="413">
        <v>0</v>
      </c>
      <c r="H11" s="416">
        <v>2.1198299999999999</v>
      </c>
      <c r="I11" s="417">
        <f t="shared" si="2"/>
        <v>2.1198299999999999</v>
      </c>
      <c r="J11" s="413">
        <v>0</v>
      </c>
      <c r="K11" s="444" t="s">
        <v>6189</v>
      </c>
      <c r="L11" s="419" t="s">
        <v>6190</v>
      </c>
      <c r="N11" s="400">
        <f t="shared" ref="N11:N13" si="3">I11/2</f>
        <v>1.0599149999999999</v>
      </c>
      <c r="O11" s="411"/>
      <c r="P11" s="411"/>
    </row>
    <row r="12" spans="1:16" ht="26.1" customHeight="1" x14ac:dyDescent="0.25">
      <c r="A12" s="408">
        <v>6</v>
      </c>
      <c r="B12" s="406"/>
      <c r="C12" s="415" t="s">
        <v>6183</v>
      </c>
      <c r="D12" s="420">
        <f t="shared" si="1"/>
        <v>1</v>
      </c>
      <c r="E12" s="413">
        <v>0</v>
      </c>
      <c r="F12" s="413">
        <v>0</v>
      </c>
      <c r="G12" s="413">
        <v>0</v>
      </c>
      <c r="H12" s="416">
        <v>1</v>
      </c>
      <c r="I12" s="417">
        <f t="shared" si="2"/>
        <v>1</v>
      </c>
      <c r="J12" s="413">
        <v>0</v>
      </c>
      <c r="K12" s="444" t="s">
        <v>6189</v>
      </c>
      <c r="L12" s="419" t="s">
        <v>6190</v>
      </c>
      <c r="N12" s="400">
        <f t="shared" si="3"/>
        <v>0.5</v>
      </c>
      <c r="O12" s="411"/>
      <c r="P12" s="411"/>
    </row>
    <row r="13" spans="1:16" ht="26.1" customHeight="1" x14ac:dyDescent="0.25">
      <c r="A13" s="408">
        <v>7</v>
      </c>
      <c r="B13" s="406"/>
      <c r="C13" s="415" t="s">
        <v>6184</v>
      </c>
      <c r="D13" s="420">
        <f t="shared" si="1"/>
        <v>1</v>
      </c>
      <c r="E13" s="413">
        <v>0</v>
      </c>
      <c r="F13" s="413">
        <v>0</v>
      </c>
      <c r="G13" s="413">
        <v>0</v>
      </c>
      <c r="H13" s="416">
        <v>1</v>
      </c>
      <c r="I13" s="417">
        <f t="shared" si="2"/>
        <v>1</v>
      </c>
      <c r="J13" s="413">
        <v>0</v>
      </c>
      <c r="K13" s="444" t="s">
        <v>6189</v>
      </c>
      <c r="L13" s="419" t="s">
        <v>6190</v>
      </c>
      <c r="N13" s="400">
        <f t="shared" si="3"/>
        <v>0.5</v>
      </c>
      <c r="O13" s="411"/>
      <c r="P13" s="411"/>
    </row>
    <row r="14" spans="1:16" ht="36" x14ac:dyDescent="0.25">
      <c r="A14" s="403" t="s">
        <v>6191</v>
      </c>
      <c r="B14" s="440" t="s">
        <v>6199</v>
      </c>
      <c r="C14" s="415"/>
      <c r="D14" s="442">
        <f>D15</f>
        <v>1.53241</v>
      </c>
      <c r="E14" s="412">
        <v>0</v>
      </c>
      <c r="F14" s="412">
        <v>0</v>
      </c>
      <c r="G14" s="412">
        <v>0</v>
      </c>
      <c r="H14" s="442">
        <f>H15</f>
        <v>1.53241</v>
      </c>
      <c r="I14" s="442">
        <f>I15</f>
        <v>1.53241</v>
      </c>
      <c r="J14" s="412">
        <v>0</v>
      </c>
      <c r="K14" s="444"/>
      <c r="L14" s="419"/>
      <c r="O14" s="411"/>
      <c r="P14" s="411"/>
    </row>
    <row r="15" spans="1:16" ht="48.75" x14ac:dyDescent="0.25">
      <c r="A15" s="408">
        <v>1</v>
      </c>
      <c r="B15" s="406"/>
      <c r="C15" s="441" t="s">
        <v>6200</v>
      </c>
      <c r="D15" s="420">
        <f t="shared" si="1"/>
        <v>1.53241</v>
      </c>
      <c r="E15" s="413">
        <v>0</v>
      </c>
      <c r="F15" s="413">
        <v>0</v>
      </c>
      <c r="G15" s="413">
        <v>0</v>
      </c>
      <c r="H15" s="416">
        <v>1.53241</v>
      </c>
      <c r="I15" s="416">
        <v>1.53241</v>
      </c>
      <c r="J15" s="413">
        <v>0</v>
      </c>
      <c r="K15" s="444" t="s">
        <v>4884</v>
      </c>
      <c r="L15" s="419" t="s">
        <v>6201</v>
      </c>
      <c r="O15" s="411"/>
      <c r="P15" s="411"/>
    </row>
    <row r="16" spans="1:16" ht="24" x14ac:dyDescent="0.25">
      <c r="A16" s="403" t="s">
        <v>6195</v>
      </c>
      <c r="B16" s="422" t="s">
        <v>6192</v>
      </c>
      <c r="C16" s="406"/>
      <c r="D16" s="430">
        <f>D17</f>
        <v>16.43</v>
      </c>
      <c r="E16" s="431">
        <v>0</v>
      </c>
      <c r="F16" s="431">
        <v>0</v>
      </c>
      <c r="G16" s="431">
        <v>0</v>
      </c>
      <c r="H16" s="432">
        <f t="shared" ref="H16:H19" si="4">D16</f>
        <v>16.43</v>
      </c>
      <c r="I16" s="432">
        <f t="shared" ref="I16:I19" si="5">H16</f>
        <v>16.43</v>
      </c>
      <c r="J16" s="412">
        <v>0</v>
      </c>
      <c r="K16" s="410"/>
      <c r="L16" s="407"/>
      <c r="O16" s="411"/>
      <c r="P16" s="411"/>
    </row>
    <row r="17" spans="1:16" ht="24" x14ac:dyDescent="0.25">
      <c r="A17" s="439">
        <v>1</v>
      </c>
      <c r="B17" s="409"/>
      <c r="C17" s="415" t="s">
        <v>6193</v>
      </c>
      <c r="D17" s="425">
        <f>SUM(E17:H17)</f>
        <v>16.43</v>
      </c>
      <c r="E17" s="413">
        <v>0</v>
      </c>
      <c r="F17" s="413">
        <v>0</v>
      </c>
      <c r="G17" s="413">
        <v>0</v>
      </c>
      <c r="H17" s="424">
        <v>16.43</v>
      </c>
      <c r="I17" s="424">
        <f t="shared" si="5"/>
        <v>16.43</v>
      </c>
      <c r="J17" s="413">
        <v>0</v>
      </c>
      <c r="K17" s="445" t="s">
        <v>2137</v>
      </c>
      <c r="L17" s="426" t="s">
        <v>6194</v>
      </c>
      <c r="O17" s="411"/>
      <c r="P17" s="411"/>
    </row>
    <row r="18" spans="1:16" ht="24" x14ac:dyDescent="0.25">
      <c r="A18" s="403" t="s">
        <v>6203</v>
      </c>
      <c r="B18" s="427" t="s">
        <v>1971</v>
      </c>
      <c r="C18" s="428"/>
      <c r="D18" s="435">
        <f>D19</f>
        <v>0.76249</v>
      </c>
      <c r="E18" s="431">
        <v>0</v>
      </c>
      <c r="F18" s="431">
        <v>0</v>
      </c>
      <c r="G18" s="431">
        <v>0</v>
      </c>
      <c r="H18" s="437">
        <f t="shared" si="4"/>
        <v>0.76249</v>
      </c>
      <c r="I18" s="437">
        <f t="shared" si="5"/>
        <v>0.76249</v>
      </c>
      <c r="J18" s="412">
        <v>0</v>
      </c>
      <c r="K18" s="410"/>
      <c r="L18" s="407"/>
      <c r="O18" s="411"/>
      <c r="P18" s="411"/>
    </row>
    <row r="19" spans="1:16" ht="24" x14ac:dyDescent="0.25">
      <c r="A19" s="408">
        <v>1</v>
      </c>
      <c r="B19" s="409"/>
      <c r="C19" s="428" t="s">
        <v>6196</v>
      </c>
      <c r="D19" s="436">
        <v>0.76249</v>
      </c>
      <c r="E19" s="423">
        <v>0</v>
      </c>
      <c r="F19" s="423">
        <v>0</v>
      </c>
      <c r="G19" s="423">
        <v>0</v>
      </c>
      <c r="H19" s="417">
        <f t="shared" si="4"/>
        <v>0.76249</v>
      </c>
      <c r="I19" s="417">
        <f t="shared" si="5"/>
        <v>0.76249</v>
      </c>
      <c r="J19" s="413">
        <v>0</v>
      </c>
      <c r="K19" s="410" t="s">
        <v>6197</v>
      </c>
      <c r="L19" s="429" t="s">
        <v>6202</v>
      </c>
      <c r="O19" s="411"/>
      <c r="P19" s="411"/>
    </row>
    <row r="20" spans="1:16" ht="23.1" customHeight="1" x14ac:dyDescent="0.25">
      <c r="A20" s="857" t="s">
        <v>6205</v>
      </c>
      <c r="B20" s="858"/>
      <c r="C20" s="859"/>
      <c r="D20" s="438">
        <f>D6+D14+D16+D18</f>
        <v>28.476599999999998</v>
      </c>
      <c r="E20" s="431">
        <v>0</v>
      </c>
      <c r="F20" s="431">
        <v>0</v>
      </c>
      <c r="G20" s="431">
        <v>0</v>
      </c>
      <c r="H20" s="438">
        <f>H6+H14+H16+H18</f>
        <v>28.476599999999998</v>
      </c>
      <c r="I20" s="438">
        <f t="shared" ref="I20" si="6">I6+I14+I16+I18</f>
        <v>28.476599999999998</v>
      </c>
      <c r="J20" s="431">
        <v>0</v>
      </c>
      <c r="K20" s="433"/>
      <c r="L20" s="434"/>
      <c r="N20" s="411"/>
    </row>
    <row r="21" spans="1:16" x14ac:dyDescent="0.25">
      <c r="D21" s="402"/>
      <c r="E21" s="402"/>
      <c r="F21" s="402"/>
      <c r="G21" s="402"/>
      <c r="H21" s="450">
        <f>TT_So!D8</f>
        <v>16.357389999999999</v>
      </c>
      <c r="I21" s="402"/>
      <c r="J21" s="402"/>
      <c r="N21" s="411"/>
    </row>
    <row r="22" spans="1:16" x14ac:dyDescent="0.25">
      <c r="D22" s="402"/>
      <c r="E22" s="402"/>
      <c r="F22" s="402"/>
      <c r="G22" s="402"/>
      <c r="H22" s="402"/>
      <c r="I22" s="402"/>
      <c r="J22" s="402"/>
      <c r="N22" s="411"/>
    </row>
    <row r="23" spans="1:16" x14ac:dyDescent="0.25">
      <c r="D23" s="402"/>
      <c r="E23" s="402"/>
      <c r="F23" s="402"/>
      <c r="G23" s="402"/>
      <c r="H23" s="402"/>
      <c r="I23" s="402"/>
      <c r="J23" s="402"/>
      <c r="N23" s="411"/>
    </row>
    <row r="24" spans="1:16" x14ac:dyDescent="0.25">
      <c r="D24" s="402"/>
      <c r="E24" s="402"/>
      <c r="F24" s="402"/>
      <c r="G24" s="402"/>
      <c r="H24" s="402"/>
      <c r="I24" s="402"/>
      <c r="J24" s="402"/>
    </row>
    <row r="25" spans="1:16" x14ac:dyDescent="0.25">
      <c r="D25" s="402"/>
      <c r="E25" s="402"/>
      <c r="F25" s="402"/>
      <c r="G25" s="402"/>
      <c r="H25" s="402"/>
      <c r="I25" s="402"/>
      <c r="J25" s="402"/>
    </row>
    <row r="26" spans="1:16" x14ac:dyDescent="0.25">
      <c r="D26" s="402"/>
      <c r="E26" s="402"/>
      <c r="F26" s="402"/>
      <c r="G26" s="402"/>
      <c r="H26" s="402"/>
      <c r="I26" s="402"/>
      <c r="J26" s="402"/>
    </row>
    <row r="27" spans="1:16" x14ac:dyDescent="0.25">
      <c r="D27" s="402"/>
      <c r="E27" s="402"/>
      <c r="F27" s="402"/>
      <c r="G27" s="402"/>
      <c r="H27" s="402"/>
      <c r="I27" s="402"/>
      <c r="J27" s="402"/>
    </row>
    <row r="28" spans="1:16" x14ac:dyDescent="0.25">
      <c r="D28" s="402"/>
      <c r="E28" s="402"/>
      <c r="F28" s="402"/>
      <c r="G28" s="402"/>
      <c r="H28" s="402"/>
      <c r="I28" s="402"/>
      <c r="J28" s="402"/>
    </row>
    <row r="29" spans="1:16" x14ac:dyDescent="0.25">
      <c r="D29" s="402"/>
      <c r="E29" s="402"/>
      <c r="F29" s="402"/>
      <c r="G29" s="402"/>
      <c r="H29" s="402"/>
      <c r="I29" s="402"/>
      <c r="J29" s="402"/>
    </row>
    <row r="30" spans="1:16" x14ac:dyDescent="0.25">
      <c r="D30" s="402"/>
      <c r="E30" s="402"/>
      <c r="F30" s="402"/>
      <c r="G30" s="402"/>
      <c r="H30" s="402"/>
      <c r="I30" s="402"/>
      <c r="J30" s="402"/>
    </row>
    <row r="31" spans="1:16" x14ac:dyDescent="0.25">
      <c r="D31" s="402"/>
      <c r="E31" s="402"/>
      <c r="F31" s="402"/>
      <c r="G31" s="402"/>
      <c r="H31" s="402"/>
      <c r="I31" s="402"/>
      <c r="J31" s="402"/>
    </row>
    <row r="32" spans="1:16" x14ac:dyDescent="0.25">
      <c r="D32" s="402"/>
      <c r="E32" s="402"/>
      <c r="F32" s="402"/>
      <c r="G32" s="402"/>
      <c r="H32" s="402"/>
      <c r="I32" s="402"/>
      <c r="J32" s="402"/>
    </row>
    <row r="33" spans="4:10" x14ac:dyDescent="0.25">
      <c r="D33" s="402"/>
      <c r="E33" s="402"/>
      <c r="F33" s="402"/>
      <c r="G33" s="402"/>
      <c r="H33" s="402"/>
      <c r="I33" s="402"/>
      <c r="J33" s="402"/>
    </row>
    <row r="34" spans="4:10" x14ac:dyDescent="0.25">
      <c r="D34" s="402"/>
      <c r="E34" s="402"/>
      <c r="F34" s="402"/>
      <c r="G34" s="402"/>
      <c r="H34" s="402"/>
      <c r="I34" s="402"/>
      <c r="J34" s="402"/>
    </row>
    <row r="35" spans="4:10" x14ac:dyDescent="0.25">
      <c r="D35" s="402"/>
      <c r="E35" s="402"/>
      <c r="F35" s="402"/>
      <c r="G35" s="402"/>
      <c r="H35" s="402"/>
      <c r="I35" s="402"/>
      <c r="J35" s="402"/>
    </row>
    <row r="36" spans="4:10" x14ac:dyDescent="0.25">
      <c r="D36" s="402"/>
      <c r="E36" s="402"/>
      <c r="F36" s="402"/>
      <c r="G36" s="402"/>
      <c r="H36" s="402"/>
      <c r="I36" s="402"/>
      <c r="J36" s="402"/>
    </row>
    <row r="37" spans="4:10" x14ac:dyDescent="0.25">
      <c r="D37" s="402"/>
      <c r="E37" s="402"/>
      <c r="F37" s="402"/>
      <c r="G37" s="402"/>
      <c r="H37" s="402"/>
      <c r="I37" s="402"/>
      <c r="J37" s="402"/>
    </row>
    <row r="38" spans="4:10" x14ac:dyDescent="0.25">
      <c r="D38" s="402"/>
      <c r="E38" s="402"/>
      <c r="F38" s="402"/>
      <c r="G38" s="402"/>
      <c r="H38" s="402"/>
      <c r="I38" s="402"/>
      <c r="J38" s="402"/>
    </row>
    <row r="39" spans="4:10" x14ac:dyDescent="0.25">
      <c r="D39" s="402"/>
      <c r="E39" s="402"/>
      <c r="F39" s="402"/>
      <c r="G39" s="402"/>
      <c r="H39" s="402"/>
      <c r="I39" s="402"/>
      <c r="J39" s="402"/>
    </row>
  </sheetData>
  <mergeCells count="12">
    <mergeCell ref="L4:L5"/>
    <mergeCell ref="A20:C20"/>
    <mergeCell ref="A1:B1"/>
    <mergeCell ref="A2:L2"/>
    <mergeCell ref="A3:L3"/>
    <mergeCell ref="A4:A5"/>
    <mergeCell ref="B4:B5"/>
    <mergeCell ref="C4:C5"/>
    <mergeCell ref="D4:D5"/>
    <mergeCell ref="E4:H4"/>
    <mergeCell ref="I4:J4"/>
    <mergeCell ref="K4:K5"/>
  </mergeCells>
  <pageMargins left="0.64" right="0.16" top="0.4" bottom="0.47" header="0.24" footer="0.2"/>
  <pageSetup paperSize="9" orientation="landscape" verticalDpi="0"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50"/>
  </sheetPr>
  <dimension ref="A1:X283"/>
  <sheetViews>
    <sheetView zoomScale="80" zoomScaleNormal="80" workbookViewId="0">
      <pane ySplit="3" topLeftCell="A47" activePane="bottomLeft" state="frozen"/>
      <selection activeCell="C370" sqref="C370:C373"/>
      <selection pane="bottomLeft" activeCell="C370" sqref="C370:C373"/>
    </sheetView>
  </sheetViews>
  <sheetFormatPr defaultColWidth="9.140625" defaultRowHeight="15.75" x14ac:dyDescent="0.25"/>
  <cols>
    <col min="1" max="2" width="5.140625" style="1" customWidth="1"/>
    <col min="3" max="3" width="7.85546875" style="1" customWidth="1"/>
    <col min="4" max="4" width="21.140625" style="158" customWidth="1"/>
    <col min="5" max="5" width="21.42578125" style="158" customWidth="1"/>
    <col min="6" max="6" width="17.140625" style="158" customWidth="1"/>
    <col min="7" max="7" width="16" style="158" hidden="1" customWidth="1"/>
    <col min="8" max="8" width="15" style="158" hidden="1" customWidth="1"/>
    <col min="9" max="9" width="11.28515625" style="158" hidden="1" customWidth="1"/>
    <col min="10" max="11" width="12.7109375" style="217" hidden="1" customWidth="1"/>
    <col min="12" max="12" width="12.7109375" style="218" customWidth="1"/>
    <col min="13" max="13" width="9.42578125" style="218" customWidth="1"/>
    <col min="14" max="14" width="12.7109375" style="219" hidden="1" customWidth="1"/>
    <col min="15" max="15" width="9.42578125" style="219" hidden="1" customWidth="1"/>
    <col min="16" max="16" width="11.28515625" style="158" hidden="1" customWidth="1"/>
    <col min="17" max="17" width="11.7109375" style="158" hidden="1" customWidth="1"/>
    <col min="18" max="18" width="11.5703125" style="158" customWidth="1"/>
    <col min="19" max="20" width="9.7109375" style="158" hidden="1" customWidth="1"/>
    <col min="21" max="21" width="15" style="158" hidden="1" customWidth="1"/>
    <col min="22" max="22" width="12.42578125" style="158" hidden="1" customWidth="1"/>
    <col min="23" max="23" width="0" style="1" hidden="1" customWidth="1"/>
    <col min="24" max="16384" width="9.140625" style="158"/>
  </cols>
  <sheetData>
    <row r="1" spans="1:23" ht="32.25" customHeight="1" x14ac:dyDescent="0.25">
      <c r="A1" s="158"/>
      <c r="B1" s="158"/>
      <c r="C1" s="746" t="s">
        <v>4152</v>
      </c>
      <c r="D1" s="746"/>
      <c r="E1" s="746"/>
      <c r="F1" s="746"/>
      <c r="G1" s="746"/>
      <c r="H1" s="746"/>
      <c r="I1" s="746"/>
      <c r="J1" s="746"/>
      <c r="K1" s="746"/>
      <c r="L1" s="746"/>
      <c r="M1" s="746"/>
      <c r="N1" s="746"/>
      <c r="O1" s="746"/>
      <c r="P1" s="746"/>
      <c r="Q1" s="746"/>
      <c r="R1" s="746"/>
      <c r="S1" s="746"/>
      <c r="T1" s="746"/>
      <c r="U1" s="746"/>
      <c r="V1" s="746"/>
    </row>
    <row r="2" spans="1:23" ht="32.25" customHeight="1" x14ac:dyDescent="0.25">
      <c r="A2" s="747" t="s">
        <v>0</v>
      </c>
      <c r="B2" s="386"/>
      <c r="C2" s="747" t="s">
        <v>9</v>
      </c>
      <c r="D2" s="742" t="s">
        <v>1</v>
      </c>
      <c r="E2" s="742" t="s">
        <v>2</v>
      </c>
      <c r="F2" s="742" t="s">
        <v>3</v>
      </c>
      <c r="G2" s="742" t="s">
        <v>21</v>
      </c>
      <c r="H2" s="742" t="s">
        <v>10</v>
      </c>
      <c r="I2" s="742" t="s">
        <v>17</v>
      </c>
      <c r="J2" s="748" t="s">
        <v>11</v>
      </c>
      <c r="K2" s="748"/>
      <c r="L2" s="744" t="s">
        <v>13</v>
      </c>
      <c r="M2" s="744"/>
      <c r="N2" s="745" t="s">
        <v>20</v>
      </c>
      <c r="O2" s="745"/>
      <c r="P2" s="742" t="s">
        <v>5</v>
      </c>
      <c r="Q2" s="742" t="s">
        <v>7</v>
      </c>
      <c r="R2" s="742" t="s">
        <v>6</v>
      </c>
      <c r="S2" s="742" t="s">
        <v>18</v>
      </c>
      <c r="T2" s="742" t="s">
        <v>16</v>
      </c>
      <c r="U2" s="742" t="s">
        <v>14</v>
      </c>
      <c r="V2" s="742" t="s">
        <v>15</v>
      </c>
      <c r="W2" s="742" t="s">
        <v>8</v>
      </c>
    </row>
    <row r="3" spans="1:23" s="14" customFormat="1" ht="32.25" customHeight="1" x14ac:dyDescent="0.25">
      <c r="A3" s="747"/>
      <c r="B3" s="386"/>
      <c r="C3" s="747"/>
      <c r="D3" s="743"/>
      <c r="E3" s="743"/>
      <c r="F3" s="743"/>
      <c r="G3" s="743"/>
      <c r="H3" s="743"/>
      <c r="I3" s="743"/>
      <c r="J3" s="159" t="s">
        <v>12</v>
      </c>
      <c r="K3" s="159" t="s">
        <v>4</v>
      </c>
      <c r="L3" s="160" t="s">
        <v>12</v>
      </c>
      <c r="M3" s="160" t="s">
        <v>4</v>
      </c>
      <c r="N3" s="161" t="s">
        <v>12</v>
      </c>
      <c r="O3" s="161" t="s">
        <v>4</v>
      </c>
      <c r="P3" s="743"/>
      <c r="Q3" s="743"/>
      <c r="R3" s="743"/>
      <c r="S3" s="743"/>
      <c r="T3" s="743"/>
      <c r="U3" s="743"/>
      <c r="V3" s="743"/>
      <c r="W3" s="743"/>
    </row>
    <row r="4" spans="1:23" s="170" customFormat="1" ht="91.5" hidden="1" customHeight="1" x14ac:dyDescent="0.25">
      <c r="A4" s="162">
        <v>1</v>
      </c>
      <c r="B4" s="162"/>
      <c r="C4" s="162" t="s">
        <v>4153</v>
      </c>
      <c r="D4" s="163" t="s">
        <v>503</v>
      </c>
      <c r="E4" s="162" t="s">
        <v>4154</v>
      </c>
      <c r="F4" s="164" t="s">
        <v>4155</v>
      </c>
      <c r="G4" s="165">
        <v>42391</v>
      </c>
      <c r="H4" s="165" t="s">
        <v>4156</v>
      </c>
      <c r="I4" s="166" t="s">
        <v>4157</v>
      </c>
      <c r="J4" s="167"/>
      <c r="K4" s="167"/>
      <c r="L4" s="168"/>
      <c r="M4" s="168"/>
      <c r="N4" s="167">
        <v>30367</v>
      </c>
      <c r="O4" s="167" t="s">
        <v>4158</v>
      </c>
      <c r="P4" s="166" t="s">
        <v>945</v>
      </c>
      <c r="Q4" s="166" t="s">
        <v>4159</v>
      </c>
      <c r="R4" s="166" t="s">
        <v>4160</v>
      </c>
      <c r="S4" s="166"/>
      <c r="T4" s="166"/>
      <c r="U4" s="169">
        <v>42423</v>
      </c>
      <c r="V4" s="169">
        <v>42424</v>
      </c>
      <c r="W4" s="162" t="s">
        <v>3779</v>
      </c>
    </row>
    <row r="5" spans="1:23" s="170" customFormat="1" ht="91.5" hidden="1" customHeight="1" x14ac:dyDescent="0.25">
      <c r="A5" s="162">
        <v>2</v>
      </c>
      <c r="B5" s="162"/>
      <c r="C5" s="162" t="s">
        <v>4161</v>
      </c>
      <c r="D5" s="163" t="s">
        <v>763</v>
      </c>
      <c r="E5" s="162" t="s">
        <v>4162</v>
      </c>
      <c r="F5" s="164" t="s">
        <v>3493</v>
      </c>
      <c r="G5" s="165">
        <v>42395</v>
      </c>
      <c r="H5" s="165" t="s">
        <v>4163</v>
      </c>
      <c r="I5" s="166" t="s">
        <v>4164</v>
      </c>
      <c r="J5" s="167"/>
      <c r="K5" s="167"/>
      <c r="L5" s="168"/>
      <c r="M5" s="168"/>
      <c r="N5" s="167">
        <v>19906.8</v>
      </c>
      <c r="O5" s="167" t="s">
        <v>4165</v>
      </c>
      <c r="P5" s="166" t="s">
        <v>945</v>
      </c>
      <c r="Q5" s="166" t="s">
        <v>4166</v>
      </c>
      <c r="R5" s="166" t="s">
        <v>4167</v>
      </c>
      <c r="S5" s="166"/>
      <c r="T5" s="166"/>
      <c r="U5" s="169">
        <v>42423</v>
      </c>
      <c r="V5" s="169">
        <v>42424</v>
      </c>
      <c r="W5" s="162" t="s">
        <v>4168</v>
      </c>
    </row>
    <row r="6" spans="1:23" s="170" customFormat="1" ht="91.5" hidden="1" customHeight="1" x14ac:dyDescent="0.25">
      <c r="A6" s="162">
        <v>3</v>
      </c>
      <c r="B6" s="162"/>
      <c r="C6" s="162" t="s">
        <v>3831</v>
      </c>
      <c r="D6" s="163" t="s">
        <v>4169</v>
      </c>
      <c r="E6" s="162" t="s">
        <v>4170</v>
      </c>
      <c r="F6" s="164" t="s">
        <v>4171</v>
      </c>
      <c r="G6" s="165">
        <v>42403</v>
      </c>
      <c r="H6" s="165" t="s">
        <v>4172</v>
      </c>
      <c r="I6" s="166" t="s">
        <v>4173</v>
      </c>
      <c r="J6" s="171">
        <v>2872.4</v>
      </c>
      <c r="K6" s="171" t="s">
        <v>974</v>
      </c>
      <c r="L6" s="168">
        <v>2872.4</v>
      </c>
      <c r="M6" s="168" t="s">
        <v>974</v>
      </c>
      <c r="N6" s="167">
        <v>3282.2</v>
      </c>
      <c r="O6" s="167" t="s">
        <v>3634</v>
      </c>
      <c r="P6" s="166" t="s">
        <v>945</v>
      </c>
      <c r="Q6" s="166" t="s">
        <v>4174</v>
      </c>
      <c r="R6" s="166" t="s">
        <v>4175</v>
      </c>
      <c r="S6" s="166"/>
      <c r="T6" s="166"/>
      <c r="U6" s="169">
        <v>42431</v>
      </c>
      <c r="V6" s="169">
        <v>42431</v>
      </c>
      <c r="W6" s="162" t="s">
        <v>3778</v>
      </c>
    </row>
    <row r="7" spans="1:23" s="170" customFormat="1" ht="91.5" hidden="1" customHeight="1" x14ac:dyDescent="0.25">
      <c r="A7" s="162">
        <v>4</v>
      </c>
      <c r="B7" s="162"/>
      <c r="C7" s="162" t="s">
        <v>3823</v>
      </c>
      <c r="D7" s="163" t="s">
        <v>4176</v>
      </c>
      <c r="E7" s="162" t="s">
        <v>4177</v>
      </c>
      <c r="F7" s="164" t="s">
        <v>4171</v>
      </c>
      <c r="G7" s="165">
        <v>42419</v>
      </c>
      <c r="H7" s="165" t="s">
        <v>4178</v>
      </c>
      <c r="I7" s="166" t="s">
        <v>4179</v>
      </c>
      <c r="J7" s="167"/>
      <c r="K7" s="167"/>
      <c r="L7" s="168"/>
      <c r="M7" s="168"/>
      <c r="N7" s="167">
        <v>4580.3</v>
      </c>
      <c r="O7" s="167" t="s">
        <v>4180</v>
      </c>
      <c r="P7" s="166" t="s">
        <v>945</v>
      </c>
      <c r="Q7" s="166" t="s">
        <v>4181</v>
      </c>
      <c r="R7" s="166" t="s">
        <v>4182</v>
      </c>
      <c r="S7" s="166"/>
      <c r="T7" s="166"/>
      <c r="U7" s="169">
        <v>42438</v>
      </c>
      <c r="V7" s="169">
        <v>42438</v>
      </c>
      <c r="W7" s="162" t="s">
        <v>3778</v>
      </c>
    </row>
    <row r="8" spans="1:23" s="170" customFormat="1" ht="91.5" hidden="1" customHeight="1" x14ac:dyDescent="0.25">
      <c r="A8" s="162">
        <v>5</v>
      </c>
      <c r="B8" s="162"/>
      <c r="C8" s="162" t="s">
        <v>4183</v>
      </c>
      <c r="D8" s="172" t="s">
        <v>478</v>
      </c>
      <c r="E8" s="173" t="s">
        <v>4184</v>
      </c>
      <c r="F8" s="164" t="s">
        <v>4185</v>
      </c>
      <c r="G8" s="165">
        <v>42422</v>
      </c>
      <c r="H8" s="165" t="s">
        <v>4186</v>
      </c>
      <c r="I8" s="166" t="s">
        <v>4187</v>
      </c>
      <c r="J8" s="167"/>
      <c r="K8" s="167"/>
      <c r="L8" s="168"/>
      <c r="M8" s="168"/>
      <c r="N8" s="167">
        <v>3103.9</v>
      </c>
      <c r="O8" s="167" t="s">
        <v>4188</v>
      </c>
      <c r="P8" s="166" t="s">
        <v>945</v>
      </c>
      <c r="Q8" s="166" t="s">
        <v>4189</v>
      </c>
      <c r="R8" s="166" t="s">
        <v>4190</v>
      </c>
      <c r="S8" s="166"/>
      <c r="T8" s="166"/>
      <c r="U8" s="169">
        <v>42443</v>
      </c>
      <c r="V8" s="169">
        <v>42444</v>
      </c>
      <c r="W8" s="162" t="s">
        <v>3778</v>
      </c>
    </row>
    <row r="9" spans="1:23" s="170" customFormat="1" ht="91.5" customHeight="1" x14ac:dyDescent="0.25">
      <c r="A9" s="162">
        <v>6</v>
      </c>
      <c r="B9" s="162"/>
      <c r="C9" s="162" t="s">
        <v>4191</v>
      </c>
      <c r="D9" s="172" t="s">
        <v>4192</v>
      </c>
      <c r="E9" s="162" t="s">
        <v>4193</v>
      </c>
      <c r="F9" s="164" t="s">
        <v>902</v>
      </c>
      <c r="G9" s="165">
        <v>42423</v>
      </c>
      <c r="H9" s="165" t="s">
        <v>4194</v>
      </c>
      <c r="I9" s="166" t="s">
        <v>4195</v>
      </c>
      <c r="J9" s="171">
        <v>4411</v>
      </c>
      <c r="K9" s="171" t="s">
        <v>922</v>
      </c>
      <c r="L9" s="168">
        <v>4411</v>
      </c>
      <c r="M9" s="168" t="s">
        <v>922</v>
      </c>
      <c r="N9" s="167">
        <v>44110</v>
      </c>
      <c r="O9" s="167" t="s">
        <v>3634</v>
      </c>
      <c r="P9" s="166" t="s">
        <v>945</v>
      </c>
      <c r="Q9" s="166" t="s">
        <v>4196</v>
      </c>
      <c r="R9" s="166" t="s">
        <v>4197</v>
      </c>
      <c r="S9" s="166"/>
      <c r="T9" s="166"/>
      <c r="U9" s="169">
        <v>42440</v>
      </c>
      <c r="V9" s="169">
        <v>42445</v>
      </c>
      <c r="W9" s="162" t="s">
        <v>3779</v>
      </c>
    </row>
    <row r="10" spans="1:23" s="170" customFormat="1" ht="91.5" hidden="1" customHeight="1" x14ac:dyDescent="0.25">
      <c r="A10" s="162">
        <v>7</v>
      </c>
      <c r="B10" s="162"/>
      <c r="C10" s="162" t="s">
        <v>4198</v>
      </c>
      <c r="D10" s="172" t="s">
        <v>4199</v>
      </c>
      <c r="E10" s="162" t="s">
        <v>4200</v>
      </c>
      <c r="F10" s="164" t="s">
        <v>4155</v>
      </c>
      <c r="G10" s="165">
        <v>42425</v>
      </c>
      <c r="H10" s="165" t="s">
        <v>4201</v>
      </c>
      <c r="I10" s="166" t="s">
        <v>4202</v>
      </c>
      <c r="J10" s="167"/>
      <c r="K10" s="167"/>
      <c r="L10" s="168"/>
      <c r="M10" s="168"/>
      <c r="N10" s="167">
        <v>4490.5</v>
      </c>
      <c r="O10" s="167" t="s">
        <v>3634</v>
      </c>
      <c r="P10" s="166" t="s">
        <v>945</v>
      </c>
      <c r="Q10" s="166" t="s">
        <v>4203</v>
      </c>
      <c r="R10" s="166" t="s">
        <v>4204</v>
      </c>
      <c r="S10" s="166"/>
      <c r="T10" s="166"/>
      <c r="U10" s="169">
        <v>42439</v>
      </c>
      <c r="V10" s="169">
        <v>42440</v>
      </c>
      <c r="W10" s="162" t="s">
        <v>3777</v>
      </c>
    </row>
    <row r="11" spans="1:23" s="170" customFormat="1" ht="91.5" hidden="1" customHeight="1" x14ac:dyDescent="0.25">
      <c r="A11" s="162">
        <v>8</v>
      </c>
      <c r="B11" s="162"/>
      <c r="C11" s="162" t="s">
        <v>4205</v>
      </c>
      <c r="D11" s="172" t="s">
        <v>4206</v>
      </c>
      <c r="E11" s="162" t="s">
        <v>4207</v>
      </c>
      <c r="F11" s="164" t="s">
        <v>4208</v>
      </c>
      <c r="G11" s="165">
        <v>42443</v>
      </c>
      <c r="H11" s="165" t="s">
        <v>4209</v>
      </c>
      <c r="I11" s="166" t="s">
        <v>4210</v>
      </c>
      <c r="J11" s="167"/>
      <c r="K11" s="167"/>
      <c r="L11" s="168"/>
      <c r="M11" s="168"/>
      <c r="N11" s="167">
        <v>120.7</v>
      </c>
      <c r="O11" s="167" t="s">
        <v>4180</v>
      </c>
      <c r="P11" s="166" t="s">
        <v>945</v>
      </c>
      <c r="Q11" s="166" t="s">
        <v>4211</v>
      </c>
      <c r="R11" s="166" t="s">
        <v>4212</v>
      </c>
      <c r="S11" s="166"/>
      <c r="T11" s="166"/>
      <c r="U11" s="169">
        <v>42468</v>
      </c>
      <c r="V11" s="169">
        <v>42471</v>
      </c>
      <c r="W11" s="162" t="s">
        <v>3778</v>
      </c>
    </row>
    <row r="12" spans="1:23" s="170" customFormat="1" ht="91.5" customHeight="1" x14ac:dyDescent="0.25">
      <c r="A12" s="162">
        <v>9</v>
      </c>
      <c r="B12" s="162"/>
      <c r="C12" s="162" t="s">
        <v>4213</v>
      </c>
      <c r="D12" s="172" t="s">
        <v>4214</v>
      </c>
      <c r="E12" s="162" t="s">
        <v>4215</v>
      </c>
      <c r="F12" s="164" t="s">
        <v>4216</v>
      </c>
      <c r="G12" s="165">
        <v>42453</v>
      </c>
      <c r="H12" s="165" t="s">
        <v>4217</v>
      </c>
      <c r="I12" s="166" t="s">
        <v>4218</v>
      </c>
      <c r="J12" s="167"/>
      <c r="K12" s="167"/>
      <c r="L12" s="168">
        <v>124526.7</v>
      </c>
      <c r="M12" s="168" t="s">
        <v>922</v>
      </c>
      <c r="N12" s="167">
        <v>144300.4</v>
      </c>
      <c r="O12" s="167" t="s">
        <v>4219</v>
      </c>
      <c r="P12" s="169">
        <v>43100</v>
      </c>
      <c r="Q12" s="166"/>
      <c r="R12" s="166" t="s">
        <v>4220</v>
      </c>
      <c r="S12" s="166"/>
      <c r="T12" s="166"/>
      <c r="U12" s="169">
        <v>42482</v>
      </c>
      <c r="V12" s="169">
        <v>42482</v>
      </c>
      <c r="W12" s="162" t="s">
        <v>3778</v>
      </c>
    </row>
    <row r="13" spans="1:23" s="181" customFormat="1" ht="91.5" hidden="1" customHeight="1" x14ac:dyDescent="0.25">
      <c r="A13" s="174">
        <v>10</v>
      </c>
      <c r="B13" s="174"/>
      <c r="C13" s="174" t="s">
        <v>4221</v>
      </c>
      <c r="D13" s="175" t="s">
        <v>4222</v>
      </c>
      <c r="E13" s="174" t="s">
        <v>4223</v>
      </c>
      <c r="F13" s="176" t="s">
        <v>3488</v>
      </c>
      <c r="G13" s="177">
        <v>42464</v>
      </c>
      <c r="H13" s="177" t="s">
        <v>4224</v>
      </c>
      <c r="I13" s="178" t="s">
        <v>4225</v>
      </c>
      <c r="J13" s="179"/>
      <c r="K13" s="179"/>
      <c r="L13" s="168">
        <v>1311.58</v>
      </c>
      <c r="M13" s="168" t="s">
        <v>4226</v>
      </c>
      <c r="N13" s="179">
        <v>2044</v>
      </c>
      <c r="O13" s="179" t="s">
        <v>3630</v>
      </c>
      <c r="P13" s="180">
        <v>42551</v>
      </c>
      <c r="Q13" s="178"/>
      <c r="R13" s="178" t="s">
        <v>4227</v>
      </c>
      <c r="S13" s="178"/>
      <c r="T13" s="178"/>
      <c r="U13" s="178"/>
      <c r="V13" s="178"/>
      <c r="W13" s="174" t="s">
        <v>3777</v>
      </c>
    </row>
    <row r="14" spans="1:23" s="170" customFormat="1" ht="91.5" hidden="1" customHeight="1" x14ac:dyDescent="0.25">
      <c r="A14" s="162">
        <v>11</v>
      </c>
      <c r="B14" s="162"/>
      <c r="C14" s="162" t="s">
        <v>4228</v>
      </c>
      <c r="D14" s="172" t="s">
        <v>4229</v>
      </c>
      <c r="E14" s="162" t="s">
        <v>4230</v>
      </c>
      <c r="F14" s="164" t="s">
        <v>4231</v>
      </c>
      <c r="G14" s="165">
        <v>42464</v>
      </c>
      <c r="H14" s="165" t="s">
        <v>4224</v>
      </c>
      <c r="I14" s="166" t="s">
        <v>4232</v>
      </c>
      <c r="J14" s="171">
        <v>8672.2000000000007</v>
      </c>
      <c r="K14" s="171" t="s">
        <v>923</v>
      </c>
      <c r="L14" s="168">
        <v>9496.1</v>
      </c>
      <c r="M14" s="168" t="s">
        <v>923</v>
      </c>
      <c r="N14" s="167">
        <v>10206</v>
      </c>
      <c r="O14" s="167" t="s">
        <v>4165</v>
      </c>
      <c r="P14" s="166" t="s">
        <v>945</v>
      </c>
      <c r="Q14" s="166" t="s">
        <v>4233</v>
      </c>
      <c r="R14" s="166" t="s">
        <v>4234</v>
      </c>
      <c r="S14" s="166"/>
      <c r="T14" s="166"/>
      <c r="U14" s="169">
        <v>42496</v>
      </c>
      <c r="V14" s="169">
        <v>42496</v>
      </c>
      <c r="W14" s="162" t="s">
        <v>3778</v>
      </c>
    </row>
    <row r="15" spans="1:23" s="170" customFormat="1" ht="22.5" hidden="1" customHeight="1" x14ac:dyDescent="0.25">
      <c r="A15" s="709">
        <v>12</v>
      </c>
      <c r="B15" s="387"/>
      <c r="C15" s="709"/>
      <c r="D15" s="709" t="s">
        <v>4235</v>
      </c>
      <c r="E15" s="709" t="s">
        <v>4236</v>
      </c>
      <c r="F15" s="709" t="s">
        <v>4237</v>
      </c>
      <c r="G15" s="706">
        <v>42479</v>
      </c>
      <c r="H15" s="706" t="s">
        <v>4238</v>
      </c>
      <c r="I15" s="709" t="s">
        <v>4239</v>
      </c>
      <c r="J15" s="182">
        <v>40</v>
      </c>
      <c r="K15" s="182" t="s">
        <v>923</v>
      </c>
      <c r="L15" s="183">
        <v>40</v>
      </c>
      <c r="M15" s="183" t="s">
        <v>923</v>
      </c>
      <c r="N15" s="710">
        <v>7565.1</v>
      </c>
      <c r="O15" s="710" t="s">
        <v>4219</v>
      </c>
      <c r="P15" s="706">
        <v>42735</v>
      </c>
      <c r="Q15" s="709"/>
      <c r="R15" s="709" t="s">
        <v>4240</v>
      </c>
      <c r="S15" s="166"/>
      <c r="T15" s="166"/>
      <c r="U15" s="706">
        <v>42704</v>
      </c>
      <c r="V15" s="706">
        <v>42710</v>
      </c>
      <c r="W15" s="709" t="s">
        <v>4241</v>
      </c>
    </row>
    <row r="16" spans="1:23" s="170" customFormat="1" ht="22.5" hidden="1" customHeight="1" x14ac:dyDescent="0.25">
      <c r="A16" s="707"/>
      <c r="B16" s="388"/>
      <c r="C16" s="707"/>
      <c r="D16" s="707"/>
      <c r="E16" s="707"/>
      <c r="F16" s="707"/>
      <c r="G16" s="717"/>
      <c r="H16" s="717"/>
      <c r="I16" s="707"/>
      <c r="J16" s="182">
        <v>2565.1</v>
      </c>
      <c r="K16" s="182" t="s">
        <v>4242</v>
      </c>
      <c r="L16" s="183">
        <v>2565.1</v>
      </c>
      <c r="M16" s="183" t="s">
        <v>4242</v>
      </c>
      <c r="N16" s="711"/>
      <c r="O16" s="711"/>
      <c r="P16" s="707"/>
      <c r="Q16" s="707"/>
      <c r="R16" s="707"/>
      <c r="S16" s="166"/>
      <c r="T16" s="166"/>
      <c r="U16" s="717"/>
      <c r="V16" s="717"/>
      <c r="W16" s="707"/>
    </row>
    <row r="17" spans="1:23" s="170" customFormat="1" ht="22.5" hidden="1" customHeight="1" x14ac:dyDescent="0.25">
      <c r="A17" s="707"/>
      <c r="B17" s="388"/>
      <c r="C17" s="707"/>
      <c r="D17" s="707"/>
      <c r="E17" s="707"/>
      <c r="F17" s="707"/>
      <c r="G17" s="717"/>
      <c r="H17" s="717"/>
      <c r="I17" s="707"/>
      <c r="J17" s="182">
        <v>158.6</v>
      </c>
      <c r="K17" s="182" t="s">
        <v>4243</v>
      </c>
      <c r="L17" s="183">
        <v>158.6</v>
      </c>
      <c r="M17" s="183" t="s">
        <v>4243</v>
      </c>
      <c r="N17" s="711"/>
      <c r="O17" s="711"/>
      <c r="P17" s="707"/>
      <c r="Q17" s="707"/>
      <c r="R17" s="707"/>
      <c r="S17" s="166"/>
      <c r="T17" s="166"/>
      <c r="U17" s="717"/>
      <c r="V17" s="717"/>
      <c r="W17" s="707"/>
    </row>
    <row r="18" spans="1:23" s="170" customFormat="1" ht="22.5" hidden="1" customHeight="1" x14ac:dyDescent="0.25">
      <c r="A18" s="707"/>
      <c r="B18" s="388"/>
      <c r="C18" s="707"/>
      <c r="D18" s="707"/>
      <c r="E18" s="707"/>
      <c r="F18" s="707"/>
      <c r="G18" s="717"/>
      <c r="H18" s="717"/>
      <c r="I18" s="707"/>
      <c r="J18" s="182">
        <v>2397.3000000000002</v>
      </c>
      <c r="K18" s="182" t="s">
        <v>1005</v>
      </c>
      <c r="L18" s="183">
        <v>2397.3000000000002</v>
      </c>
      <c r="M18" s="183" t="s">
        <v>1005</v>
      </c>
      <c r="N18" s="711"/>
      <c r="O18" s="711"/>
      <c r="P18" s="707"/>
      <c r="Q18" s="707"/>
      <c r="R18" s="707"/>
      <c r="S18" s="166"/>
      <c r="T18" s="166"/>
      <c r="U18" s="717"/>
      <c r="V18" s="717"/>
      <c r="W18" s="707"/>
    </row>
    <row r="19" spans="1:23" s="170" customFormat="1" ht="22.5" hidden="1" customHeight="1" x14ac:dyDescent="0.25">
      <c r="A19" s="708"/>
      <c r="B19" s="389"/>
      <c r="C19" s="708"/>
      <c r="D19" s="708"/>
      <c r="E19" s="708"/>
      <c r="F19" s="708"/>
      <c r="G19" s="718"/>
      <c r="H19" s="718"/>
      <c r="I19" s="708"/>
      <c r="J19" s="167">
        <v>1444.2</v>
      </c>
      <c r="K19" s="167" t="s">
        <v>4165</v>
      </c>
      <c r="L19" s="168">
        <v>1372.1</v>
      </c>
      <c r="M19" s="168" t="s">
        <v>4165</v>
      </c>
      <c r="N19" s="712"/>
      <c r="O19" s="712"/>
      <c r="P19" s="708"/>
      <c r="Q19" s="708"/>
      <c r="R19" s="708"/>
      <c r="S19" s="166"/>
      <c r="T19" s="166"/>
      <c r="U19" s="718"/>
      <c r="V19" s="718"/>
      <c r="W19" s="708"/>
    </row>
    <row r="20" spans="1:23" s="170" customFormat="1" ht="91.5" hidden="1" customHeight="1" x14ac:dyDescent="0.25">
      <c r="A20" s="162">
        <v>13</v>
      </c>
      <c r="B20" s="162"/>
      <c r="C20" s="162" t="s">
        <v>4244</v>
      </c>
      <c r="D20" s="172" t="s">
        <v>4245</v>
      </c>
      <c r="E20" s="162" t="s">
        <v>4246</v>
      </c>
      <c r="F20" s="164" t="s">
        <v>4185</v>
      </c>
      <c r="G20" s="165">
        <v>42480</v>
      </c>
      <c r="H20" s="165" t="s">
        <v>4247</v>
      </c>
      <c r="I20" s="166" t="s">
        <v>4248</v>
      </c>
      <c r="J20" s="167"/>
      <c r="K20" s="167"/>
      <c r="L20" s="168"/>
      <c r="M20" s="168"/>
      <c r="N20" s="167">
        <v>686</v>
      </c>
      <c r="O20" s="167" t="s">
        <v>4180</v>
      </c>
      <c r="P20" s="166" t="s">
        <v>945</v>
      </c>
      <c r="Q20" s="166" t="s">
        <v>4249</v>
      </c>
      <c r="R20" s="166" t="s">
        <v>4250</v>
      </c>
      <c r="S20" s="166"/>
      <c r="T20" s="166"/>
      <c r="U20" s="169">
        <v>42510</v>
      </c>
      <c r="V20" s="169">
        <v>42510</v>
      </c>
      <c r="W20" s="162" t="s">
        <v>3778</v>
      </c>
    </row>
    <row r="21" spans="1:23" s="170" customFormat="1" ht="91.5" hidden="1" customHeight="1" x14ac:dyDescent="0.25">
      <c r="A21" s="162">
        <v>14</v>
      </c>
      <c r="B21" s="162"/>
      <c r="C21" s="162" t="s">
        <v>3826</v>
      </c>
      <c r="D21" s="172" t="s">
        <v>4251</v>
      </c>
      <c r="E21" s="162" t="s">
        <v>4252</v>
      </c>
      <c r="F21" s="164" t="s">
        <v>4253</v>
      </c>
      <c r="G21" s="165">
        <v>42482</v>
      </c>
      <c r="H21" s="165" t="s">
        <v>4254</v>
      </c>
      <c r="I21" s="166" t="s">
        <v>4255</v>
      </c>
      <c r="J21" s="167"/>
      <c r="K21" s="167"/>
      <c r="L21" s="168">
        <v>127.9</v>
      </c>
      <c r="M21" s="168" t="s">
        <v>4256</v>
      </c>
      <c r="N21" s="167">
        <v>7816.2</v>
      </c>
      <c r="O21" s="167" t="s">
        <v>4219</v>
      </c>
      <c r="P21" s="169">
        <v>42735</v>
      </c>
      <c r="Q21" s="166"/>
      <c r="R21" s="166" t="s">
        <v>4257</v>
      </c>
      <c r="S21" s="166"/>
      <c r="T21" s="166"/>
      <c r="U21" s="169">
        <v>42542</v>
      </c>
      <c r="V21" s="169">
        <v>42542</v>
      </c>
      <c r="W21" s="162" t="s">
        <v>3778</v>
      </c>
    </row>
    <row r="22" spans="1:23" s="170" customFormat="1" ht="31.5" hidden="1" customHeight="1" x14ac:dyDescent="0.25">
      <c r="A22" s="709">
        <v>15</v>
      </c>
      <c r="B22" s="387"/>
      <c r="C22" s="709" t="s">
        <v>4258</v>
      </c>
      <c r="D22" s="709" t="s">
        <v>4259</v>
      </c>
      <c r="E22" s="709" t="s">
        <v>4260</v>
      </c>
      <c r="F22" s="709" t="s">
        <v>3479</v>
      </c>
      <c r="G22" s="706">
        <v>42497</v>
      </c>
      <c r="H22" s="709" t="s">
        <v>4261</v>
      </c>
      <c r="I22" s="709" t="s">
        <v>4262</v>
      </c>
      <c r="J22" s="167">
        <v>14.7</v>
      </c>
      <c r="K22" s="167" t="s">
        <v>923</v>
      </c>
      <c r="L22" s="168">
        <v>14.7</v>
      </c>
      <c r="M22" s="168" t="s">
        <v>923</v>
      </c>
      <c r="N22" s="710">
        <v>13031.1</v>
      </c>
      <c r="O22" s="710" t="s">
        <v>3630</v>
      </c>
      <c r="P22" s="706">
        <v>43100</v>
      </c>
      <c r="Q22" s="709"/>
      <c r="R22" s="709" t="s">
        <v>4263</v>
      </c>
      <c r="S22" s="166"/>
      <c r="T22" s="166"/>
      <c r="U22" s="706">
        <v>42566</v>
      </c>
      <c r="V22" s="706">
        <v>42566</v>
      </c>
      <c r="W22" s="709" t="s">
        <v>3778</v>
      </c>
    </row>
    <row r="23" spans="1:23" s="170" customFormat="1" ht="31.5" hidden="1" customHeight="1" x14ac:dyDescent="0.25">
      <c r="A23" s="707"/>
      <c r="B23" s="388"/>
      <c r="C23" s="707"/>
      <c r="D23" s="707"/>
      <c r="E23" s="707"/>
      <c r="F23" s="707"/>
      <c r="G23" s="717"/>
      <c r="H23" s="707"/>
      <c r="I23" s="707"/>
      <c r="J23" s="171">
        <v>1257.5</v>
      </c>
      <c r="K23" s="171" t="s">
        <v>1005</v>
      </c>
      <c r="L23" s="183">
        <v>1257.5</v>
      </c>
      <c r="M23" s="168" t="s">
        <v>1005</v>
      </c>
      <c r="N23" s="711"/>
      <c r="O23" s="711"/>
      <c r="P23" s="707"/>
      <c r="Q23" s="707"/>
      <c r="R23" s="707"/>
      <c r="S23" s="166"/>
      <c r="T23" s="166"/>
      <c r="U23" s="707"/>
      <c r="V23" s="707"/>
      <c r="W23" s="707"/>
    </row>
    <row r="24" spans="1:23" s="170" customFormat="1" ht="31.5" hidden="1" customHeight="1" x14ac:dyDescent="0.25">
      <c r="A24" s="708"/>
      <c r="B24" s="389"/>
      <c r="C24" s="708"/>
      <c r="D24" s="708"/>
      <c r="E24" s="708"/>
      <c r="F24" s="708"/>
      <c r="G24" s="718"/>
      <c r="H24" s="708"/>
      <c r="I24" s="708"/>
      <c r="J24" s="171">
        <v>8938</v>
      </c>
      <c r="K24" s="171" t="s">
        <v>923</v>
      </c>
      <c r="L24" s="183">
        <v>8387.9</v>
      </c>
      <c r="M24" s="168" t="s">
        <v>923</v>
      </c>
      <c r="N24" s="712"/>
      <c r="O24" s="712"/>
      <c r="P24" s="708"/>
      <c r="Q24" s="708"/>
      <c r="R24" s="708"/>
      <c r="S24" s="166"/>
      <c r="T24" s="166"/>
      <c r="U24" s="708"/>
      <c r="V24" s="708"/>
      <c r="W24" s="708"/>
    </row>
    <row r="25" spans="1:23" s="170" customFormat="1" ht="91.5" hidden="1" customHeight="1" x14ac:dyDescent="0.25">
      <c r="A25" s="162">
        <v>16</v>
      </c>
      <c r="B25" s="162"/>
      <c r="C25" s="162" t="s">
        <v>4264</v>
      </c>
      <c r="D25" s="172" t="s">
        <v>473</v>
      </c>
      <c r="E25" s="162" t="s">
        <v>4265</v>
      </c>
      <c r="F25" s="164" t="s">
        <v>4266</v>
      </c>
      <c r="G25" s="165">
        <v>42500</v>
      </c>
      <c r="H25" s="165" t="s">
        <v>4267</v>
      </c>
      <c r="I25" s="166" t="s">
        <v>4268</v>
      </c>
      <c r="J25" s="167"/>
      <c r="K25" s="167"/>
      <c r="L25" s="168"/>
      <c r="M25" s="168"/>
      <c r="N25" s="167">
        <v>855.3</v>
      </c>
      <c r="O25" s="167" t="s">
        <v>4269</v>
      </c>
      <c r="P25" s="166" t="s">
        <v>945</v>
      </c>
      <c r="Q25" s="166" t="s">
        <v>4270</v>
      </c>
      <c r="R25" s="166" t="s">
        <v>4271</v>
      </c>
      <c r="S25" s="166"/>
      <c r="T25" s="166"/>
      <c r="U25" s="169">
        <v>42718</v>
      </c>
      <c r="V25" s="169">
        <v>42719</v>
      </c>
      <c r="W25" s="162" t="s">
        <v>3778</v>
      </c>
    </row>
    <row r="26" spans="1:23" s="181" customFormat="1" ht="91.5" customHeight="1" x14ac:dyDescent="0.25">
      <c r="A26" s="174">
        <v>17</v>
      </c>
      <c r="B26" s="174"/>
      <c r="C26" s="174" t="s">
        <v>4272</v>
      </c>
      <c r="D26" s="175" t="s">
        <v>4273</v>
      </c>
      <c r="E26" s="174" t="s">
        <v>4274</v>
      </c>
      <c r="F26" s="176" t="s">
        <v>992</v>
      </c>
      <c r="G26" s="184">
        <v>42501</v>
      </c>
      <c r="H26" s="184" t="s">
        <v>4275</v>
      </c>
      <c r="I26" s="178" t="s">
        <v>4276</v>
      </c>
      <c r="J26" s="185">
        <v>122351.6</v>
      </c>
      <c r="K26" s="185" t="s">
        <v>922</v>
      </c>
      <c r="L26" s="168">
        <v>122351.6</v>
      </c>
      <c r="M26" s="168" t="s">
        <v>922</v>
      </c>
      <c r="N26" s="179">
        <v>124310</v>
      </c>
      <c r="O26" s="179" t="s">
        <v>4219</v>
      </c>
      <c r="P26" s="180">
        <v>43090</v>
      </c>
      <c r="Q26" s="178"/>
      <c r="R26" s="178"/>
      <c r="S26" s="178"/>
      <c r="T26" s="178"/>
      <c r="U26" s="178"/>
      <c r="V26" s="178"/>
      <c r="W26" s="174" t="s">
        <v>3777</v>
      </c>
    </row>
    <row r="27" spans="1:23" s="170" customFormat="1" ht="32.25" hidden="1" customHeight="1" x14ac:dyDescent="0.25">
      <c r="A27" s="709">
        <v>18</v>
      </c>
      <c r="B27" s="387"/>
      <c r="C27" s="709" t="s">
        <v>3832</v>
      </c>
      <c r="D27" s="709" t="s">
        <v>4277</v>
      </c>
      <c r="E27" s="709" t="s">
        <v>4252</v>
      </c>
      <c r="F27" s="709" t="s">
        <v>4278</v>
      </c>
      <c r="G27" s="739">
        <v>42514</v>
      </c>
      <c r="H27" s="739" t="s">
        <v>4279</v>
      </c>
      <c r="I27" s="709" t="s">
        <v>4280</v>
      </c>
      <c r="J27" s="167">
        <v>2585.8000000000002</v>
      </c>
      <c r="K27" s="167" t="s">
        <v>923</v>
      </c>
      <c r="L27" s="168">
        <v>2585.8000000000002</v>
      </c>
      <c r="M27" s="168" t="s">
        <v>923</v>
      </c>
      <c r="N27" s="710">
        <v>11958.5</v>
      </c>
      <c r="O27" s="710" t="s">
        <v>4219</v>
      </c>
      <c r="P27" s="706">
        <v>43100</v>
      </c>
      <c r="Q27" s="709"/>
      <c r="R27" s="709" t="s">
        <v>4281</v>
      </c>
      <c r="S27" s="166"/>
      <c r="T27" s="166"/>
      <c r="U27" s="706">
        <v>42542</v>
      </c>
      <c r="V27" s="706">
        <v>42542</v>
      </c>
      <c r="W27" s="709" t="s">
        <v>3778</v>
      </c>
    </row>
    <row r="28" spans="1:23" s="170" customFormat="1" ht="32.25" hidden="1" customHeight="1" x14ac:dyDescent="0.25">
      <c r="A28" s="707"/>
      <c r="B28" s="388"/>
      <c r="C28" s="707"/>
      <c r="D28" s="707"/>
      <c r="E28" s="707"/>
      <c r="F28" s="707"/>
      <c r="G28" s="740"/>
      <c r="H28" s="740"/>
      <c r="I28" s="707"/>
      <c r="J28" s="167">
        <v>5343.1</v>
      </c>
      <c r="K28" s="167" t="s">
        <v>1005</v>
      </c>
      <c r="L28" s="168">
        <v>5343.1</v>
      </c>
      <c r="M28" s="168" t="s">
        <v>1005</v>
      </c>
      <c r="N28" s="711"/>
      <c r="O28" s="711"/>
      <c r="P28" s="707"/>
      <c r="Q28" s="707"/>
      <c r="R28" s="707"/>
      <c r="S28" s="166"/>
      <c r="T28" s="166"/>
      <c r="U28" s="707"/>
      <c r="V28" s="707"/>
      <c r="W28" s="707"/>
    </row>
    <row r="29" spans="1:23" s="170" customFormat="1" ht="32.25" hidden="1" customHeight="1" x14ac:dyDescent="0.25">
      <c r="A29" s="708"/>
      <c r="B29" s="389"/>
      <c r="C29" s="708"/>
      <c r="D29" s="708"/>
      <c r="E29" s="708"/>
      <c r="F29" s="708"/>
      <c r="G29" s="741"/>
      <c r="H29" s="741"/>
      <c r="I29" s="708"/>
      <c r="J29" s="167">
        <v>1230.9000000000001</v>
      </c>
      <c r="K29" s="167" t="s">
        <v>4165</v>
      </c>
      <c r="L29" s="168">
        <v>1230.9000000000001</v>
      </c>
      <c r="M29" s="168" t="s">
        <v>4165</v>
      </c>
      <c r="N29" s="712"/>
      <c r="O29" s="712"/>
      <c r="P29" s="708"/>
      <c r="Q29" s="708"/>
      <c r="R29" s="708"/>
      <c r="S29" s="166"/>
      <c r="T29" s="166"/>
      <c r="U29" s="708"/>
      <c r="V29" s="708"/>
      <c r="W29" s="708"/>
    </row>
    <row r="30" spans="1:23" s="170" customFormat="1" ht="91.5" hidden="1" customHeight="1" x14ac:dyDescent="0.25">
      <c r="A30" s="162">
        <v>19</v>
      </c>
      <c r="B30" s="162"/>
      <c r="C30" s="162" t="s">
        <v>4282</v>
      </c>
      <c r="D30" s="172" t="s">
        <v>473</v>
      </c>
      <c r="E30" s="162" t="s">
        <v>4283</v>
      </c>
      <c r="F30" s="164" t="s">
        <v>4284</v>
      </c>
      <c r="G30" s="165">
        <v>42513</v>
      </c>
      <c r="H30" s="165" t="s">
        <v>4285</v>
      </c>
      <c r="I30" s="166" t="s">
        <v>4286</v>
      </c>
      <c r="J30" s="167">
        <v>579.79999999999995</v>
      </c>
      <c r="K30" s="167" t="s">
        <v>4180</v>
      </c>
      <c r="L30" s="168"/>
      <c r="M30" s="168"/>
      <c r="N30" s="167">
        <v>579.79999999999995</v>
      </c>
      <c r="O30" s="167" t="s">
        <v>4269</v>
      </c>
      <c r="P30" s="166" t="s">
        <v>945</v>
      </c>
      <c r="Q30" s="166" t="s">
        <v>4287</v>
      </c>
      <c r="R30" s="166" t="s">
        <v>4288</v>
      </c>
      <c r="S30" s="166"/>
      <c r="T30" s="166"/>
      <c r="U30" s="169">
        <v>42536</v>
      </c>
      <c r="V30" s="169">
        <v>42536</v>
      </c>
      <c r="W30" s="162" t="s">
        <v>3778</v>
      </c>
    </row>
    <row r="31" spans="1:23" s="170" customFormat="1" ht="91.5" customHeight="1" x14ac:dyDescent="0.25">
      <c r="A31" s="162">
        <v>20</v>
      </c>
      <c r="B31" s="162"/>
      <c r="C31" s="162" t="s">
        <v>4289</v>
      </c>
      <c r="D31" s="163" t="s">
        <v>4290</v>
      </c>
      <c r="E31" s="186" t="s">
        <v>4291</v>
      </c>
      <c r="F31" s="187" t="s">
        <v>4292</v>
      </c>
      <c r="G31" s="188">
        <v>42513</v>
      </c>
      <c r="H31" s="188" t="s">
        <v>4293</v>
      </c>
      <c r="I31" s="166" t="s">
        <v>4294</v>
      </c>
      <c r="J31" s="167">
        <v>2552.6</v>
      </c>
      <c r="K31" s="167" t="s">
        <v>4295</v>
      </c>
      <c r="L31" s="168">
        <v>481</v>
      </c>
      <c r="M31" s="168" t="s">
        <v>922</v>
      </c>
      <c r="N31" s="167">
        <v>3033.6</v>
      </c>
      <c r="O31" s="167" t="s">
        <v>3986</v>
      </c>
      <c r="P31" s="166" t="s">
        <v>945</v>
      </c>
      <c r="Q31" s="166"/>
      <c r="R31" s="166" t="s">
        <v>4296</v>
      </c>
      <c r="S31" s="166"/>
      <c r="T31" s="166"/>
      <c r="U31" s="169">
        <v>42552</v>
      </c>
      <c r="V31" s="169">
        <v>42559</v>
      </c>
      <c r="W31" s="162" t="s">
        <v>3779</v>
      </c>
    </row>
    <row r="32" spans="1:23" s="170" customFormat="1" ht="91.5" hidden="1" customHeight="1" x14ac:dyDescent="0.25">
      <c r="A32" s="162">
        <v>21</v>
      </c>
      <c r="B32" s="162"/>
      <c r="C32" s="162" t="s">
        <v>3825</v>
      </c>
      <c r="D32" s="163" t="s">
        <v>4297</v>
      </c>
      <c r="E32" s="186" t="s">
        <v>4298</v>
      </c>
      <c r="F32" s="187" t="s">
        <v>4299</v>
      </c>
      <c r="G32" s="188">
        <v>42516</v>
      </c>
      <c r="H32" s="188" t="s">
        <v>4300</v>
      </c>
      <c r="I32" s="166" t="s">
        <v>4301</v>
      </c>
      <c r="J32" s="167"/>
      <c r="K32" s="167"/>
      <c r="L32" s="168"/>
      <c r="M32" s="168"/>
      <c r="N32" s="167">
        <v>65690.8</v>
      </c>
      <c r="O32" s="167" t="s">
        <v>4302</v>
      </c>
      <c r="P32" s="166" t="s">
        <v>945</v>
      </c>
      <c r="Q32" s="166" t="s">
        <v>4303</v>
      </c>
      <c r="R32" s="166" t="s">
        <v>4304</v>
      </c>
      <c r="S32" s="166"/>
      <c r="T32" s="166"/>
      <c r="U32" s="169">
        <v>42555</v>
      </c>
      <c r="V32" s="169">
        <v>42572</v>
      </c>
      <c r="W32" s="162" t="s">
        <v>3779</v>
      </c>
    </row>
    <row r="33" spans="1:23" s="170" customFormat="1" ht="36" hidden="1" customHeight="1" x14ac:dyDescent="0.25">
      <c r="A33" s="709">
        <v>22</v>
      </c>
      <c r="B33" s="387"/>
      <c r="C33" s="709" t="s">
        <v>4305</v>
      </c>
      <c r="D33" s="719" t="s">
        <v>4306</v>
      </c>
      <c r="E33" s="719" t="s">
        <v>4252</v>
      </c>
      <c r="F33" s="719" t="s">
        <v>4307</v>
      </c>
      <c r="G33" s="721">
        <v>42516</v>
      </c>
      <c r="H33" s="721" t="s">
        <v>4308</v>
      </c>
      <c r="I33" s="709" t="s">
        <v>4309</v>
      </c>
      <c r="J33" s="167">
        <v>928</v>
      </c>
      <c r="K33" s="167" t="s">
        <v>923</v>
      </c>
      <c r="L33" s="168">
        <v>928</v>
      </c>
      <c r="M33" s="168" t="s">
        <v>923</v>
      </c>
      <c r="N33" s="710">
        <v>1344.2</v>
      </c>
      <c r="O33" s="710" t="s">
        <v>4219</v>
      </c>
      <c r="P33" s="706">
        <v>43100</v>
      </c>
      <c r="Q33" s="709"/>
      <c r="R33" s="709" t="s">
        <v>4310</v>
      </c>
      <c r="S33" s="166"/>
      <c r="T33" s="166"/>
      <c r="U33" s="706">
        <v>42551</v>
      </c>
      <c r="V33" s="706">
        <v>42551</v>
      </c>
      <c r="W33" s="709" t="s">
        <v>3778</v>
      </c>
    </row>
    <row r="34" spans="1:23" s="170" customFormat="1" ht="36" hidden="1" customHeight="1" x14ac:dyDescent="0.25">
      <c r="A34" s="708"/>
      <c r="B34" s="389"/>
      <c r="C34" s="708"/>
      <c r="D34" s="720"/>
      <c r="E34" s="720"/>
      <c r="F34" s="720"/>
      <c r="G34" s="722"/>
      <c r="H34" s="722"/>
      <c r="I34" s="708"/>
      <c r="J34" s="167">
        <v>416.2</v>
      </c>
      <c r="K34" s="167" t="s">
        <v>3801</v>
      </c>
      <c r="L34" s="168">
        <v>416.2</v>
      </c>
      <c r="M34" s="168" t="s">
        <v>3801</v>
      </c>
      <c r="N34" s="712"/>
      <c r="O34" s="712"/>
      <c r="P34" s="708"/>
      <c r="Q34" s="708"/>
      <c r="R34" s="708"/>
      <c r="S34" s="166"/>
      <c r="T34" s="166"/>
      <c r="U34" s="718"/>
      <c r="V34" s="718"/>
      <c r="W34" s="708"/>
    </row>
    <row r="35" spans="1:23" s="170" customFormat="1" ht="91.5" customHeight="1" x14ac:dyDescent="0.25">
      <c r="A35" s="162">
        <v>23</v>
      </c>
      <c r="B35" s="162">
        <v>1</v>
      </c>
      <c r="C35" s="162" t="s">
        <v>4311</v>
      </c>
      <c r="D35" s="163" t="s">
        <v>4312</v>
      </c>
      <c r="E35" s="186" t="s">
        <v>4313</v>
      </c>
      <c r="F35" s="187" t="s">
        <v>4155</v>
      </c>
      <c r="G35" s="188">
        <v>42522</v>
      </c>
      <c r="H35" s="188" t="s">
        <v>4314</v>
      </c>
      <c r="I35" s="166" t="s">
        <v>4315</v>
      </c>
      <c r="J35" s="167"/>
      <c r="K35" s="167"/>
      <c r="L35" s="168">
        <v>316.3</v>
      </c>
      <c r="M35" s="168" t="s">
        <v>922</v>
      </c>
      <c r="N35" s="167">
        <v>5322</v>
      </c>
      <c r="O35" s="167" t="s">
        <v>3634</v>
      </c>
      <c r="P35" s="166" t="s">
        <v>945</v>
      </c>
      <c r="Q35" s="166" t="s">
        <v>4316</v>
      </c>
      <c r="R35" s="166" t="s">
        <v>4317</v>
      </c>
      <c r="S35" s="166"/>
      <c r="T35" s="166"/>
      <c r="U35" s="169">
        <v>42570</v>
      </c>
      <c r="V35" s="169">
        <v>42570</v>
      </c>
      <c r="W35" s="162" t="s">
        <v>3779</v>
      </c>
    </row>
    <row r="36" spans="1:23" s="170" customFormat="1" ht="91.5" hidden="1" customHeight="1" x14ac:dyDescent="0.25">
      <c r="A36" s="162">
        <v>24</v>
      </c>
      <c r="B36" s="162"/>
      <c r="C36" s="162" t="s">
        <v>4318</v>
      </c>
      <c r="D36" s="163" t="s">
        <v>4319</v>
      </c>
      <c r="E36" s="186" t="s">
        <v>4320</v>
      </c>
      <c r="F36" s="187" t="s">
        <v>4321</v>
      </c>
      <c r="G36" s="189">
        <v>42527</v>
      </c>
      <c r="H36" s="189" t="s">
        <v>4322</v>
      </c>
      <c r="I36" s="166" t="s">
        <v>4323</v>
      </c>
      <c r="J36" s="171">
        <v>33986.6</v>
      </c>
      <c r="K36" s="171" t="s">
        <v>1005</v>
      </c>
      <c r="L36" s="168">
        <v>33986.6</v>
      </c>
      <c r="M36" s="168" t="s">
        <v>1005</v>
      </c>
      <c r="N36" s="167">
        <v>41105.800000000003</v>
      </c>
      <c r="O36" s="167" t="s">
        <v>3630</v>
      </c>
      <c r="P36" s="169">
        <v>43100</v>
      </c>
      <c r="Q36" s="166"/>
      <c r="R36" s="166" t="s">
        <v>4324</v>
      </c>
      <c r="S36" s="166"/>
      <c r="T36" s="166"/>
      <c r="U36" s="169">
        <v>42636</v>
      </c>
      <c r="V36" s="169">
        <v>42640</v>
      </c>
      <c r="W36" s="162" t="s">
        <v>4241</v>
      </c>
    </row>
    <row r="37" spans="1:23" s="170" customFormat="1" ht="27" hidden="1" customHeight="1" x14ac:dyDescent="0.25">
      <c r="A37" s="709">
        <v>25</v>
      </c>
      <c r="B37" s="387"/>
      <c r="C37" s="709" t="s">
        <v>4325</v>
      </c>
      <c r="D37" s="719" t="s">
        <v>4326</v>
      </c>
      <c r="E37" s="719" t="s">
        <v>4327</v>
      </c>
      <c r="F37" s="719" t="s">
        <v>4328</v>
      </c>
      <c r="G37" s="736">
        <v>42529</v>
      </c>
      <c r="H37" s="736" t="s">
        <v>4329</v>
      </c>
      <c r="I37" s="709" t="s">
        <v>4330</v>
      </c>
      <c r="J37" s="167"/>
      <c r="K37" s="167"/>
      <c r="L37" s="168">
        <v>19223.099999999999</v>
      </c>
      <c r="M37" s="168" t="s">
        <v>923</v>
      </c>
      <c r="N37" s="710">
        <v>24966.3</v>
      </c>
      <c r="O37" s="710" t="s">
        <v>3630</v>
      </c>
      <c r="P37" s="706">
        <v>43100</v>
      </c>
      <c r="Q37" s="709"/>
      <c r="R37" s="709" t="s">
        <v>4331</v>
      </c>
      <c r="S37" s="166"/>
      <c r="T37" s="166"/>
      <c r="U37" s="706">
        <v>42562</v>
      </c>
      <c r="V37" s="706">
        <v>42564</v>
      </c>
      <c r="W37" s="709" t="s">
        <v>4241</v>
      </c>
    </row>
    <row r="38" spans="1:23" s="170" customFormat="1" ht="27" hidden="1" customHeight="1" x14ac:dyDescent="0.25">
      <c r="A38" s="707"/>
      <c r="B38" s="388"/>
      <c r="C38" s="707"/>
      <c r="D38" s="734"/>
      <c r="E38" s="734"/>
      <c r="F38" s="734"/>
      <c r="G38" s="737"/>
      <c r="H38" s="737"/>
      <c r="I38" s="707"/>
      <c r="J38" s="167"/>
      <c r="K38" s="167"/>
      <c r="L38" s="168">
        <v>26</v>
      </c>
      <c r="M38" s="168" t="s">
        <v>1136</v>
      </c>
      <c r="N38" s="711"/>
      <c r="O38" s="711"/>
      <c r="P38" s="707"/>
      <c r="Q38" s="707"/>
      <c r="R38" s="707"/>
      <c r="S38" s="166"/>
      <c r="T38" s="166"/>
      <c r="U38" s="707"/>
      <c r="V38" s="707"/>
      <c r="W38" s="707"/>
    </row>
    <row r="39" spans="1:23" s="170" customFormat="1" ht="27" hidden="1" customHeight="1" x14ac:dyDescent="0.25">
      <c r="A39" s="708"/>
      <c r="B39" s="389"/>
      <c r="C39" s="708"/>
      <c r="D39" s="720"/>
      <c r="E39" s="720"/>
      <c r="F39" s="720"/>
      <c r="G39" s="738"/>
      <c r="H39" s="738"/>
      <c r="I39" s="708"/>
      <c r="J39" s="167"/>
      <c r="K39" s="167"/>
      <c r="L39" s="168">
        <v>5312.7</v>
      </c>
      <c r="M39" s="168" t="s">
        <v>3986</v>
      </c>
      <c r="N39" s="712"/>
      <c r="O39" s="712"/>
      <c r="P39" s="708"/>
      <c r="Q39" s="708"/>
      <c r="R39" s="708"/>
      <c r="S39" s="166"/>
      <c r="T39" s="166"/>
      <c r="U39" s="708"/>
      <c r="V39" s="708"/>
      <c r="W39" s="708"/>
    </row>
    <row r="40" spans="1:23" s="170" customFormat="1" ht="91.5" customHeight="1" x14ac:dyDescent="0.25">
      <c r="A40" s="162">
        <v>26</v>
      </c>
      <c r="B40" s="162">
        <v>1</v>
      </c>
      <c r="C40" s="162" t="s">
        <v>4332</v>
      </c>
      <c r="D40" s="190" t="s">
        <v>4333</v>
      </c>
      <c r="E40" s="191" t="s">
        <v>4252</v>
      </c>
      <c r="F40" s="187" t="s">
        <v>910</v>
      </c>
      <c r="G40" s="192">
        <v>42528</v>
      </c>
      <c r="H40" s="192">
        <v>42555</v>
      </c>
      <c r="I40" s="166" t="s">
        <v>4334</v>
      </c>
      <c r="J40" s="167"/>
      <c r="K40" s="167"/>
      <c r="L40" s="168">
        <v>12690.6</v>
      </c>
      <c r="M40" s="168" t="s">
        <v>922</v>
      </c>
      <c r="N40" s="167">
        <v>12690.6</v>
      </c>
      <c r="O40" s="167" t="s">
        <v>4219</v>
      </c>
      <c r="P40" s="169">
        <v>43100</v>
      </c>
      <c r="Q40" s="166"/>
      <c r="R40" s="166" t="s">
        <v>4335</v>
      </c>
      <c r="S40" s="166"/>
      <c r="T40" s="166"/>
      <c r="U40" s="169">
        <v>42551</v>
      </c>
      <c r="V40" s="169">
        <v>42551</v>
      </c>
      <c r="W40" s="162" t="s">
        <v>3778</v>
      </c>
    </row>
    <row r="41" spans="1:23" s="170" customFormat="1" ht="91.5" hidden="1" customHeight="1" x14ac:dyDescent="0.25">
      <c r="A41" s="162">
        <v>27</v>
      </c>
      <c r="B41" s="162"/>
      <c r="C41" s="162" t="s">
        <v>4336</v>
      </c>
      <c r="D41" s="190" t="s">
        <v>4337</v>
      </c>
      <c r="E41" s="191" t="s">
        <v>4338</v>
      </c>
      <c r="F41" s="187" t="s">
        <v>4171</v>
      </c>
      <c r="G41" s="192">
        <v>42544</v>
      </c>
      <c r="H41" s="191" t="s">
        <v>4339</v>
      </c>
      <c r="I41" s="166" t="s">
        <v>4340</v>
      </c>
      <c r="J41" s="167"/>
      <c r="K41" s="167"/>
      <c r="L41" s="168"/>
      <c r="M41" s="168"/>
      <c r="N41" s="167">
        <v>509.5</v>
      </c>
      <c r="O41" s="167" t="s">
        <v>4180</v>
      </c>
      <c r="P41" s="166" t="s">
        <v>945</v>
      </c>
      <c r="Q41" s="166" t="s">
        <v>4341</v>
      </c>
      <c r="R41" s="166" t="s">
        <v>4342</v>
      </c>
      <c r="S41" s="166"/>
      <c r="T41" s="166"/>
      <c r="U41" s="169">
        <v>42565</v>
      </c>
      <c r="V41" s="169">
        <v>42566</v>
      </c>
      <c r="W41" s="162" t="s">
        <v>3779</v>
      </c>
    </row>
    <row r="42" spans="1:23" s="170" customFormat="1" ht="55.5" hidden="1" customHeight="1" x14ac:dyDescent="0.25">
      <c r="A42" s="709">
        <v>28</v>
      </c>
      <c r="B42" s="387"/>
      <c r="C42" s="709" t="s">
        <v>4343</v>
      </c>
      <c r="D42" s="731" t="s">
        <v>4344</v>
      </c>
      <c r="E42" s="731" t="s">
        <v>4345</v>
      </c>
      <c r="F42" s="719" t="s">
        <v>4346</v>
      </c>
      <c r="G42" s="727">
        <v>42549</v>
      </c>
      <c r="H42" s="731" t="s">
        <v>4347</v>
      </c>
      <c r="I42" s="709" t="s">
        <v>4348</v>
      </c>
      <c r="J42" s="171">
        <v>6</v>
      </c>
      <c r="K42" s="171" t="s">
        <v>1005</v>
      </c>
      <c r="L42" s="168">
        <v>6</v>
      </c>
      <c r="M42" s="168" t="s">
        <v>1005</v>
      </c>
      <c r="N42" s="710">
        <v>371.5</v>
      </c>
      <c r="O42" s="710" t="s">
        <v>4349</v>
      </c>
      <c r="P42" s="709" t="s">
        <v>945</v>
      </c>
      <c r="Q42" s="709"/>
      <c r="R42" s="709" t="s">
        <v>4350</v>
      </c>
      <c r="S42" s="166"/>
      <c r="T42" s="166"/>
      <c r="U42" s="706">
        <v>42649</v>
      </c>
      <c r="V42" s="706">
        <v>42650</v>
      </c>
      <c r="W42" s="709" t="s">
        <v>3778</v>
      </c>
    </row>
    <row r="43" spans="1:23" s="170" customFormat="1" ht="55.5" customHeight="1" x14ac:dyDescent="0.25">
      <c r="A43" s="708"/>
      <c r="B43" s="162">
        <v>1</v>
      </c>
      <c r="C43" s="708"/>
      <c r="D43" s="732"/>
      <c r="E43" s="732"/>
      <c r="F43" s="720"/>
      <c r="G43" s="728"/>
      <c r="H43" s="732"/>
      <c r="I43" s="708"/>
      <c r="J43" s="171">
        <v>276.89999999999998</v>
      </c>
      <c r="K43" s="171" t="s">
        <v>922</v>
      </c>
      <c r="L43" s="168">
        <f>276.9+78</f>
        <v>354.9</v>
      </c>
      <c r="M43" s="168" t="s">
        <v>922</v>
      </c>
      <c r="N43" s="712"/>
      <c r="O43" s="712"/>
      <c r="P43" s="708"/>
      <c r="Q43" s="708"/>
      <c r="R43" s="708"/>
      <c r="S43" s="166"/>
      <c r="T43" s="166"/>
      <c r="U43" s="718"/>
      <c r="V43" s="718"/>
      <c r="W43" s="708"/>
    </row>
    <row r="44" spans="1:23" s="199" customFormat="1" ht="91.5" hidden="1" customHeight="1" x14ac:dyDescent="0.25">
      <c r="A44" s="193">
        <v>29</v>
      </c>
      <c r="B44" s="193"/>
      <c r="C44" s="193"/>
      <c r="D44" s="194" t="s">
        <v>4351</v>
      </c>
      <c r="E44" s="2" t="s">
        <v>4352</v>
      </c>
      <c r="F44" s="195" t="s">
        <v>4353</v>
      </c>
      <c r="G44" s="3">
        <v>42555</v>
      </c>
      <c r="H44" s="2" t="s">
        <v>4354</v>
      </c>
      <c r="I44" s="196"/>
      <c r="J44" s="197"/>
      <c r="K44" s="197"/>
      <c r="L44" s="168"/>
      <c r="M44" s="168"/>
      <c r="N44" s="198">
        <v>964.6</v>
      </c>
      <c r="O44" s="198" t="s">
        <v>4355</v>
      </c>
      <c r="P44" s="196"/>
      <c r="Q44" s="196"/>
      <c r="R44" s="196"/>
      <c r="S44" s="196"/>
      <c r="T44" s="196"/>
      <c r="U44" s="196"/>
      <c r="V44" s="196"/>
      <c r="W44" s="193"/>
    </row>
    <row r="45" spans="1:23" s="170" customFormat="1" ht="29.25" hidden="1" customHeight="1" x14ac:dyDescent="0.25">
      <c r="A45" s="709">
        <v>30</v>
      </c>
      <c r="B45" s="387"/>
      <c r="C45" s="709" t="s">
        <v>4356</v>
      </c>
      <c r="D45" s="731" t="s">
        <v>3922</v>
      </c>
      <c r="E45" s="731" t="s">
        <v>4357</v>
      </c>
      <c r="F45" s="719" t="s">
        <v>3501</v>
      </c>
      <c r="G45" s="727">
        <v>42556</v>
      </c>
      <c r="H45" s="731" t="s">
        <v>4358</v>
      </c>
      <c r="I45" s="709" t="s">
        <v>4359</v>
      </c>
      <c r="J45" s="171">
        <v>14193.8</v>
      </c>
      <c r="K45" s="171" t="s">
        <v>1005</v>
      </c>
      <c r="L45" s="183">
        <v>14193.8</v>
      </c>
      <c r="M45" s="183" t="s">
        <v>1005</v>
      </c>
      <c r="N45" s="710">
        <v>41718.1</v>
      </c>
      <c r="O45" s="710" t="s">
        <v>4219</v>
      </c>
      <c r="P45" s="706">
        <v>42643</v>
      </c>
      <c r="Q45" s="709"/>
      <c r="R45" s="709" t="s">
        <v>4360</v>
      </c>
      <c r="S45" s="166"/>
      <c r="T45" s="166"/>
      <c r="U45" s="706">
        <v>42629</v>
      </c>
      <c r="V45" s="706">
        <v>42629</v>
      </c>
      <c r="W45" s="709" t="s">
        <v>3778</v>
      </c>
    </row>
    <row r="46" spans="1:23" s="170" customFormat="1" ht="29.25" hidden="1" customHeight="1" x14ac:dyDescent="0.25">
      <c r="A46" s="707"/>
      <c r="B46" s="388"/>
      <c r="C46" s="707"/>
      <c r="D46" s="733"/>
      <c r="E46" s="733"/>
      <c r="F46" s="734"/>
      <c r="G46" s="735"/>
      <c r="H46" s="733"/>
      <c r="I46" s="707"/>
      <c r="J46" s="171">
        <v>10.3</v>
      </c>
      <c r="K46" s="171" t="s">
        <v>923</v>
      </c>
      <c r="L46" s="183">
        <v>10.3</v>
      </c>
      <c r="M46" s="183" t="s">
        <v>923</v>
      </c>
      <c r="N46" s="711"/>
      <c r="O46" s="711"/>
      <c r="P46" s="707"/>
      <c r="Q46" s="707"/>
      <c r="R46" s="707"/>
      <c r="S46" s="166"/>
      <c r="T46" s="166"/>
      <c r="U46" s="707"/>
      <c r="V46" s="707"/>
      <c r="W46" s="707"/>
    </row>
    <row r="47" spans="1:23" s="170" customFormat="1" ht="30.75" customHeight="1" x14ac:dyDescent="0.25">
      <c r="A47" s="708"/>
      <c r="B47" s="162">
        <v>1</v>
      </c>
      <c r="C47" s="708"/>
      <c r="D47" s="732"/>
      <c r="E47" s="732"/>
      <c r="F47" s="720"/>
      <c r="G47" s="728"/>
      <c r="H47" s="732"/>
      <c r="I47" s="708"/>
      <c r="J47" s="171">
        <v>5283.9</v>
      </c>
      <c r="K47" s="171" t="s">
        <v>922</v>
      </c>
      <c r="L47" s="183">
        <v>4214.3</v>
      </c>
      <c r="M47" s="183" t="s">
        <v>922</v>
      </c>
      <c r="N47" s="712"/>
      <c r="O47" s="712"/>
      <c r="P47" s="708"/>
      <c r="Q47" s="708"/>
      <c r="R47" s="708"/>
      <c r="S47" s="166"/>
      <c r="T47" s="166"/>
      <c r="U47" s="708"/>
      <c r="V47" s="708"/>
      <c r="W47" s="708"/>
    </row>
    <row r="48" spans="1:23" s="170" customFormat="1" ht="91.5" hidden="1" customHeight="1" x14ac:dyDescent="0.25">
      <c r="A48" s="162">
        <v>31</v>
      </c>
      <c r="B48" s="162"/>
      <c r="C48" s="162" t="s">
        <v>3833</v>
      </c>
      <c r="D48" s="190" t="s">
        <v>619</v>
      </c>
      <c r="E48" s="191" t="s">
        <v>4170</v>
      </c>
      <c r="F48" s="200" t="s">
        <v>1046</v>
      </c>
      <c r="G48" s="192">
        <v>42558</v>
      </c>
      <c r="H48" s="192" t="s">
        <v>4361</v>
      </c>
      <c r="I48" s="166" t="s">
        <v>4362</v>
      </c>
      <c r="J48" s="167"/>
      <c r="K48" s="167"/>
      <c r="L48" s="168"/>
      <c r="M48" s="168"/>
      <c r="N48" s="167">
        <v>5030</v>
      </c>
      <c r="O48" s="167" t="s">
        <v>3634</v>
      </c>
      <c r="P48" s="166" t="s">
        <v>945</v>
      </c>
      <c r="Q48" s="166" t="s">
        <v>4363</v>
      </c>
      <c r="R48" s="166" t="s">
        <v>4364</v>
      </c>
      <c r="S48" s="166"/>
      <c r="T48" s="166"/>
      <c r="U48" s="169">
        <v>42577</v>
      </c>
      <c r="V48" s="169">
        <v>42578</v>
      </c>
      <c r="W48" s="162" t="s">
        <v>3779</v>
      </c>
    </row>
    <row r="49" spans="1:24" s="170" customFormat="1" ht="42.75" customHeight="1" x14ac:dyDescent="0.25">
      <c r="A49" s="709">
        <v>33</v>
      </c>
      <c r="B49" s="162">
        <v>1</v>
      </c>
      <c r="C49" s="709" t="s">
        <v>3833</v>
      </c>
      <c r="D49" s="731" t="s">
        <v>4365</v>
      </c>
      <c r="E49" s="731" t="s">
        <v>4366</v>
      </c>
      <c r="F49" s="719" t="s">
        <v>4367</v>
      </c>
      <c r="G49" s="727">
        <v>42559</v>
      </c>
      <c r="H49" s="727">
        <v>42585</v>
      </c>
      <c r="I49" s="709" t="s">
        <v>4368</v>
      </c>
      <c r="J49" s="710">
        <v>19866.400000000001</v>
      </c>
      <c r="K49" s="710" t="s">
        <v>922</v>
      </c>
      <c r="L49" s="729">
        <v>19866.400000000001</v>
      </c>
      <c r="M49" s="729" t="s">
        <v>922</v>
      </c>
      <c r="N49" s="167">
        <v>17000</v>
      </c>
      <c r="O49" s="167" t="s">
        <v>4302</v>
      </c>
      <c r="P49" s="706">
        <v>44561</v>
      </c>
      <c r="Q49" s="709"/>
      <c r="R49" s="709" t="s">
        <v>4369</v>
      </c>
      <c r="S49" s="709"/>
      <c r="T49" s="709"/>
      <c r="U49" s="706">
        <v>42579</v>
      </c>
      <c r="V49" s="706">
        <v>42579</v>
      </c>
      <c r="W49" s="709" t="s">
        <v>3778</v>
      </c>
    </row>
    <row r="50" spans="1:24" s="170" customFormat="1" ht="42.75" hidden="1" customHeight="1" x14ac:dyDescent="0.25">
      <c r="A50" s="708"/>
      <c r="B50" s="389"/>
      <c r="C50" s="708"/>
      <c r="D50" s="732"/>
      <c r="E50" s="732"/>
      <c r="F50" s="720"/>
      <c r="G50" s="728"/>
      <c r="H50" s="728"/>
      <c r="I50" s="708"/>
      <c r="J50" s="712"/>
      <c r="K50" s="712"/>
      <c r="L50" s="730"/>
      <c r="M50" s="730"/>
      <c r="N50" s="167">
        <v>2866.4</v>
      </c>
      <c r="O50" s="167" t="s">
        <v>3986</v>
      </c>
      <c r="P50" s="708"/>
      <c r="Q50" s="708"/>
      <c r="R50" s="708"/>
      <c r="S50" s="708"/>
      <c r="T50" s="708"/>
      <c r="U50" s="708"/>
      <c r="V50" s="708"/>
      <c r="W50" s="708"/>
    </row>
    <row r="51" spans="1:24" s="208" customFormat="1" ht="91.5" hidden="1" customHeight="1" x14ac:dyDescent="0.25">
      <c r="A51" s="201">
        <v>34</v>
      </c>
      <c r="B51" s="201"/>
      <c r="C51" s="201"/>
      <c r="D51" s="202" t="s">
        <v>4370</v>
      </c>
      <c r="E51" s="203" t="s">
        <v>4371</v>
      </c>
      <c r="F51" s="204" t="s">
        <v>4372</v>
      </c>
      <c r="G51" s="205">
        <v>42564</v>
      </c>
      <c r="H51" s="205" t="s">
        <v>4373</v>
      </c>
      <c r="I51" s="206"/>
      <c r="J51" s="207"/>
      <c r="K51" s="207"/>
      <c r="L51" s="168"/>
      <c r="M51" s="168"/>
      <c r="N51" s="207"/>
      <c r="O51" s="207"/>
      <c r="P51" s="206"/>
      <c r="Q51" s="206"/>
      <c r="R51" s="206"/>
      <c r="S51" s="206"/>
      <c r="T51" s="206"/>
      <c r="U51" s="206"/>
      <c r="V51" s="206"/>
      <c r="W51" s="201"/>
      <c r="X51" s="208" t="s">
        <v>4374</v>
      </c>
    </row>
    <row r="52" spans="1:24" s="170" customFormat="1" ht="91.5" hidden="1" customHeight="1" x14ac:dyDescent="0.25">
      <c r="A52" s="162">
        <v>35</v>
      </c>
      <c r="B52" s="162"/>
      <c r="C52" s="162" t="s">
        <v>4375</v>
      </c>
      <c r="D52" s="190" t="s">
        <v>4376</v>
      </c>
      <c r="E52" s="191" t="s">
        <v>4252</v>
      </c>
      <c r="F52" s="200" t="s">
        <v>3478</v>
      </c>
      <c r="G52" s="192">
        <v>42564</v>
      </c>
      <c r="H52" s="192" t="s">
        <v>4373</v>
      </c>
      <c r="I52" s="166" t="s">
        <v>4377</v>
      </c>
      <c r="J52" s="167">
        <v>12705.4</v>
      </c>
      <c r="K52" s="167" t="s">
        <v>1005</v>
      </c>
      <c r="L52" s="168">
        <v>12705.4</v>
      </c>
      <c r="M52" s="168" t="s">
        <v>1005</v>
      </c>
      <c r="N52" s="167">
        <v>12732.4</v>
      </c>
      <c r="O52" s="167" t="s">
        <v>4219</v>
      </c>
      <c r="P52" s="169">
        <v>43100</v>
      </c>
      <c r="Q52" s="166"/>
      <c r="R52" s="166" t="s">
        <v>4378</v>
      </c>
      <c r="S52" s="166"/>
      <c r="T52" s="166"/>
      <c r="U52" s="169">
        <v>42604</v>
      </c>
      <c r="V52" s="169">
        <v>42605</v>
      </c>
      <c r="W52" s="162" t="s">
        <v>4241</v>
      </c>
    </row>
    <row r="53" spans="1:24" s="211" customFormat="1" ht="91.5" hidden="1" customHeight="1" x14ac:dyDescent="0.25">
      <c r="A53" s="186">
        <v>36</v>
      </c>
      <c r="B53" s="186"/>
      <c r="C53" s="186" t="s">
        <v>4356</v>
      </c>
      <c r="D53" s="190" t="s">
        <v>4379</v>
      </c>
      <c r="E53" s="191" t="s">
        <v>4380</v>
      </c>
      <c r="F53" s="200" t="s">
        <v>4381</v>
      </c>
      <c r="G53" s="192">
        <v>42576</v>
      </c>
      <c r="H53" s="192">
        <v>42600</v>
      </c>
      <c r="I53" s="209" t="s">
        <v>4382</v>
      </c>
      <c r="J53" s="182">
        <v>135021.4</v>
      </c>
      <c r="K53" s="182" t="s">
        <v>4383</v>
      </c>
      <c r="L53" s="183"/>
      <c r="M53" s="183"/>
      <c r="N53" s="182">
        <v>135021.4</v>
      </c>
      <c r="O53" s="182" t="s">
        <v>4383</v>
      </c>
      <c r="P53" s="209" t="s">
        <v>945</v>
      </c>
      <c r="Q53" s="209" t="s">
        <v>4384</v>
      </c>
      <c r="R53" s="209" t="s">
        <v>4385</v>
      </c>
      <c r="S53" s="209"/>
      <c r="T53" s="209"/>
      <c r="U53" s="210">
        <v>42598</v>
      </c>
      <c r="V53" s="210">
        <v>42599</v>
      </c>
      <c r="W53" s="186" t="s">
        <v>3778</v>
      </c>
    </row>
    <row r="54" spans="1:24" s="211" customFormat="1" ht="46.5" hidden="1" customHeight="1" x14ac:dyDescent="0.25">
      <c r="A54" s="709">
        <v>37</v>
      </c>
      <c r="B54" s="387"/>
      <c r="C54" s="719" t="s">
        <v>4386</v>
      </c>
      <c r="D54" s="723" t="s">
        <v>4387</v>
      </c>
      <c r="E54" s="723" t="s">
        <v>4388</v>
      </c>
      <c r="F54" s="709" t="s">
        <v>4328</v>
      </c>
      <c r="G54" s="725">
        <v>42586</v>
      </c>
      <c r="H54" s="725">
        <v>42612</v>
      </c>
      <c r="I54" s="719" t="s">
        <v>4389</v>
      </c>
      <c r="J54" s="171">
        <v>1255.3</v>
      </c>
      <c r="K54" s="171" t="s">
        <v>923</v>
      </c>
      <c r="L54" s="183">
        <v>1255.3</v>
      </c>
      <c r="M54" s="183" t="s">
        <v>923</v>
      </c>
      <c r="N54" s="710">
        <v>5619</v>
      </c>
      <c r="O54" s="710" t="s">
        <v>4355</v>
      </c>
      <c r="P54" s="709" t="s">
        <v>945</v>
      </c>
      <c r="Q54" s="709" t="s">
        <v>4390</v>
      </c>
      <c r="R54" s="719" t="s">
        <v>4391</v>
      </c>
      <c r="S54" s="209"/>
      <c r="T54" s="209"/>
      <c r="U54" s="721">
        <v>42636</v>
      </c>
      <c r="V54" s="721">
        <v>42640</v>
      </c>
      <c r="W54" s="719" t="s">
        <v>3779</v>
      </c>
    </row>
    <row r="55" spans="1:24" s="170" customFormat="1" ht="46.5" hidden="1" customHeight="1" x14ac:dyDescent="0.25">
      <c r="A55" s="708"/>
      <c r="B55" s="389"/>
      <c r="C55" s="720"/>
      <c r="D55" s="724"/>
      <c r="E55" s="724"/>
      <c r="F55" s="708"/>
      <c r="G55" s="726"/>
      <c r="H55" s="726"/>
      <c r="I55" s="720"/>
      <c r="J55" s="167">
        <v>736.2</v>
      </c>
      <c r="K55" s="167" t="s">
        <v>923</v>
      </c>
      <c r="L55" s="168">
        <v>736.2</v>
      </c>
      <c r="M55" s="168" t="s">
        <v>923</v>
      </c>
      <c r="N55" s="712"/>
      <c r="O55" s="712"/>
      <c r="P55" s="708"/>
      <c r="Q55" s="708"/>
      <c r="R55" s="720"/>
      <c r="S55" s="166"/>
      <c r="T55" s="166"/>
      <c r="U55" s="722"/>
      <c r="V55" s="722"/>
      <c r="W55" s="720"/>
    </row>
    <row r="56" spans="1:24" s="170" customFormat="1" ht="91.5" customHeight="1" x14ac:dyDescent="0.25">
      <c r="A56" s="162">
        <v>38</v>
      </c>
      <c r="B56" s="162">
        <v>1</v>
      </c>
      <c r="C56" s="162" t="s">
        <v>4392</v>
      </c>
      <c r="D56" s="172" t="s">
        <v>4393</v>
      </c>
      <c r="E56" s="166" t="s">
        <v>1021</v>
      </c>
      <c r="F56" s="166" t="s">
        <v>4155</v>
      </c>
      <c r="G56" s="169">
        <v>42601</v>
      </c>
      <c r="H56" s="169">
        <v>42628</v>
      </c>
      <c r="I56" s="166" t="s">
        <v>4394</v>
      </c>
      <c r="J56" s="167">
        <v>1377.6</v>
      </c>
      <c r="K56" s="167" t="s">
        <v>4395</v>
      </c>
      <c r="L56" s="168">
        <v>1377.6</v>
      </c>
      <c r="M56" s="168" t="s">
        <v>922</v>
      </c>
      <c r="N56" s="167">
        <v>5322</v>
      </c>
      <c r="O56" s="167" t="s">
        <v>3634</v>
      </c>
      <c r="P56" s="166" t="s">
        <v>945</v>
      </c>
      <c r="Q56" s="166" t="s">
        <v>4396</v>
      </c>
      <c r="R56" s="166" t="s">
        <v>4397</v>
      </c>
      <c r="S56" s="166"/>
      <c r="T56" s="166"/>
      <c r="U56" s="169">
        <v>42636</v>
      </c>
      <c r="V56" s="169">
        <v>42640</v>
      </c>
      <c r="W56" s="162" t="s">
        <v>3779</v>
      </c>
    </row>
    <row r="57" spans="1:24" s="170" customFormat="1" ht="39" hidden="1" customHeight="1" x14ac:dyDescent="0.25">
      <c r="A57" s="709">
        <v>39</v>
      </c>
      <c r="B57" s="387"/>
      <c r="C57" s="709" t="s">
        <v>4398</v>
      </c>
      <c r="D57" s="709" t="s">
        <v>4399</v>
      </c>
      <c r="E57" s="709" t="s">
        <v>4252</v>
      </c>
      <c r="F57" s="709" t="s">
        <v>1151</v>
      </c>
      <c r="G57" s="706">
        <v>42611</v>
      </c>
      <c r="H57" s="706">
        <v>42636</v>
      </c>
      <c r="I57" s="709" t="s">
        <v>4400</v>
      </c>
      <c r="J57" s="167">
        <v>4363.3</v>
      </c>
      <c r="K57" s="167" t="s">
        <v>1005</v>
      </c>
      <c r="L57" s="168">
        <v>4363.3</v>
      </c>
      <c r="M57" s="168" t="s">
        <v>1005</v>
      </c>
      <c r="N57" s="710">
        <v>4752.2</v>
      </c>
      <c r="O57" s="710" t="s">
        <v>4219</v>
      </c>
      <c r="P57" s="706">
        <v>43100</v>
      </c>
      <c r="Q57" s="709"/>
      <c r="R57" s="709" t="s">
        <v>4401</v>
      </c>
      <c r="S57" s="166"/>
      <c r="T57" s="166"/>
      <c r="U57" s="706">
        <v>42653</v>
      </c>
      <c r="V57" s="706">
        <v>42657</v>
      </c>
      <c r="W57" s="709" t="s">
        <v>4241</v>
      </c>
    </row>
    <row r="58" spans="1:24" s="170" customFormat="1" ht="39" hidden="1" customHeight="1" x14ac:dyDescent="0.25">
      <c r="A58" s="707"/>
      <c r="B58" s="388"/>
      <c r="C58" s="707"/>
      <c r="D58" s="707"/>
      <c r="E58" s="707"/>
      <c r="F58" s="707"/>
      <c r="G58" s="717"/>
      <c r="H58" s="717"/>
      <c r="I58" s="707"/>
      <c r="J58" s="167">
        <v>380.5</v>
      </c>
      <c r="K58" s="167" t="s">
        <v>3801</v>
      </c>
      <c r="L58" s="168">
        <v>380.5</v>
      </c>
      <c r="M58" s="168" t="s">
        <v>3801</v>
      </c>
      <c r="N58" s="711"/>
      <c r="O58" s="711"/>
      <c r="P58" s="707"/>
      <c r="Q58" s="707"/>
      <c r="R58" s="707"/>
      <c r="S58" s="166"/>
      <c r="T58" s="166"/>
      <c r="U58" s="717"/>
      <c r="V58" s="717"/>
      <c r="W58" s="707"/>
    </row>
    <row r="59" spans="1:24" s="170" customFormat="1" ht="39" hidden="1" customHeight="1" x14ac:dyDescent="0.25">
      <c r="A59" s="708"/>
      <c r="B59" s="389"/>
      <c r="C59" s="708"/>
      <c r="D59" s="708"/>
      <c r="E59" s="708"/>
      <c r="F59" s="708"/>
      <c r="G59" s="718"/>
      <c r="H59" s="718"/>
      <c r="I59" s="708"/>
      <c r="J59" s="166"/>
      <c r="K59" s="166"/>
      <c r="L59" s="168">
        <v>8.4</v>
      </c>
      <c r="M59" s="168" t="s">
        <v>3986</v>
      </c>
      <c r="N59" s="712"/>
      <c r="O59" s="712"/>
      <c r="P59" s="708"/>
      <c r="Q59" s="708"/>
      <c r="R59" s="708"/>
      <c r="S59" s="166"/>
      <c r="T59" s="166"/>
      <c r="U59" s="718"/>
      <c r="V59" s="718"/>
      <c r="W59" s="708"/>
    </row>
    <row r="60" spans="1:24" s="170" customFormat="1" ht="91.5" hidden="1" customHeight="1" x14ac:dyDescent="0.25">
      <c r="A60" s="162">
        <v>40</v>
      </c>
      <c r="B60" s="162"/>
      <c r="C60" s="162" t="s">
        <v>4402</v>
      </c>
      <c r="D60" s="172" t="s">
        <v>4403</v>
      </c>
      <c r="E60" s="166" t="s">
        <v>4252</v>
      </c>
      <c r="F60" s="166" t="s">
        <v>4404</v>
      </c>
      <c r="G60" s="169">
        <v>42613</v>
      </c>
      <c r="H60" s="169">
        <v>42641</v>
      </c>
      <c r="I60" s="166" t="s">
        <v>4405</v>
      </c>
      <c r="J60" s="167">
        <v>3608.3</v>
      </c>
      <c r="K60" s="167" t="s">
        <v>923</v>
      </c>
      <c r="L60" s="168">
        <v>3608.3</v>
      </c>
      <c r="M60" s="168" t="s">
        <v>923</v>
      </c>
      <c r="N60" s="167">
        <v>3608.3</v>
      </c>
      <c r="O60" s="167" t="s">
        <v>4219</v>
      </c>
      <c r="P60" s="169">
        <v>43100</v>
      </c>
      <c r="Q60" s="166"/>
      <c r="R60" s="166" t="s">
        <v>4406</v>
      </c>
      <c r="S60" s="166"/>
      <c r="T60" s="166"/>
      <c r="U60" s="169">
        <v>42641</v>
      </c>
      <c r="V60" s="169">
        <v>42641</v>
      </c>
      <c r="W60" s="162" t="s">
        <v>4241</v>
      </c>
    </row>
    <row r="61" spans="1:24" s="170" customFormat="1" ht="91.5" hidden="1" customHeight="1" x14ac:dyDescent="0.25">
      <c r="A61" s="162">
        <v>41</v>
      </c>
      <c r="B61" s="162"/>
      <c r="C61" s="162" t="s">
        <v>4407</v>
      </c>
      <c r="D61" s="172" t="s">
        <v>4408</v>
      </c>
      <c r="E61" s="166" t="s">
        <v>4409</v>
      </c>
      <c r="F61" s="166" t="s">
        <v>4410</v>
      </c>
      <c r="G61" s="169">
        <v>42619</v>
      </c>
      <c r="H61" s="169">
        <v>42643</v>
      </c>
      <c r="I61" s="166" t="s">
        <v>4411</v>
      </c>
      <c r="J61" s="167">
        <v>3379.6</v>
      </c>
      <c r="K61" s="167" t="s">
        <v>1005</v>
      </c>
      <c r="L61" s="168">
        <v>3379.6</v>
      </c>
      <c r="M61" s="168" t="s">
        <v>1005</v>
      </c>
      <c r="N61" s="167">
        <v>4650</v>
      </c>
      <c r="O61" s="167" t="s">
        <v>4219</v>
      </c>
      <c r="P61" s="169">
        <v>43100</v>
      </c>
      <c r="Q61" s="166"/>
      <c r="R61" s="166" t="s">
        <v>4412</v>
      </c>
      <c r="S61" s="166"/>
      <c r="T61" s="166"/>
      <c r="U61" s="169">
        <v>42669</v>
      </c>
      <c r="V61" s="169">
        <v>42671</v>
      </c>
      <c r="W61" s="162" t="s">
        <v>4241</v>
      </c>
    </row>
    <row r="62" spans="1:24" s="208" customFormat="1" ht="91.5" hidden="1" customHeight="1" x14ac:dyDescent="0.25">
      <c r="A62" s="201">
        <v>42</v>
      </c>
      <c r="B62" s="201"/>
      <c r="C62" s="201" t="s">
        <v>4413</v>
      </c>
      <c r="D62" s="212" t="s">
        <v>4273</v>
      </c>
      <c r="E62" s="206" t="s">
        <v>4414</v>
      </c>
      <c r="F62" s="206" t="s">
        <v>4155</v>
      </c>
      <c r="G62" s="213">
        <v>42620</v>
      </c>
      <c r="H62" s="213">
        <v>42646</v>
      </c>
      <c r="I62" s="206"/>
      <c r="J62" s="207"/>
      <c r="K62" s="207"/>
      <c r="L62" s="168"/>
      <c r="M62" s="168"/>
      <c r="N62" s="207"/>
      <c r="O62" s="207"/>
      <c r="P62" s="206"/>
      <c r="Q62" s="206"/>
      <c r="R62" s="206"/>
      <c r="S62" s="206"/>
      <c r="T62" s="206"/>
      <c r="U62" s="206"/>
      <c r="V62" s="206"/>
      <c r="W62" s="201" t="s">
        <v>4241</v>
      </c>
      <c r="X62" s="208" t="s">
        <v>2715</v>
      </c>
    </row>
    <row r="63" spans="1:24" s="170" customFormat="1" ht="91.5" hidden="1" customHeight="1" x14ac:dyDescent="0.25">
      <c r="A63" s="162">
        <v>43</v>
      </c>
      <c r="B63" s="162"/>
      <c r="C63" s="162" t="s">
        <v>4415</v>
      </c>
      <c r="D63" s="172" t="s">
        <v>4416</v>
      </c>
      <c r="E63" s="166" t="s">
        <v>4417</v>
      </c>
      <c r="F63" s="166" t="s">
        <v>3488</v>
      </c>
      <c r="G63" s="169">
        <v>42622</v>
      </c>
      <c r="H63" s="169">
        <v>42648</v>
      </c>
      <c r="I63" s="166" t="s">
        <v>4418</v>
      </c>
      <c r="J63" s="167">
        <v>160</v>
      </c>
      <c r="K63" s="167" t="s">
        <v>3634</v>
      </c>
      <c r="L63" s="168"/>
      <c r="M63" s="168"/>
      <c r="N63" s="167">
        <v>160</v>
      </c>
      <c r="O63" s="167" t="s">
        <v>3634</v>
      </c>
      <c r="P63" s="166" t="s">
        <v>945</v>
      </c>
      <c r="Q63" s="166" t="s">
        <v>4419</v>
      </c>
      <c r="R63" s="166" t="s">
        <v>4420</v>
      </c>
      <c r="S63" s="166"/>
      <c r="T63" s="166"/>
      <c r="U63" s="169">
        <v>42650</v>
      </c>
      <c r="V63" s="169">
        <v>42653</v>
      </c>
      <c r="W63" s="162" t="s">
        <v>4241</v>
      </c>
    </row>
    <row r="64" spans="1:24" s="170" customFormat="1" ht="91.5" hidden="1" customHeight="1" x14ac:dyDescent="0.25">
      <c r="A64" s="162">
        <v>45</v>
      </c>
      <c r="B64" s="162"/>
      <c r="C64" s="162" t="s">
        <v>4421</v>
      </c>
      <c r="D64" s="172" t="s">
        <v>4422</v>
      </c>
      <c r="E64" s="166" t="s">
        <v>4246</v>
      </c>
      <c r="F64" s="166" t="s">
        <v>982</v>
      </c>
      <c r="G64" s="169">
        <v>42641</v>
      </c>
      <c r="H64" s="169">
        <v>42667</v>
      </c>
      <c r="I64" s="166" t="s">
        <v>4423</v>
      </c>
      <c r="J64" s="171">
        <v>329.6</v>
      </c>
      <c r="K64" s="171" t="s">
        <v>1005</v>
      </c>
      <c r="L64" s="168">
        <v>329.6</v>
      </c>
      <c r="M64" s="168" t="s">
        <v>1005</v>
      </c>
      <c r="N64" s="167">
        <v>451.9</v>
      </c>
      <c r="O64" s="167" t="s">
        <v>3634</v>
      </c>
      <c r="P64" s="166" t="s">
        <v>945</v>
      </c>
      <c r="Q64" s="166" t="s">
        <v>4424</v>
      </c>
      <c r="R64" s="166" t="s">
        <v>4425</v>
      </c>
      <c r="S64" s="166"/>
      <c r="T64" s="166"/>
      <c r="U64" s="169">
        <v>42663</v>
      </c>
      <c r="V64" s="169">
        <v>42664</v>
      </c>
      <c r="W64" s="162" t="s">
        <v>3778</v>
      </c>
    </row>
    <row r="65" spans="1:23" s="170" customFormat="1" ht="63.75" hidden="1" customHeight="1" x14ac:dyDescent="0.25">
      <c r="A65" s="162">
        <v>47</v>
      </c>
      <c r="B65" s="162"/>
      <c r="C65" s="162" t="s">
        <v>4426</v>
      </c>
      <c r="D65" s="172" t="s">
        <v>4199</v>
      </c>
      <c r="E65" s="166" t="s">
        <v>4427</v>
      </c>
      <c r="F65" s="166" t="s">
        <v>4428</v>
      </c>
      <c r="G65" s="169">
        <v>42668</v>
      </c>
      <c r="H65" s="169">
        <v>42692</v>
      </c>
      <c r="I65" s="166"/>
      <c r="J65" s="171">
        <f>8384.4+766.9</f>
        <v>9151.2999999999993</v>
      </c>
      <c r="K65" s="171" t="s">
        <v>923</v>
      </c>
      <c r="L65" s="168">
        <v>4659.2</v>
      </c>
      <c r="M65" s="168" t="s">
        <v>923</v>
      </c>
      <c r="N65" s="167">
        <v>5000.2</v>
      </c>
      <c r="O65" s="167" t="s">
        <v>3634</v>
      </c>
      <c r="P65" s="166" t="s">
        <v>945</v>
      </c>
      <c r="Q65" s="166" t="s">
        <v>4429</v>
      </c>
      <c r="R65" s="166" t="s">
        <v>4430</v>
      </c>
      <c r="S65" s="166"/>
      <c r="T65" s="166"/>
      <c r="U65" s="169">
        <v>42720</v>
      </c>
      <c r="V65" s="169">
        <v>42723</v>
      </c>
      <c r="W65" s="162" t="s">
        <v>3778</v>
      </c>
    </row>
    <row r="66" spans="1:23" s="170" customFormat="1" ht="91.5" hidden="1" customHeight="1" x14ac:dyDescent="0.25">
      <c r="A66" s="162">
        <v>48</v>
      </c>
      <c r="B66" s="162"/>
      <c r="C66" s="162" t="s">
        <v>4431</v>
      </c>
      <c r="D66" s="172" t="s">
        <v>1145</v>
      </c>
      <c r="E66" s="166" t="s">
        <v>4432</v>
      </c>
      <c r="F66" s="166" t="s">
        <v>4433</v>
      </c>
      <c r="G66" s="169">
        <v>42669</v>
      </c>
      <c r="H66" s="169">
        <v>42695</v>
      </c>
      <c r="I66" s="166" t="s">
        <v>4434</v>
      </c>
      <c r="J66" s="167"/>
      <c r="K66" s="167"/>
      <c r="L66" s="168"/>
      <c r="M66" s="168"/>
      <c r="N66" s="167">
        <v>3606.5</v>
      </c>
      <c r="O66" s="167" t="s">
        <v>4269</v>
      </c>
      <c r="P66" s="166" t="s">
        <v>945</v>
      </c>
      <c r="Q66" s="166" t="s">
        <v>4435</v>
      </c>
      <c r="R66" s="166" t="s">
        <v>4436</v>
      </c>
      <c r="S66" s="166"/>
      <c r="T66" s="166"/>
      <c r="U66" s="169">
        <v>42713</v>
      </c>
      <c r="V66" s="169">
        <v>42718</v>
      </c>
      <c r="W66" s="162" t="s">
        <v>4241</v>
      </c>
    </row>
    <row r="67" spans="1:23" s="170" customFormat="1" ht="36" hidden="1" customHeight="1" x14ac:dyDescent="0.25">
      <c r="A67" s="709">
        <v>50</v>
      </c>
      <c r="B67" s="387"/>
      <c r="C67" s="709" t="s">
        <v>4437</v>
      </c>
      <c r="D67" s="709" t="s">
        <v>4365</v>
      </c>
      <c r="E67" s="709" t="s">
        <v>4438</v>
      </c>
      <c r="F67" s="709" t="s">
        <v>3488</v>
      </c>
      <c r="G67" s="706">
        <v>42676</v>
      </c>
      <c r="H67" s="706">
        <v>42702</v>
      </c>
      <c r="I67" s="709" t="s">
        <v>4439</v>
      </c>
      <c r="J67" s="171">
        <v>16763.7</v>
      </c>
      <c r="K67" s="171" t="s">
        <v>923</v>
      </c>
      <c r="L67" s="214">
        <v>16763.7</v>
      </c>
      <c r="M67" s="214" t="s">
        <v>923</v>
      </c>
      <c r="N67" s="710">
        <v>18902.599999999999</v>
      </c>
      <c r="O67" s="710" t="s">
        <v>4302</v>
      </c>
      <c r="P67" s="709" t="s">
        <v>945</v>
      </c>
      <c r="Q67" s="709" t="s">
        <v>4440</v>
      </c>
      <c r="R67" s="709" t="s">
        <v>4441</v>
      </c>
      <c r="S67" s="166"/>
      <c r="T67" s="166"/>
      <c r="U67" s="706">
        <v>42711</v>
      </c>
      <c r="V67" s="706">
        <v>42712</v>
      </c>
      <c r="W67" s="709" t="s">
        <v>3778</v>
      </c>
    </row>
    <row r="68" spans="1:23" s="170" customFormat="1" ht="36" hidden="1" customHeight="1" x14ac:dyDescent="0.25">
      <c r="A68" s="708"/>
      <c r="B68" s="389"/>
      <c r="C68" s="708"/>
      <c r="D68" s="708"/>
      <c r="E68" s="708"/>
      <c r="F68" s="708"/>
      <c r="G68" s="718"/>
      <c r="H68" s="718"/>
      <c r="I68" s="708"/>
      <c r="J68" s="171">
        <v>1791.5</v>
      </c>
      <c r="K68" s="171" t="s">
        <v>1005</v>
      </c>
      <c r="L68" s="214">
        <v>1791.5</v>
      </c>
      <c r="M68" s="214" t="s">
        <v>1005</v>
      </c>
      <c r="N68" s="712"/>
      <c r="O68" s="712"/>
      <c r="P68" s="708"/>
      <c r="Q68" s="708"/>
      <c r="R68" s="708"/>
      <c r="S68" s="166"/>
      <c r="T68" s="166"/>
      <c r="U68" s="708"/>
      <c r="V68" s="708"/>
      <c r="W68" s="708"/>
    </row>
    <row r="69" spans="1:23" s="170" customFormat="1" ht="91.5" hidden="1" customHeight="1" x14ac:dyDescent="0.25">
      <c r="A69" s="162">
        <v>51</v>
      </c>
      <c r="B69" s="162"/>
      <c r="C69" s="162" t="s">
        <v>4437</v>
      </c>
      <c r="D69" s="172" t="s">
        <v>4442</v>
      </c>
      <c r="E69" s="166" t="s">
        <v>4443</v>
      </c>
      <c r="F69" s="166" t="s">
        <v>4444</v>
      </c>
      <c r="G69" s="169">
        <v>42682</v>
      </c>
      <c r="H69" s="169">
        <v>42705</v>
      </c>
      <c r="I69" s="166" t="s">
        <v>4445</v>
      </c>
      <c r="J69" s="171">
        <v>8602.5</v>
      </c>
      <c r="K69" s="171" t="s">
        <v>3801</v>
      </c>
      <c r="L69" s="168">
        <v>7996.3</v>
      </c>
      <c r="M69" s="168" t="s">
        <v>3801</v>
      </c>
      <c r="N69" s="167">
        <v>7996.3</v>
      </c>
      <c r="O69" s="167" t="s">
        <v>4302</v>
      </c>
      <c r="P69" s="166" t="s">
        <v>945</v>
      </c>
      <c r="Q69" s="166" t="s">
        <v>4446</v>
      </c>
      <c r="R69" s="166" t="s">
        <v>4447</v>
      </c>
      <c r="S69" s="166"/>
      <c r="T69" s="166"/>
      <c r="U69" s="169">
        <v>42716</v>
      </c>
      <c r="V69" s="169">
        <v>42716</v>
      </c>
      <c r="W69" s="162" t="s">
        <v>4241</v>
      </c>
    </row>
    <row r="70" spans="1:23" s="170" customFormat="1" ht="91.5" hidden="1" customHeight="1" x14ac:dyDescent="0.25">
      <c r="A70" s="162">
        <v>52</v>
      </c>
      <c r="B70" s="162"/>
      <c r="C70" s="162" t="s">
        <v>3822</v>
      </c>
      <c r="D70" s="172" t="s">
        <v>4448</v>
      </c>
      <c r="E70" s="166" t="s">
        <v>4449</v>
      </c>
      <c r="F70" s="166" t="s">
        <v>4450</v>
      </c>
      <c r="G70" s="169">
        <v>42699</v>
      </c>
      <c r="H70" s="169">
        <v>42725</v>
      </c>
      <c r="I70" s="166" t="s">
        <v>4451</v>
      </c>
      <c r="J70" s="167">
        <v>5304.3</v>
      </c>
      <c r="K70" s="167" t="s">
        <v>1005</v>
      </c>
      <c r="L70" s="168">
        <v>5304.3</v>
      </c>
      <c r="M70" s="168" t="s">
        <v>1005</v>
      </c>
      <c r="N70" s="167">
        <v>5310.8</v>
      </c>
      <c r="O70" s="167" t="s">
        <v>4219</v>
      </c>
      <c r="P70" s="169">
        <v>43100</v>
      </c>
      <c r="Q70" s="166"/>
      <c r="R70" s="166" t="s">
        <v>4452</v>
      </c>
      <c r="S70" s="166"/>
      <c r="T70" s="166"/>
      <c r="U70" s="169">
        <v>42730</v>
      </c>
      <c r="V70" s="169">
        <v>42730</v>
      </c>
      <c r="W70" s="162" t="s">
        <v>4241</v>
      </c>
    </row>
    <row r="71" spans="1:23" s="170" customFormat="1" ht="91.5" hidden="1" customHeight="1" x14ac:dyDescent="0.25">
      <c r="A71" s="162">
        <v>53</v>
      </c>
      <c r="B71" s="162"/>
      <c r="C71" s="162" t="s">
        <v>4453</v>
      </c>
      <c r="D71" s="172" t="s">
        <v>4454</v>
      </c>
      <c r="E71" s="166" t="s">
        <v>4449</v>
      </c>
      <c r="F71" s="166" t="s">
        <v>4428</v>
      </c>
      <c r="G71" s="169">
        <v>42702</v>
      </c>
      <c r="H71" s="169">
        <v>42726</v>
      </c>
      <c r="I71" s="166" t="s">
        <v>4455</v>
      </c>
      <c r="J71" s="167">
        <v>5920.1</v>
      </c>
      <c r="K71" s="167" t="s">
        <v>1005</v>
      </c>
      <c r="L71" s="168">
        <v>5920.1</v>
      </c>
      <c r="M71" s="168" t="s">
        <v>1005</v>
      </c>
      <c r="N71" s="167">
        <v>5942.7</v>
      </c>
      <c r="O71" s="167" t="s">
        <v>3630</v>
      </c>
      <c r="P71" s="169">
        <v>43100</v>
      </c>
      <c r="Q71" s="166"/>
      <c r="R71" s="166" t="s">
        <v>4456</v>
      </c>
      <c r="S71" s="166"/>
      <c r="T71" s="166"/>
      <c r="U71" s="169">
        <v>42730</v>
      </c>
      <c r="V71" s="169">
        <v>42730</v>
      </c>
      <c r="W71" s="162" t="s">
        <v>4241</v>
      </c>
    </row>
    <row r="72" spans="1:23" s="170" customFormat="1" ht="22.5" hidden="1" customHeight="1" x14ac:dyDescent="0.25">
      <c r="A72" s="709">
        <v>54</v>
      </c>
      <c r="B72" s="387"/>
      <c r="C72" s="709" t="s">
        <v>4457</v>
      </c>
      <c r="D72" s="709" t="s">
        <v>4259</v>
      </c>
      <c r="E72" s="709" t="s">
        <v>4458</v>
      </c>
      <c r="F72" s="709" t="s">
        <v>3479</v>
      </c>
      <c r="G72" s="706">
        <v>42710</v>
      </c>
      <c r="H72" s="706">
        <v>42738</v>
      </c>
      <c r="I72" s="709" t="s">
        <v>4459</v>
      </c>
      <c r="J72" s="171">
        <v>871.8</v>
      </c>
      <c r="K72" s="171" t="s">
        <v>1005</v>
      </c>
      <c r="L72" s="183">
        <v>871.8</v>
      </c>
      <c r="M72" s="183" t="s">
        <v>1005</v>
      </c>
      <c r="N72" s="710">
        <v>13560.8</v>
      </c>
      <c r="O72" s="710" t="s">
        <v>4219</v>
      </c>
      <c r="P72" s="706">
        <v>43100</v>
      </c>
      <c r="Q72" s="709"/>
      <c r="R72" s="709" t="s">
        <v>4460</v>
      </c>
      <c r="S72" s="166"/>
      <c r="T72" s="166"/>
      <c r="U72" s="706">
        <v>42720</v>
      </c>
      <c r="V72" s="706">
        <v>42723</v>
      </c>
      <c r="W72" s="709" t="s">
        <v>3778</v>
      </c>
    </row>
    <row r="73" spans="1:23" s="170" customFormat="1" ht="22.5" hidden="1" customHeight="1" x14ac:dyDescent="0.25">
      <c r="A73" s="707"/>
      <c r="B73" s="388"/>
      <c r="C73" s="707"/>
      <c r="D73" s="707"/>
      <c r="E73" s="707"/>
      <c r="F73" s="707"/>
      <c r="G73" s="717"/>
      <c r="H73" s="717"/>
      <c r="I73" s="707"/>
      <c r="J73" s="171">
        <v>9567.7999999999993</v>
      </c>
      <c r="K73" s="171" t="s">
        <v>923</v>
      </c>
      <c r="L73" s="183">
        <v>10302.700000000001</v>
      </c>
      <c r="M73" s="183" t="s">
        <v>923</v>
      </c>
      <c r="N73" s="711"/>
      <c r="O73" s="711"/>
      <c r="P73" s="707"/>
      <c r="Q73" s="707"/>
      <c r="R73" s="707"/>
      <c r="S73" s="166"/>
      <c r="T73" s="166"/>
      <c r="U73" s="707"/>
      <c r="V73" s="707"/>
      <c r="W73" s="707"/>
    </row>
    <row r="74" spans="1:23" s="170" customFormat="1" ht="22.5" hidden="1" customHeight="1" x14ac:dyDescent="0.25">
      <c r="A74" s="707"/>
      <c r="B74" s="388"/>
      <c r="C74" s="707"/>
      <c r="D74" s="707"/>
      <c r="E74" s="707"/>
      <c r="F74" s="707"/>
      <c r="G74" s="717"/>
      <c r="H74" s="717"/>
      <c r="I74" s="707"/>
      <c r="J74" s="167">
        <v>73.599999999999994</v>
      </c>
      <c r="K74" s="167" t="s">
        <v>923</v>
      </c>
      <c r="L74" s="168"/>
      <c r="M74" s="168"/>
      <c r="N74" s="711"/>
      <c r="O74" s="711"/>
      <c r="P74" s="707"/>
      <c r="Q74" s="707"/>
      <c r="R74" s="707"/>
      <c r="S74" s="166"/>
      <c r="T74" s="166"/>
      <c r="U74" s="707"/>
      <c r="V74" s="707"/>
      <c r="W74" s="707"/>
    </row>
    <row r="75" spans="1:23" s="170" customFormat="1" ht="22.5" hidden="1" customHeight="1" x14ac:dyDescent="0.25">
      <c r="A75" s="708"/>
      <c r="B75" s="389"/>
      <c r="C75" s="708"/>
      <c r="D75" s="708"/>
      <c r="E75" s="708"/>
      <c r="F75" s="708"/>
      <c r="G75" s="718"/>
      <c r="H75" s="718"/>
      <c r="I75" s="708"/>
      <c r="J75" s="167">
        <v>115.5</v>
      </c>
      <c r="K75" s="167" t="s">
        <v>4461</v>
      </c>
      <c r="L75" s="168"/>
      <c r="M75" s="168"/>
      <c r="N75" s="712"/>
      <c r="O75" s="712"/>
      <c r="P75" s="708"/>
      <c r="Q75" s="708"/>
      <c r="R75" s="708"/>
      <c r="S75" s="166"/>
      <c r="T75" s="166"/>
      <c r="U75" s="708"/>
      <c r="V75" s="708"/>
      <c r="W75" s="708"/>
    </row>
    <row r="76" spans="1:23" s="181" customFormat="1" ht="40.5" hidden="1" customHeight="1" x14ac:dyDescent="0.25">
      <c r="A76" s="702">
        <v>56</v>
      </c>
      <c r="B76" s="390"/>
      <c r="C76" s="702"/>
      <c r="D76" s="702" t="s">
        <v>4462</v>
      </c>
      <c r="E76" s="702" t="s">
        <v>4463</v>
      </c>
      <c r="F76" s="702" t="s">
        <v>4464</v>
      </c>
      <c r="G76" s="713">
        <v>42438</v>
      </c>
      <c r="H76" s="715" t="s">
        <v>4217</v>
      </c>
      <c r="I76" s="715" t="s">
        <v>4465</v>
      </c>
      <c r="J76" s="179">
        <v>1458.5</v>
      </c>
      <c r="K76" s="179" t="s">
        <v>3801</v>
      </c>
      <c r="L76" s="168">
        <v>1458.5</v>
      </c>
      <c r="M76" s="168" t="s">
        <v>3801</v>
      </c>
      <c r="N76" s="704">
        <v>19316.8</v>
      </c>
      <c r="O76" s="704" t="s">
        <v>4219</v>
      </c>
      <c r="P76" s="702"/>
      <c r="Q76" s="702"/>
      <c r="R76" s="702" t="s">
        <v>4466</v>
      </c>
      <c r="S76" s="178"/>
      <c r="T76" s="178"/>
      <c r="U76" s="702"/>
      <c r="V76" s="702"/>
      <c r="W76" s="702"/>
    </row>
    <row r="77" spans="1:23" s="181" customFormat="1" ht="40.5" hidden="1" customHeight="1" x14ac:dyDescent="0.25">
      <c r="A77" s="703"/>
      <c r="B77" s="391"/>
      <c r="C77" s="703"/>
      <c r="D77" s="703"/>
      <c r="E77" s="703"/>
      <c r="F77" s="703"/>
      <c r="G77" s="714"/>
      <c r="H77" s="716"/>
      <c r="I77" s="716"/>
      <c r="J77" s="179">
        <v>10259.200000000001</v>
      </c>
      <c r="K77" s="179" t="s">
        <v>1005</v>
      </c>
      <c r="L77" s="168">
        <v>10259.200000000001</v>
      </c>
      <c r="M77" s="168" t="s">
        <v>1005</v>
      </c>
      <c r="N77" s="705"/>
      <c r="O77" s="705"/>
      <c r="P77" s="703"/>
      <c r="Q77" s="703"/>
      <c r="R77" s="703"/>
      <c r="S77" s="178"/>
      <c r="T77" s="178"/>
      <c r="U77" s="703"/>
      <c r="V77" s="703"/>
      <c r="W77" s="703"/>
    </row>
    <row r="78" spans="1:23" s="170" customFormat="1" ht="91.5" hidden="1" customHeight="1" x14ac:dyDescent="0.25">
      <c r="A78" s="162">
        <v>57</v>
      </c>
      <c r="B78" s="162"/>
      <c r="C78" s="162" t="s">
        <v>4467</v>
      </c>
      <c r="D78" s="172" t="s">
        <v>4468</v>
      </c>
      <c r="E78" s="166" t="s">
        <v>4469</v>
      </c>
      <c r="F78" s="166" t="s">
        <v>3517</v>
      </c>
      <c r="G78" s="169">
        <v>42719</v>
      </c>
      <c r="H78" s="169">
        <v>42746</v>
      </c>
      <c r="I78" s="166" t="s">
        <v>4470</v>
      </c>
      <c r="J78" s="167">
        <v>2508.1999999999998</v>
      </c>
      <c r="K78" s="167" t="s">
        <v>923</v>
      </c>
      <c r="L78" s="168">
        <v>2508.1999999999998</v>
      </c>
      <c r="M78" s="168" t="s">
        <v>923</v>
      </c>
      <c r="N78" s="167">
        <v>3137.8</v>
      </c>
      <c r="O78" s="167" t="s">
        <v>4165</v>
      </c>
      <c r="P78" s="166" t="s">
        <v>945</v>
      </c>
      <c r="Q78" s="166" t="s">
        <v>4471</v>
      </c>
      <c r="R78" s="166" t="s">
        <v>4472</v>
      </c>
      <c r="S78" s="166"/>
      <c r="T78" s="166"/>
      <c r="U78" s="169">
        <v>42724</v>
      </c>
      <c r="V78" s="169">
        <v>42726</v>
      </c>
      <c r="W78" s="162" t="s">
        <v>4241</v>
      </c>
    </row>
    <row r="79" spans="1:23" s="170" customFormat="1" ht="91.5" hidden="1" customHeight="1" x14ac:dyDescent="0.25">
      <c r="A79" s="162">
        <v>58</v>
      </c>
      <c r="B79" s="162"/>
      <c r="C79" s="162" t="s">
        <v>4473</v>
      </c>
      <c r="D79" s="172" t="s">
        <v>4474</v>
      </c>
      <c r="E79" s="166" t="s">
        <v>4475</v>
      </c>
      <c r="F79" s="166" t="s">
        <v>4476</v>
      </c>
      <c r="G79" s="169">
        <v>42726</v>
      </c>
      <c r="H79" s="169">
        <v>42753</v>
      </c>
      <c r="I79" s="166" t="s">
        <v>4477</v>
      </c>
      <c r="J79" s="167"/>
      <c r="K79" s="167"/>
      <c r="L79" s="168">
        <v>996.8</v>
      </c>
      <c r="M79" s="168" t="s">
        <v>3801</v>
      </c>
      <c r="N79" s="167">
        <v>1800</v>
      </c>
      <c r="O79" s="167" t="s">
        <v>4355</v>
      </c>
      <c r="P79" s="166" t="s">
        <v>945</v>
      </c>
      <c r="Q79" s="166" t="s">
        <v>4478</v>
      </c>
      <c r="R79" s="166" t="s">
        <v>4479</v>
      </c>
      <c r="S79" s="166"/>
      <c r="T79" s="166"/>
      <c r="U79" s="169">
        <v>42776</v>
      </c>
      <c r="V79" s="169">
        <v>42776</v>
      </c>
      <c r="W79" s="162" t="s">
        <v>3778</v>
      </c>
    </row>
    <row r="80" spans="1:23" s="199" customFormat="1" ht="91.5" hidden="1" customHeight="1" x14ac:dyDescent="0.25">
      <c r="A80" s="193">
        <v>59</v>
      </c>
      <c r="B80" s="193"/>
      <c r="C80" s="193" t="s">
        <v>4480</v>
      </c>
      <c r="D80" s="215" t="s">
        <v>4481</v>
      </c>
      <c r="E80" s="196" t="s">
        <v>4449</v>
      </c>
      <c r="F80" s="196" t="s">
        <v>4482</v>
      </c>
      <c r="G80" s="216">
        <v>42725</v>
      </c>
      <c r="H80" s="216">
        <v>42752</v>
      </c>
      <c r="I80" s="196"/>
      <c r="J80" s="197"/>
      <c r="K80" s="197"/>
      <c r="L80" s="168"/>
      <c r="M80" s="168"/>
      <c r="N80" s="198">
        <v>8743.9</v>
      </c>
      <c r="O80" s="198" t="s">
        <v>4219</v>
      </c>
      <c r="P80" s="196"/>
      <c r="Q80" s="196"/>
      <c r="R80" s="196"/>
      <c r="S80" s="196"/>
      <c r="T80" s="196"/>
      <c r="U80" s="196"/>
      <c r="V80" s="196"/>
      <c r="W80" s="193"/>
    </row>
    <row r="81" spans="1:23" s="199" customFormat="1" ht="186" hidden="1" customHeight="1" x14ac:dyDescent="0.25">
      <c r="A81" s="193">
        <v>60</v>
      </c>
      <c r="B81" s="193"/>
      <c r="C81" s="193" t="s">
        <v>4483</v>
      </c>
      <c r="D81" s="215" t="s">
        <v>4484</v>
      </c>
      <c r="E81" s="196" t="s">
        <v>4485</v>
      </c>
      <c r="F81" s="196" t="s">
        <v>4486</v>
      </c>
      <c r="G81" s="216">
        <v>42730</v>
      </c>
      <c r="H81" s="216">
        <v>42388</v>
      </c>
      <c r="I81" s="196"/>
      <c r="J81" s="197"/>
      <c r="K81" s="197"/>
      <c r="L81" s="168"/>
      <c r="M81" s="168"/>
      <c r="N81" s="198">
        <v>181.7</v>
      </c>
      <c r="O81" s="198" t="s">
        <v>4349</v>
      </c>
      <c r="P81" s="196"/>
      <c r="Q81" s="196"/>
      <c r="R81" s="196"/>
      <c r="S81" s="196"/>
      <c r="T81" s="196"/>
      <c r="U81" s="196"/>
      <c r="V81" s="196"/>
      <c r="W81" s="193" t="s">
        <v>4487</v>
      </c>
    </row>
    <row r="82" spans="1:23" s="170" customFormat="1" ht="91.5" hidden="1" customHeight="1" x14ac:dyDescent="0.25">
      <c r="A82" s="162">
        <v>61</v>
      </c>
      <c r="B82" s="162"/>
      <c r="C82" s="162" t="s">
        <v>4488</v>
      </c>
      <c r="D82" s="172" t="s">
        <v>4489</v>
      </c>
      <c r="E82" s="166" t="s">
        <v>4490</v>
      </c>
      <c r="F82" s="166" t="s">
        <v>4491</v>
      </c>
      <c r="G82" s="169">
        <v>42734</v>
      </c>
      <c r="H82" s="169">
        <v>42768</v>
      </c>
      <c r="I82" s="166" t="s">
        <v>4492</v>
      </c>
      <c r="J82" s="167">
        <v>5150.7</v>
      </c>
      <c r="K82" s="167" t="s">
        <v>1005</v>
      </c>
      <c r="L82" s="168">
        <v>5150.7</v>
      </c>
      <c r="M82" s="168" t="s">
        <v>1005</v>
      </c>
      <c r="N82" s="167">
        <v>5150.7</v>
      </c>
      <c r="O82" s="167" t="s">
        <v>4219</v>
      </c>
      <c r="P82" s="169">
        <v>43100</v>
      </c>
      <c r="Q82" s="166"/>
      <c r="R82" s="166" t="s">
        <v>4493</v>
      </c>
      <c r="S82" s="166"/>
      <c r="T82" s="166"/>
      <c r="U82" s="169">
        <v>42783</v>
      </c>
      <c r="V82" s="169">
        <v>42783</v>
      </c>
      <c r="W82" s="162" t="s">
        <v>4494</v>
      </c>
    </row>
    <row r="83" spans="1:23" s="199" customFormat="1" ht="91.5" hidden="1" customHeight="1" x14ac:dyDescent="0.25">
      <c r="A83" s="193">
        <v>62</v>
      </c>
      <c r="B83" s="193"/>
      <c r="C83" s="193"/>
      <c r="D83" s="215"/>
      <c r="E83" s="196"/>
      <c r="F83" s="196"/>
      <c r="G83" s="196"/>
      <c r="H83" s="196"/>
      <c r="I83" s="196"/>
      <c r="J83" s="197"/>
      <c r="K83" s="197"/>
      <c r="L83" s="168"/>
      <c r="M83" s="168"/>
      <c r="N83" s="198"/>
      <c r="O83" s="198"/>
      <c r="P83" s="196"/>
      <c r="Q83" s="196"/>
      <c r="R83" s="196"/>
      <c r="S83" s="196"/>
      <c r="T83" s="196"/>
      <c r="U83" s="196"/>
      <c r="V83" s="196"/>
      <c r="W83" s="193"/>
    </row>
    <row r="84" spans="1:23" s="199" customFormat="1" ht="91.5" hidden="1" customHeight="1" x14ac:dyDescent="0.25">
      <c r="A84" s="193">
        <v>63</v>
      </c>
      <c r="B84" s="193"/>
      <c r="C84" s="193"/>
      <c r="D84" s="215"/>
      <c r="E84" s="196"/>
      <c r="F84" s="196"/>
      <c r="G84" s="196"/>
      <c r="H84" s="196"/>
      <c r="I84" s="196"/>
      <c r="J84" s="197"/>
      <c r="K84" s="197"/>
      <c r="L84" s="168"/>
      <c r="M84" s="168"/>
      <c r="N84" s="198"/>
      <c r="O84" s="198"/>
      <c r="P84" s="196"/>
      <c r="Q84" s="196"/>
      <c r="R84" s="196"/>
      <c r="S84" s="196"/>
      <c r="T84" s="196"/>
      <c r="U84" s="196"/>
      <c r="V84" s="196"/>
      <c r="W84" s="193"/>
    </row>
    <row r="85" spans="1:23" s="199" customFormat="1" ht="91.5" hidden="1" customHeight="1" x14ac:dyDescent="0.25">
      <c r="A85" s="193">
        <v>64</v>
      </c>
      <c r="B85" s="193"/>
      <c r="C85" s="193"/>
      <c r="D85" s="215"/>
      <c r="E85" s="196"/>
      <c r="F85" s="196"/>
      <c r="G85" s="196"/>
      <c r="H85" s="196"/>
      <c r="I85" s="196"/>
      <c r="J85" s="197"/>
      <c r="K85" s="197"/>
      <c r="L85" s="168"/>
      <c r="M85" s="168"/>
      <c r="N85" s="198"/>
      <c r="O85" s="198"/>
      <c r="P85" s="196"/>
      <c r="Q85" s="196"/>
      <c r="R85" s="196"/>
      <c r="S85" s="196"/>
      <c r="T85" s="196"/>
      <c r="U85" s="196"/>
      <c r="V85" s="196"/>
      <c r="W85" s="193"/>
    </row>
    <row r="86" spans="1:23" s="199" customFormat="1" ht="91.5" hidden="1" customHeight="1" x14ac:dyDescent="0.25">
      <c r="A86" s="193">
        <v>65</v>
      </c>
      <c r="B86" s="193"/>
      <c r="C86" s="193"/>
      <c r="D86" s="215"/>
      <c r="E86" s="196"/>
      <c r="F86" s="196"/>
      <c r="G86" s="196"/>
      <c r="H86" s="196"/>
      <c r="I86" s="196"/>
      <c r="J86" s="197"/>
      <c r="K86" s="197"/>
      <c r="L86" s="168"/>
      <c r="M86" s="168"/>
      <c r="N86" s="198"/>
      <c r="O86" s="198"/>
      <c r="P86" s="196"/>
      <c r="Q86" s="196"/>
      <c r="R86" s="196"/>
      <c r="S86" s="196"/>
      <c r="T86" s="196"/>
      <c r="U86" s="196"/>
      <c r="V86" s="196"/>
      <c r="W86" s="193"/>
    </row>
    <row r="87" spans="1:23" s="199" customFormat="1" ht="91.5" hidden="1" customHeight="1" x14ac:dyDescent="0.25">
      <c r="A87" s="193">
        <v>66</v>
      </c>
      <c r="B87" s="193"/>
      <c r="C87" s="193"/>
      <c r="D87" s="215"/>
      <c r="E87" s="196"/>
      <c r="F87" s="196"/>
      <c r="G87" s="196"/>
      <c r="H87" s="196"/>
      <c r="I87" s="196"/>
      <c r="J87" s="197"/>
      <c r="K87" s="197"/>
      <c r="L87" s="168"/>
      <c r="M87" s="168"/>
      <c r="N87" s="198"/>
      <c r="O87" s="198"/>
      <c r="P87" s="196"/>
      <c r="Q87" s="196"/>
      <c r="R87" s="196"/>
      <c r="S87" s="196"/>
      <c r="T87" s="196"/>
      <c r="U87" s="196"/>
      <c r="V87" s="196"/>
      <c r="W87" s="193"/>
    </row>
    <row r="88" spans="1:23" s="199" customFormat="1" ht="91.5" hidden="1" customHeight="1" x14ac:dyDescent="0.25">
      <c r="A88" s="193">
        <v>67</v>
      </c>
      <c r="B88" s="193"/>
      <c r="C88" s="193"/>
      <c r="D88" s="215"/>
      <c r="E88" s="196"/>
      <c r="F88" s="196"/>
      <c r="G88" s="196"/>
      <c r="H88" s="196"/>
      <c r="I88" s="196"/>
      <c r="J88" s="197"/>
      <c r="K88" s="197"/>
      <c r="L88" s="168"/>
      <c r="M88" s="168"/>
      <c r="N88" s="198"/>
      <c r="O88" s="198"/>
      <c r="P88" s="196"/>
      <c r="Q88" s="196"/>
      <c r="R88" s="196"/>
      <c r="S88" s="196"/>
      <c r="T88" s="196"/>
      <c r="U88" s="196"/>
      <c r="V88" s="196"/>
      <c r="W88" s="193"/>
    </row>
    <row r="89" spans="1:23" s="199" customFormat="1" ht="91.5" hidden="1" customHeight="1" x14ac:dyDescent="0.25">
      <c r="A89" s="193">
        <v>68</v>
      </c>
      <c r="B89" s="193"/>
      <c r="C89" s="193"/>
      <c r="D89" s="215"/>
      <c r="E89" s="196"/>
      <c r="F89" s="196"/>
      <c r="G89" s="196"/>
      <c r="H89" s="196"/>
      <c r="I89" s="196"/>
      <c r="J89" s="197"/>
      <c r="K89" s="197"/>
      <c r="L89" s="168"/>
      <c r="M89" s="168"/>
      <c r="N89" s="198"/>
      <c r="O89" s="198"/>
      <c r="P89" s="196"/>
      <c r="Q89" s="196"/>
      <c r="R89" s="196"/>
      <c r="S89" s="196"/>
      <c r="T89" s="196"/>
      <c r="U89" s="196"/>
      <c r="V89" s="196"/>
      <c r="W89" s="193"/>
    </row>
    <row r="90" spans="1:23" s="199" customFormat="1" ht="91.5" hidden="1" customHeight="1" x14ac:dyDescent="0.25">
      <c r="A90" s="193">
        <v>69</v>
      </c>
      <c r="B90" s="193"/>
      <c r="C90" s="193"/>
      <c r="D90" s="215"/>
      <c r="E90" s="196"/>
      <c r="F90" s="196"/>
      <c r="G90" s="196"/>
      <c r="H90" s="196"/>
      <c r="I90" s="196"/>
      <c r="J90" s="197"/>
      <c r="K90" s="197"/>
      <c r="L90" s="168"/>
      <c r="M90" s="168"/>
      <c r="N90" s="198"/>
      <c r="O90" s="198"/>
      <c r="P90" s="196"/>
      <c r="Q90" s="196"/>
      <c r="R90" s="196"/>
      <c r="S90" s="196"/>
      <c r="T90" s="196"/>
      <c r="U90" s="196"/>
      <c r="V90" s="196"/>
      <c r="W90" s="193"/>
    </row>
    <row r="91" spans="1:23" s="199" customFormat="1" ht="91.5" hidden="1" customHeight="1" x14ac:dyDescent="0.25">
      <c r="A91" s="193">
        <v>70</v>
      </c>
      <c r="B91" s="193"/>
      <c r="C91" s="193"/>
      <c r="D91" s="215"/>
      <c r="E91" s="196"/>
      <c r="F91" s="196"/>
      <c r="G91" s="196"/>
      <c r="H91" s="196"/>
      <c r="I91" s="196"/>
      <c r="J91" s="197"/>
      <c r="K91" s="197"/>
      <c r="L91" s="168"/>
      <c r="M91" s="168"/>
      <c r="N91" s="198"/>
      <c r="O91" s="198"/>
      <c r="P91" s="196"/>
      <c r="Q91" s="196"/>
      <c r="R91" s="196"/>
      <c r="S91" s="196"/>
      <c r="T91" s="196"/>
      <c r="U91" s="196"/>
      <c r="V91" s="196"/>
      <c r="W91" s="193"/>
    </row>
    <row r="92" spans="1:23" s="199" customFormat="1" ht="91.5" hidden="1" customHeight="1" x14ac:dyDescent="0.25">
      <c r="A92" s="193">
        <v>71</v>
      </c>
      <c r="B92" s="193"/>
      <c r="C92" s="193"/>
      <c r="D92" s="215"/>
      <c r="E92" s="196"/>
      <c r="F92" s="196"/>
      <c r="G92" s="196"/>
      <c r="H92" s="196"/>
      <c r="I92" s="196"/>
      <c r="J92" s="197"/>
      <c r="K92" s="197"/>
      <c r="L92" s="168"/>
      <c r="M92" s="168"/>
      <c r="N92" s="198"/>
      <c r="O92" s="198"/>
      <c r="P92" s="196"/>
      <c r="Q92" s="196"/>
      <c r="R92" s="196"/>
      <c r="S92" s="196"/>
      <c r="T92" s="196"/>
      <c r="U92" s="196"/>
      <c r="V92" s="196"/>
      <c r="W92" s="193"/>
    </row>
    <row r="93" spans="1:23" s="199" customFormat="1" ht="91.5" hidden="1" customHeight="1" x14ac:dyDescent="0.25">
      <c r="A93" s="193">
        <v>72</v>
      </c>
      <c r="B93" s="193"/>
      <c r="C93" s="193"/>
      <c r="D93" s="215"/>
      <c r="E93" s="196"/>
      <c r="F93" s="196"/>
      <c r="G93" s="196"/>
      <c r="H93" s="196"/>
      <c r="I93" s="196"/>
      <c r="J93" s="197"/>
      <c r="K93" s="197"/>
      <c r="L93" s="168"/>
      <c r="M93" s="168"/>
      <c r="N93" s="198"/>
      <c r="O93" s="198"/>
      <c r="P93" s="196"/>
      <c r="Q93" s="196"/>
      <c r="R93" s="196"/>
      <c r="S93" s="196"/>
      <c r="T93" s="196"/>
      <c r="U93" s="196"/>
      <c r="V93" s="196"/>
      <c r="W93" s="193"/>
    </row>
    <row r="94" spans="1:23" s="199" customFormat="1" ht="91.5" hidden="1" customHeight="1" x14ac:dyDescent="0.25">
      <c r="A94" s="193">
        <v>73</v>
      </c>
      <c r="B94" s="193"/>
      <c r="C94" s="193"/>
      <c r="D94" s="215"/>
      <c r="E94" s="196"/>
      <c r="F94" s="196"/>
      <c r="G94" s="196"/>
      <c r="H94" s="196"/>
      <c r="I94" s="196"/>
      <c r="J94" s="197"/>
      <c r="K94" s="197"/>
      <c r="L94" s="168"/>
      <c r="M94" s="168"/>
      <c r="N94" s="198"/>
      <c r="O94" s="198"/>
      <c r="P94" s="196"/>
      <c r="Q94" s="196"/>
      <c r="R94" s="196"/>
      <c r="S94" s="196"/>
      <c r="T94" s="196"/>
      <c r="U94" s="196"/>
      <c r="V94" s="196"/>
      <c r="W94" s="193"/>
    </row>
    <row r="95" spans="1:23" s="199" customFormat="1" ht="91.5" hidden="1" customHeight="1" x14ac:dyDescent="0.25">
      <c r="A95" s="193">
        <v>74</v>
      </c>
      <c r="B95" s="193"/>
      <c r="C95" s="193"/>
      <c r="D95" s="215"/>
      <c r="E95" s="196"/>
      <c r="F95" s="196"/>
      <c r="G95" s="196"/>
      <c r="H95" s="196"/>
      <c r="I95" s="196"/>
      <c r="J95" s="197"/>
      <c r="K95" s="197"/>
      <c r="L95" s="168"/>
      <c r="M95" s="168"/>
      <c r="N95" s="198"/>
      <c r="O95" s="198"/>
      <c r="P95" s="196"/>
      <c r="Q95" s="196"/>
      <c r="R95" s="196"/>
      <c r="S95" s="196"/>
      <c r="T95" s="196"/>
      <c r="U95" s="196"/>
      <c r="V95" s="196"/>
      <c r="W95" s="193"/>
    </row>
    <row r="96" spans="1:23" s="199" customFormat="1" ht="91.5" hidden="1" customHeight="1" x14ac:dyDescent="0.25">
      <c r="A96" s="193">
        <v>75</v>
      </c>
      <c r="B96" s="193"/>
      <c r="C96" s="193"/>
      <c r="D96" s="215"/>
      <c r="E96" s="196"/>
      <c r="F96" s="196"/>
      <c r="G96" s="196"/>
      <c r="H96" s="196"/>
      <c r="I96" s="196"/>
      <c r="J96" s="197"/>
      <c r="K96" s="197"/>
      <c r="L96" s="168"/>
      <c r="M96" s="168"/>
      <c r="N96" s="198"/>
      <c r="O96" s="198"/>
      <c r="P96" s="196"/>
      <c r="Q96" s="196"/>
      <c r="R96" s="196"/>
      <c r="S96" s="196"/>
      <c r="T96" s="196"/>
      <c r="U96" s="196"/>
      <c r="V96" s="196"/>
      <c r="W96" s="193"/>
    </row>
    <row r="97" spans="1:23" s="199" customFormat="1" ht="91.5" hidden="1" customHeight="1" x14ac:dyDescent="0.25">
      <c r="A97" s="193">
        <v>76</v>
      </c>
      <c r="B97" s="193"/>
      <c r="C97" s="193"/>
      <c r="D97" s="215"/>
      <c r="E97" s="196"/>
      <c r="F97" s="196"/>
      <c r="G97" s="196"/>
      <c r="H97" s="196"/>
      <c r="I97" s="196"/>
      <c r="J97" s="197"/>
      <c r="K97" s="197"/>
      <c r="L97" s="168"/>
      <c r="M97" s="168"/>
      <c r="N97" s="198"/>
      <c r="O97" s="198"/>
      <c r="P97" s="196"/>
      <c r="Q97" s="196"/>
      <c r="R97" s="196"/>
      <c r="S97" s="196"/>
      <c r="T97" s="196"/>
      <c r="U97" s="196"/>
      <c r="V97" s="196"/>
      <c r="W97" s="193"/>
    </row>
    <row r="98" spans="1:23" s="199" customFormat="1" ht="91.5" hidden="1" customHeight="1" x14ac:dyDescent="0.25">
      <c r="A98" s="193">
        <v>77</v>
      </c>
      <c r="B98" s="193"/>
      <c r="C98" s="193"/>
      <c r="D98" s="215"/>
      <c r="E98" s="196"/>
      <c r="F98" s="196"/>
      <c r="G98" s="196"/>
      <c r="H98" s="196"/>
      <c r="I98" s="196"/>
      <c r="J98" s="197"/>
      <c r="K98" s="197"/>
      <c r="L98" s="168"/>
      <c r="M98" s="168"/>
      <c r="N98" s="198"/>
      <c r="O98" s="198"/>
      <c r="P98" s="196"/>
      <c r="Q98" s="196"/>
      <c r="R98" s="196"/>
      <c r="S98" s="196"/>
      <c r="T98" s="196"/>
      <c r="U98" s="196"/>
      <c r="V98" s="196"/>
      <c r="W98" s="193"/>
    </row>
    <row r="99" spans="1:23" s="199" customFormat="1" ht="91.5" hidden="1" customHeight="1" x14ac:dyDescent="0.25">
      <c r="A99" s="193">
        <v>78</v>
      </c>
      <c r="B99" s="193"/>
      <c r="C99" s="193"/>
      <c r="D99" s="215"/>
      <c r="E99" s="196"/>
      <c r="F99" s="196"/>
      <c r="G99" s="196"/>
      <c r="H99" s="196"/>
      <c r="I99" s="196"/>
      <c r="J99" s="197"/>
      <c r="K99" s="197"/>
      <c r="L99" s="168"/>
      <c r="M99" s="168"/>
      <c r="N99" s="198"/>
      <c r="O99" s="198"/>
      <c r="P99" s="196"/>
      <c r="Q99" s="196"/>
      <c r="R99" s="196"/>
      <c r="S99" s="196"/>
      <c r="T99" s="196"/>
      <c r="U99" s="196"/>
      <c r="V99" s="196"/>
      <c r="W99" s="193"/>
    </row>
    <row r="100" spans="1:23" s="199" customFormat="1" ht="91.5" hidden="1" customHeight="1" x14ac:dyDescent="0.25">
      <c r="A100" s="193">
        <v>79</v>
      </c>
      <c r="B100" s="193"/>
      <c r="C100" s="193"/>
      <c r="D100" s="215"/>
      <c r="E100" s="196"/>
      <c r="F100" s="196"/>
      <c r="G100" s="196"/>
      <c r="H100" s="196"/>
      <c r="I100" s="196"/>
      <c r="J100" s="197"/>
      <c r="K100" s="197"/>
      <c r="L100" s="168"/>
      <c r="M100" s="168"/>
      <c r="N100" s="198"/>
      <c r="O100" s="198"/>
      <c r="P100" s="196"/>
      <c r="Q100" s="196"/>
      <c r="R100" s="196"/>
      <c r="S100" s="196"/>
      <c r="T100" s="196"/>
      <c r="U100" s="196"/>
      <c r="V100" s="196"/>
      <c r="W100" s="193"/>
    </row>
    <row r="101" spans="1:23" s="199" customFormat="1" ht="91.5" hidden="1" customHeight="1" x14ac:dyDescent="0.25">
      <c r="A101" s="193">
        <v>80</v>
      </c>
      <c r="B101" s="193"/>
      <c r="C101" s="193"/>
      <c r="D101" s="196"/>
      <c r="E101" s="196"/>
      <c r="F101" s="196"/>
      <c r="G101" s="196"/>
      <c r="H101" s="196"/>
      <c r="I101" s="196"/>
      <c r="J101" s="197"/>
      <c r="K101" s="197"/>
      <c r="L101" s="168"/>
      <c r="M101" s="168"/>
      <c r="N101" s="198"/>
      <c r="O101" s="198"/>
      <c r="P101" s="196"/>
      <c r="Q101" s="196"/>
      <c r="R101" s="196"/>
      <c r="S101" s="196"/>
      <c r="T101" s="196"/>
      <c r="U101" s="196"/>
      <c r="V101" s="196"/>
      <c r="W101" s="193"/>
    </row>
    <row r="102" spans="1:23" s="199" customFormat="1" ht="91.5" hidden="1" customHeight="1" x14ac:dyDescent="0.25">
      <c r="A102" s="193">
        <v>81</v>
      </c>
      <c r="B102" s="193"/>
      <c r="C102" s="193"/>
      <c r="D102" s="196"/>
      <c r="E102" s="196"/>
      <c r="F102" s="196"/>
      <c r="G102" s="196"/>
      <c r="H102" s="196"/>
      <c r="I102" s="196"/>
      <c r="J102" s="197"/>
      <c r="K102" s="197"/>
      <c r="L102" s="168"/>
      <c r="M102" s="168"/>
      <c r="N102" s="198"/>
      <c r="O102" s="198"/>
      <c r="P102" s="196"/>
      <c r="Q102" s="196"/>
      <c r="R102" s="196"/>
      <c r="S102" s="196"/>
      <c r="T102" s="196"/>
      <c r="U102" s="196"/>
      <c r="V102" s="196"/>
      <c r="W102" s="193"/>
    </row>
    <row r="103" spans="1:23" s="199" customFormat="1" hidden="1" x14ac:dyDescent="0.25">
      <c r="A103" s="193">
        <v>22</v>
      </c>
      <c r="B103" s="392"/>
      <c r="C103" s="20"/>
      <c r="J103" s="217"/>
      <c r="K103" s="217"/>
      <c r="L103" s="218"/>
      <c r="M103" s="218"/>
      <c r="N103" s="219"/>
      <c r="O103" s="219"/>
      <c r="W103" s="20"/>
    </row>
    <row r="104" spans="1:23" s="199" customFormat="1" hidden="1" x14ac:dyDescent="0.25">
      <c r="A104" s="193">
        <v>23</v>
      </c>
      <c r="B104" s="392"/>
      <c r="C104" s="20"/>
      <c r="J104" s="217"/>
      <c r="K104" s="217"/>
      <c r="L104" s="218"/>
      <c r="M104" s="218"/>
      <c r="N104" s="219"/>
      <c r="O104" s="219"/>
      <c r="W104" s="20"/>
    </row>
    <row r="105" spans="1:23" s="199" customFormat="1" hidden="1" x14ac:dyDescent="0.25">
      <c r="A105" s="193">
        <v>24</v>
      </c>
      <c r="B105" s="392"/>
      <c r="C105" s="20"/>
      <c r="J105" s="217"/>
      <c r="K105" s="217"/>
      <c r="L105" s="218"/>
      <c r="M105" s="218"/>
      <c r="N105" s="219"/>
      <c r="O105" s="219"/>
      <c r="W105" s="20"/>
    </row>
    <row r="106" spans="1:23" s="199" customFormat="1" hidden="1" x14ac:dyDescent="0.25">
      <c r="A106" s="193">
        <v>25</v>
      </c>
      <c r="B106" s="392"/>
      <c r="C106" s="20"/>
      <c r="J106" s="217"/>
      <c r="K106" s="217"/>
      <c r="L106" s="218"/>
      <c r="M106" s="218"/>
      <c r="N106" s="219"/>
      <c r="O106" s="219"/>
      <c r="W106" s="20"/>
    </row>
    <row r="107" spans="1:23" s="199" customFormat="1" hidden="1" x14ac:dyDescent="0.25">
      <c r="A107" s="193">
        <v>26</v>
      </c>
      <c r="B107" s="392"/>
      <c r="C107" s="20"/>
      <c r="J107" s="217"/>
      <c r="K107" s="217"/>
      <c r="L107" s="218"/>
      <c r="M107" s="218"/>
      <c r="N107" s="219"/>
      <c r="O107" s="219"/>
      <c r="W107" s="20"/>
    </row>
    <row r="108" spans="1:23" s="199" customFormat="1" hidden="1" x14ac:dyDescent="0.25">
      <c r="A108" s="193">
        <v>27</v>
      </c>
      <c r="B108" s="392"/>
      <c r="C108" s="20"/>
      <c r="J108" s="217"/>
      <c r="K108" s="217"/>
      <c r="L108" s="218"/>
      <c r="M108" s="218"/>
      <c r="N108" s="219"/>
      <c r="O108" s="219"/>
      <c r="W108" s="20"/>
    </row>
    <row r="109" spans="1:23" s="199" customFormat="1" hidden="1" x14ac:dyDescent="0.25">
      <c r="A109" s="193">
        <v>28</v>
      </c>
      <c r="B109" s="392"/>
      <c r="C109" s="20"/>
      <c r="J109" s="217"/>
      <c r="K109" s="217"/>
      <c r="L109" s="218"/>
      <c r="M109" s="218"/>
      <c r="N109" s="219"/>
      <c r="O109" s="219"/>
      <c r="W109" s="20"/>
    </row>
    <row r="110" spans="1:23" s="199" customFormat="1" hidden="1" x14ac:dyDescent="0.25">
      <c r="A110" s="193">
        <v>29</v>
      </c>
      <c r="B110" s="392"/>
      <c r="C110" s="20"/>
      <c r="J110" s="217"/>
      <c r="K110" s="217"/>
      <c r="L110" s="218"/>
      <c r="M110" s="218"/>
      <c r="N110" s="219"/>
      <c r="O110" s="219"/>
      <c r="W110" s="20"/>
    </row>
    <row r="111" spans="1:23" s="199" customFormat="1" hidden="1" x14ac:dyDescent="0.25">
      <c r="A111" s="193">
        <v>30</v>
      </c>
      <c r="B111" s="392"/>
      <c r="C111" s="20"/>
      <c r="J111" s="217"/>
      <c r="K111" s="217"/>
      <c r="L111" s="218"/>
      <c r="M111" s="218"/>
      <c r="N111" s="219"/>
      <c r="O111" s="219"/>
      <c r="W111" s="20"/>
    </row>
    <row r="112" spans="1:23" s="199" customFormat="1" hidden="1" x14ac:dyDescent="0.25">
      <c r="A112" s="193">
        <v>31</v>
      </c>
      <c r="B112" s="392"/>
      <c r="C112" s="20"/>
      <c r="J112" s="217"/>
      <c r="K112" s="217"/>
      <c r="L112" s="218"/>
      <c r="M112" s="218"/>
      <c r="N112" s="219"/>
      <c r="O112" s="219"/>
      <c r="W112" s="20"/>
    </row>
    <row r="113" spans="1:23" s="199" customFormat="1" hidden="1" x14ac:dyDescent="0.25">
      <c r="A113" s="193">
        <v>32</v>
      </c>
      <c r="B113" s="392"/>
      <c r="C113" s="20"/>
      <c r="J113" s="217"/>
      <c r="K113" s="217"/>
      <c r="L113" s="218"/>
      <c r="M113" s="218"/>
      <c r="N113" s="219"/>
      <c r="O113" s="219"/>
      <c r="W113" s="20"/>
    </row>
    <row r="114" spans="1:23" s="199" customFormat="1" hidden="1" x14ac:dyDescent="0.25">
      <c r="A114" s="193">
        <v>33</v>
      </c>
      <c r="B114" s="392"/>
      <c r="C114" s="20"/>
      <c r="J114" s="217"/>
      <c r="K114" s="217"/>
      <c r="L114" s="218"/>
      <c r="M114" s="218"/>
      <c r="N114" s="219"/>
      <c r="O114" s="219"/>
      <c r="W114" s="20"/>
    </row>
    <row r="115" spans="1:23" s="199" customFormat="1" hidden="1" x14ac:dyDescent="0.25">
      <c r="A115" s="193">
        <v>34</v>
      </c>
      <c r="B115" s="392"/>
      <c r="C115" s="20"/>
      <c r="J115" s="217"/>
      <c r="K115" s="217"/>
      <c r="L115" s="218"/>
      <c r="M115" s="218"/>
      <c r="N115" s="219"/>
      <c r="O115" s="219"/>
      <c r="W115" s="20"/>
    </row>
    <row r="116" spans="1:23" s="199" customFormat="1" hidden="1" x14ac:dyDescent="0.25">
      <c r="A116" s="193">
        <v>35</v>
      </c>
      <c r="B116" s="392"/>
      <c r="C116" s="20"/>
      <c r="J116" s="217"/>
      <c r="K116" s="217"/>
      <c r="L116" s="218"/>
      <c r="M116" s="218"/>
      <c r="N116" s="219"/>
      <c r="O116" s="219"/>
      <c r="W116" s="20"/>
    </row>
    <row r="117" spans="1:23" s="199" customFormat="1" hidden="1" x14ac:dyDescent="0.25">
      <c r="A117" s="193">
        <v>36</v>
      </c>
      <c r="B117" s="392"/>
      <c r="C117" s="20"/>
      <c r="J117" s="217"/>
      <c r="K117" s="217"/>
      <c r="L117" s="218"/>
      <c r="M117" s="218"/>
      <c r="N117" s="219"/>
      <c r="O117" s="219"/>
      <c r="W117" s="20"/>
    </row>
    <row r="118" spans="1:23" s="199" customFormat="1" hidden="1" x14ac:dyDescent="0.25">
      <c r="A118" s="193">
        <v>37</v>
      </c>
      <c r="B118" s="392"/>
      <c r="C118" s="20"/>
      <c r="J118" s="217"/>
      <c r="K118" s="217"/>
      <c r="L118" s="218"/>
      <c r="M118" s="218"/>
      <c r="N118" s="219"/>
      <c r="O118" s="219"/>
      <c r="W118" s="20"/>
    </row>
    <row r="119" spans="1:23" s="199" customFormat="1" hidden="1" x14ac:dyDescent="0.25">
      <c r="A119" s="193">
        <v>38</v>
      </c>
      <c r="B119" s="392"/>
      <c r="C119" s="20"/>
      <c r="J119" s="217"/>
      <c r="K119" s="217"/>
      <c r="L119" s="218"/>
      <c r="M119" s="218"/>
      <c r="N119" s="219"/>
      <c r="O119" s="219"/>
      <c r="W119" s="20"/>
    </row>
    <row r="120" spans="1:23" s="199" customFormat="1" hidden="1" x14ac:dyDescent="0.25">
      <c r="A120" s="193">
        <v>39</v>
      </c>
      <c r="B120" s="392"/>
      <c r="C120" s="20"/>
      <c r="J120" s="217"/>
      <c r="K120" s="217"/>
      <c r="L120" s="218"/>
      <c r="M120" s="218"/>
      <c r="N120" s="219"/>
      <c r="O120" s="219"/>
      <c r="W120" s="20"/>
    </row>
    <row r="121" spans="1:23" s="199" customFormat="1" hidden="1" x14ac:dyDescent="0.25">
      <c r="A121" s="193">
        <v>40</v>
      </c>
      <c r="B121" s="392"/>
      <c r="C121" s="20"/>
      <c r="J121" s="217"/>
      <c r="K121" s="217"/>
      <c r="L121" s="218"/>
      <c r="M121" s="218"/>
      <c r="N121" s="219"/>
      <c r="O121" s="219"/>
      <c r="W121" s="20"/>
    </row>
    <row r="122" spans="1:23" s="199" customFormat="1" hidden="1" x14ac:dyDescent="0.25">
      <c r="A122" s="193">
        <v>41</v>
      </c>
      <c r="B122" s="392"/>
      <c r="C122" s="20"/>
      <c r="J122" s="217"/>
      <c r="K122" s="217"/>
      <c r="L122" s="218"/>
      <c r="M122" s="218"/>
      <c r="N122" s="219"/>
      <c r="O122" s="219"/>
      <c r="W122" s="20"/>
    </row>
    <row r="123" spans="1:23" s="199" customFormat="1" hidden="1" x14ac:dyDescent="0.25">
      <c r="A123" s="193">
        <v>42</v>
      </c>
      <c r="B123" s="392"/>
      <c r="C123" s="20"/>
      <c r="J123" s="217"/>
      <c r="K123" s="217"/>
      <c r="L123" s="218"/>
      <c r="M123" s="218"/>
      <c r="N123" s="219"/>
      <c r="O123" s="219"/>
      <c r="W123" s="20"/>
    </row>
    <row r="124" spans="1:23" s="199" customFormat="1" hidden="1" x14ac:dyDescent="0.25">
      <c r="A124" s="193">
        <v>43</v>
      </c>
      <c r="B124" s="392"/>
      <c r="C124" s="20"/>
      <c r="J124" s="217"/>
      <c r="K124" s="217"/>
      <c r="L124" s="218"/>
      <c r="M124" s="218"/>
      <c r="N124" s="219"/>
      <c r="O124" s="219"/>
      <c r="W124" s="20"/>
    </row>
    <row r="125" spans="1:23" s="199" customFormat="1" hidden="1" x14ac:dyDescent="0.25">
      <c r="A125" s="193">
        <v>44</v>
      </c>
      <c r="B125" s="392"/>
      <c r="C125" s="20"/>
      <c r="J125" s="217"/>
      <c r="K125" s="217"/>
      <c r="L125" s="218"/>
      <c r="M125" s="218"/>
      <c r="N125" s="219"/>
      <c r="O125" s="219"/>
      <c r="W125" s="20"/>
    </row>
    <row r="126" spans="1:23" s="199" customFormat="1" hidden="1" x14ac:dyDescent="0.25">
      <c r="A126" s="193">
        <v>45</v>
      </c>
      <c r="B126" s="392"/>
      <c r="C126" s="20"/>
      <c r="J126" s="217"/>
      <c r="K126" s="217"/>
      <c r="L126" s="218"/>
      <c r="M126" s="218"/>
      <c r="N126" s="219"/>
      <c r="O126" s="219"/>
      <c r="W126" s="20"/>
    </row>
    <row r="127" spans="1:23" s="199" customFormat="1" hidden="1" x14ac:dyDescent="0.25">
      <c r="A127" s="193">
        <v>46</v>
      </c>
      <c r="B127" s="392"/>
      <c r="C127" s="20"/>
      <c r="J127" s="217"/>
      <c r="K127" s="217"/>
      <c r="L127" s="218"/>
      <c r="M127" s="218"/>
      <c r="N127" s="219"/>
      <c r="O127" s="219"/>
      <c r="W127" s="20"/>
    </row>
    <row r="128" spans="1:23" s="199" customFormat="1" hidden="1" x14ac:dyDescent="0.25">
      <c r="A128" s="193">
        <v>47</v>
      </c>
      <c r="B128" s="392"/>
      <c r="C128" s="20"/>
      <c r="J128" s="217"/>
      <c r="K128" s="217"/>
      <c r="L128" s="218"/>
      <c r="M128" s="218"/>
      <c r="N128" s="219"/>
      <c r="O128" s="219"/>
      <c r="W128" s="20"/>
    </row>
    <row r="129" spans="1:23" s="199" customFormat="1" hidden="1" x14ac:dyDescent="0.25">
      <c r="A129" s="193">
        <v>48</v>
      </c>
      <c r="B129" s="392"/>
      <c r="C129" s="20"/>
      <c r="J129" s="217"/>
      <c r="K129" s="217"/>
      <c r="L129" s="218"/>
      <c r="M129" s="218"/>
      <c r="N129" s="219"/>
      <c r="O129" s="219"/>
      <c r="W129" s="20"/>
    </row>
    <row r="130" spans="1:23" s="199" customFormat="1" hidden="1" x14ac:dyDescent="0.25">
      <c r="A130" s="193">
        <v>49</v>
      </c>
      <c r="B130" s="392"/>
      <c r="C130" s="20"/>
      <c r="J130" s="217"/>
      <c r="K130" s="217"/>
      <c r="L130" s="218"/>
      <c r="M130" s="218"/>
      <c r="N130" s="219"/>
      <c r="O130" s="219"/>
      <c r="W130" s="20"/>
    </row>
    <row r="131" spans="1:23" s="199" customFormat="1" hidden="1" x14ac:dyDescent="0.25">
      <c r="A131" s="193">
        <v>50</v>
      </c>
      <c r="B131" s="392"/>
      <c r="C131" s="20"/>
      <c r="J131" s="217"/>
      <c r="K131" s="217"/>
      <c r="L131" s="218"/>
      <c r="M131" s="218"/>
      <c r="N131" s="219"/>
      <c r="O131" s="219"/>
      <c r="W131" s="20"/>
    </row>
    <row r="132" spans="1:23" s="199" customFormat="1" hidden="1" x14ac:dyDescent="0.25">
      <c r="A132" s="193">
        <v>51</v>
      </c>
      <c r="B132" s="392"/>
      <c r="C132" s="20"/>
      <c r="J132" s="217"/>
      <c r="K132" s="217"/>
      <c r="L132" s="218"/>
      <c r="M132" s="218"/>
      <c r="N132" s="219"/>
      <c r="O132" s="219"/>
      <c r="W132" s="20"/>
    </row>
    <row r="133" spans="1:23" s="199" customFormat="1" hidden="1" x14ac:dyDescent="0.25">
      <c r="A133" s="193">
        <v>52</v>
      </c>
      <c r="B133" s="392"/>
      <c r="C133" s="20"/>
      <c r="J133" s="217"/>
      <c r="K133" s="217"/>
      <c r="L133" s="218"/>
      <c r="M133" s="218"/>
      <c r="N133" s="219"/>
      <c r="O133" s="219"/>
      <c r="W133" s="20"/>
    </row>
    <row r="134" spans="1:23" s="199" customFormat="1" hidden="1" x14ac:dyDescent="0.25">
      <c r="A134" s="193">
        <v>53</v>
      </c>
      <c r="B134" s="392"/>
      <c r="C134" s="20"/>
      <c r="J134" s="217"/>
      <c r="K134" s="217"/>
      <c r="L134" s="218"/>
      <c r="M134" s="218"/>
      <c r="N134" s="219"/>
      <c r="O134" s="219"/>
      <c r="W134" s="20"/>
    </row>
    <row r="135" spans="1:23" s="199" customFormat="1" hidden="1" x14ac:dyDescent="0.25">
      <c r="A135" s="193">
        <v>54</v>
      </c>
      <c r="B135" s="392"/>
      <c r="C135" s="20"/>
      <c r="J135" s="217"/>
      <c r="K135" s="217"/>
      <c r="L135" s="218"/>
      <c r="M135" s="218"/>
      <c r="N135" s="219"/>
      <c r="O135" s="219"/>
      <c r="W135" s="20"/>
    </row>
    <row r="136" spans="1:23" s="199" customFormat="1" hidden="1" x14ac:dyDescent="0.25">
      <c r="A136" s="193">
        <v>55</v>
      </c>
      <c r="B136" s="392"/>
      <c r="C136" s="20"/>
      <c r="J136" s="217"/>
      <c r="K136" s="217"/>
      <c r="L136" s="218"/>
      <c r="M136" s="218"/>
      <c r="N136" s="219"/>
      <c r="O136" s="219"/>
      <c r="W136" s="20"/>
    </row>
    <row r="137" spans="1:23" s="199" customFormat="1" hidden="1" x14ac:dyDescent="0.25">
      <c r="A137" s="193">
        <v>56</v>
      </c>
      <c r="B137" s="392"/>
      <c r="C137" s="20"/>
      <c r="J137" s="217"/>
      <c r="K137" s="217"/>
      <c r="L137" s="218"/>
      <c r="M137" s="218"/>
      <c r="N137" s="219"/>
      <c r="O137" s="219"/>
      <c r="W137" s="20"/>
    </row>
    <row r="138" spans="1:23" s="199" customFormat="1" hidden="1" x14ac:dyDescent="0.25">
      <c r="A138" s="193">
        <v>57</v>
      </c>
      <c r="B138" s="392"/>
      <c r="C138" s="20"/>
      <c r="J138" s="217"/>
      <c r="K138" s="217"/>
      <c r="L138" s="218"/>
      <c r="M138" s="218"/>
      <c r="N138" s="219"/>
      <c r="O138" s="219"/>
      <c r="W138" s="20"/>
    </row>
    <row r="139" spans="1:23" s="199" customFormat="1" hidden="1" x14ac:dyDescent="0.25">
      <c r="A139" s="193">
        <v>58</v>
      </c>
      <c r="B139" s="392"/>
      <c r="C139" s="20"/>
      <c r="J139" s="217"/>
      <c r="K139" s="217"/>
      <c r="L139" s="218"/>
      <c r="M139" s="218"/>
      <c r="N139" s="219"/>
      <c r="O139" s="219"/>
      <c r="W139" s="20"/>
    </row>
    <row r="140" spans="1:23" s="199" customFormat="1" hidden="1" x14ac:dyDescent="0.25">
      <c r="A140" s="193">
        <v>59</v>
      </c>
      <c r="B140" s="392"/>
      <c r="C140" s="20"/>
      <c r="J140" s="217"/>
      <c r="K140" s="217"/>
      <c r="L140" s="218"/>
      <c r="M140" s="218"/>
      <c r="N140" s="219"/>
      <c r="O140" s="219"/>
      <c r="W140" s="20"/>
    </row>
    <row r="141" spans="1:23" s="199" customFormat="1" hidden="1" x14ac:dyDescent="0.25">
      <c r="A141" s="193">
        <v>60</v>
      </c>
      <c r="B141" s="392"/>
      <c r="C141" s="20"/>
      <c r="J141" s="217"/>
      <c r="K141" s="217"/>
      <c r="L141" s="218"/>
      <c r="M141" s="218"/>
      <c r="N141" s="219"/>
      <c r="O141" s="219"/>
      <c r="W141" s="20"/>
    </row>
    <row r="142" spans="1:23" s="199" customFormat="1" hidden="1" x14ac:dyDescent="0.25">
      <c r="A142" s="193">
        <v>61</v>
      </c>
      <c r="B142" s="392"/>
      <c r="C142" s="20"/>
      <c r="J142" s="217"/>
      <c r="K142" s="217"/>
      <c r="L142" s="218"/>
      <c r="M142" s="218"/>
      <c r="N142" s="219"/>
      <c r="O142" s="219"/>
      <c r="W142" s="20"/>
    </row>
    <row r="143" spans="1:23" s="199" customFormat="1" hidden="1" x14ac:dyDescent="0.25">
      <c r="A143" s="193">
        <v>62</v>
      </c>
      <c r="B143" s="392"/>
      <c r="C143" s="20"/>
      <c r="J143" s="217"/>
      <c r="K143" s="217"/>
      <c r="L143" s="218"/>
      <c r="M143" s="218"/>
      <c r="N143" s="219"/>
      <c r="O143" s="219"/>
      <c r="W143" s="20"/>
    </row>
    <row r="144" spans="1:23" s="199" customFormat="1" hidden="1" x14ac:dyDescent="0.25">
      <c r="A144" s="193">
        <v>63</v>
      </c>
      <c r="B144" s="392"/>
      <c r="C144" s="20"/>
      <c r="J144" s="217"/>
      <c r="K144" s="217"/>
      <c r="L144" s="218"/>
      <c r="M144" s="218"/>
      <c r="N144" s="219"/>
      <c r="O144" s="219"/>
      <c r="W144" s="20"/>
    </row>
    <row r="145" spans="1:23" s="199" customFormat="1" hidden="1" x14ac:dyDescent="0.25">
      <c r="A145" s="193">
        <v>64</v>
      </c>
      <c r="B145" s="392"/>
      <c r="C145" s="20"/>
      <c r="J145" s="217"/>
      <c r="K145" s="217"/>
      <c r="L145" s="218"/>
      <c r="M145" s="218"/>
      <c r="N145" s="219"/>
      <c r="O145" s="219"/>
      <c r="W145" s="20"/>
    </row>
    <row r="146" spans="1:23" s="199" customFormat="1" hidden="1" x14ac:dyDescent="0.25">
      <c r="A146" s="193">
        <v>65</v>
      </c>
      <c r="B146" s="392"/>
      <c r="C146" s="20"/>
      <c r="J146" s="217"/>
      <c r="K146" s="217"/>
      <c r="L146" s="218"/>
      <c r="M146" s="218"/>
      <c r="N146" s="219"/>
      <c r="O146" s="219"/>
      <c r="W146" s="20"/>
    </row>
    <row r="147" spans="1:23" s="199" customFormat="1" hidden="1" x14ac:dyDescent="0.25">
      <c r="A147" s="193">
        <v>66</v>
      </c>
      <c r="B147" s="392"/>
      <c r="C147" s="20"/>
      <c r="J147" s="217"/>
      <c r="K147" s="217"/>
      <c r="L147" s="218"/>
      <c r="M147" s="218"/>
      <c r="N147" s="219"/>
      <c r="O147" s="219"/>
      <c r="W147" s="20"/>
    </row>
    <row r="148" spans="1:23" s="199" customFormat="1" hidden="1" x14ac:dyDescent="0.25">
      <c r="A148" s="193">
        <v>67</v>
      </c>
      <c r="B148" s="392"/>
      <c r="C148" s="20"/>
      <c r="J148" s="217"/>
      <c r="K148" s="217"/>
      <c r="L148" s="218"/>
      <c r="M148" s="218"/>
      <c r="N148" s="219"/>
      <c r="O148" s="219"/>
      <c r="W148" s="20"/>
    </row>
    <row r="149" spans="1:23" s="199" customFormat="1" hidden="1" x14ac:dyDescent="0.25">
      <c r="A149" s="193">
        <v>68</v>
      </c>
      <c r="B149" s="392"/>
      <c r="C149" s="20"/>
      <c r="J149" s="217"/>
      <c r="K149" s="217"/>
      <c r="L149" s="218"/>
      <c r="M149" s="218"/>
      <c r="N149" s="219"/>
      <c r="O149" s="219"/>
      <c r="W149" s="20"/>
    </row>
    <row r="150" spans="1:23" s="199" customFormat="1" hidden="1" x14ac:dyDescent="0.25">
      <c r="A150" s="193">
        <v>69</v>
      </c>
      <c r="B150" s="392"/>
      <c r="C150" s="20"/>
      <c r="J150" s="217"/>
      <c r="K150" s="217"/>
      <c r="L150" s="218"/>
      <c r="M150" s="218"/>
      <c r="N150" s="219"/>
      <c r="O150" s="219"/>
      <c r="W150" s="20"/>
    </row>
    <row r="151" spans="1:23" s="199" customFormat="1" hidden="1" x14ac:dyDescent="0.25">
      <c r="A151" s="193">
        <v>70</v>
      </c>
      <c r="B151" s="392"/>
      <c r="C151" s="20"/>
      <c r="J151" s="217"/>
      <c r="K151" s="217"/>
      <c r="L151" s="218"/>
      <c r="M151" s="218"/>
      <c r="N151" s="219"/>
      <c r="O151" s="219"/>
      <c r="W151" s="20"/>
    </row>
    <row r="152" spans="1:23" s="199" customFormat="1" hidden="1" x14ac:dyDescent="0.25">
      <c r="A152" s="193">
        <v>71</v>
      </c>
      <c r="B152" s="392"/>
      <c r="C152" s="20"/>
      <c r="J152" s="217"/>
      <c r="K152" s="217"/>
      <c r="L152" s="218"/>
      <c r="M152" s="218"/>
      <c r="N152" s="219"/>
      <c r="O152" s="219"/>
      <c r="W152" s="20"/>
    </row>
    <row r="153" spans="1:23" s="199" customFormat="1" hidden="1" x14ac:dyDescent="0.25">
      <c r="A153" s="193">
        <v>72</v>
      </c>
      <c r="B153" s="392"/>
      <c r="C153" s="20"/>
      <c r="J153" s="217"/>
      <c r="K153" s="217"/>
      <c r="L153" s="218"/>
      <c r="M153" s="218"/>
      <c r="N153" s="219"/>
      <c r="O153" s="219"/>
      <c r="W153" s="20"/>
    </row>
    <row r="154" spans="1:23" s="199" customFormat="1" hidden="1" x14ac:dyDescent="0.25">
      <c r="A154" s="193">
        <v>73</v>
      </c>
      <c r="B154" s="392"/>
      <c r="C154" s="20"/>
      <c r="J154" s="217"/>
      <c r="K154" s="217"/>
      <c r="L154" s="218"/>
      <c r="M154" s="218"/>
      <c r="N154" s="219"/>
      <c r="O154" s="219"/>
      <c r="W154" s="20"/>
    </row>
    <row r="155" spans="1:23" s="199" customFormat="1" hidden="1" x14ac:dyDescent="0.25">
      <c r="A155" s="193">
        <v>74</v>
      </c>
      <c r="B155" s="392"/>
      <c r="C155" s="20"/>
      <c r="J155" s="217"/>
      <c r="K155" s="217"/>
      <c r="L155" s="218"/>
      <c r="M155" s="218"/>
      <c r="N155" s="219"/>
      <c r="O155" s="219"/>
      <c r="W155" s="20"/>
    </row>
    <row r="156" spans="1:23" s="199" customFormat="1" hidden="1" x14ac:dyDescent="0.25">
      <c r="A156" s="193">
        <v>75</v>
      </c>
      <c r="B156" s="392"/>
      <c r="C156" s="20"/>
      <c r="J156" s="217"/>
      <c r="K156" s="217"/>
      <c r="L156" s="218"/>
      <c r="M156" s="218"/>
      <c r="N156" s="219"/>
      <c r="O156" s="219"/>
      <c r="W156" s="20"/>
    </row>
    <row r="157" spans="1:23" s="199" customFormat="1" hidden="1" x14ac:dyDescent="0.25">
      <c r="A157" s="193">
        <v>76</v>
      </c>
      <c r="B157" s="392"/>
      <c r="C157" s="20"/>
      <c r="J157" s="217"/>
      <c r="K157" s="217"/>
      <c r="L157" s="218"/>
      <c r="M157" s="218"/>
      <c r="N157" s="219"/>
      <c r="O157" s="219"/>
      <c r="W157" s="20"/>
    </row>
    <row r="158" spans="1:23" s="199" customFormat="1" hidden="1" x14ac:dyDescent="0.25">
      <c r="A158" s="193">
        <v>77</v>
      </c>
      <c r="B158" s="392"/>
      <c r="C158" s="20"/>
      <c r="J158" s="217"/>
      <c r="K158" s="217"/>
      <c r="L158" s="218"/>
      <c r="M158" s="218"/>
      <c r="N158" s="219"/>
      <c r="O158" s="219"/>
      <c r="W158" s="20"/>
    </row>
    <row r="159" spans="1:23" s="199" customFormat="1" hidden="1" x14ac:dyDescent="0.25">
      <c r="A159" s="193">
        <v>78</v>
      </c>
      <c r="B159" s="392"/>
      <c r="C159" s="20"/>
      <c r="J159" s="217"/>
      <c r="K159" s="217"/>
      <c r="L159" s="218"/>
      <c r="M159" s="218"/>
      <c r="N159" s="219"/>
      <c r="O159" s="219"/>
      <c r="W159" s="20"/>
    </row>
    <row r="160" spans="1:23" s="199" customFormat="1" hidden="1" x14ac:dyDescent="0.25">
      <c r="A160" s="193">
        <v>79</v>
      </c>
      <c r="B160" s="392"/>
      <c r="C160" s="20"/>
      <c r="J160" s="217"/>
      <c r="K160" s="217"/>
      <c r="L160" s="218"/>
      <c r="M160" s="218"/>
      <c r="N160" s="219"/>
      <c r="O160" s="219"/>
      <c r="W160" s="20"/>
    </row>
    <row r="161" spans="1:23" s="199" customFormat="1" hidden="1" x14ac:dyDescent="0.25">
      <c r="A161" s="193">
        <v>80</v>
      </c>
      <c r="B161" s="392"/>
      <c r="C161" s="20"/>
      <c r="J161" s="217"/>
      <c r="K161" s="217"/>
      <c r="L161" s="218"/>
      <c r="M161" s="218"/>
      <c r="N161" s="219"/>
      <c r="O161" s="219"/>
      <c r="W161" s="20"/>
    </row>
    <row r="162" spans="1:23" s="199" customFormat="1" hidden="1" x14ac:dyDescent="0.25">
      <c r="A162" s="193">
        <v>81</v>
      </c>
      <c r="B162" s="392"/>
      <c r="C162" s="20"/>
      <c r="J162" s="217"/>
      <c r="K162" s="217"/>
      <c r="L162" s="218"/>
      <c r="M162" s="218"/>
      <c r="N162" s="219"/>
      <c r="O162" s="219"/>
      <c r="W162" s="20"/>
    </row>
    <row r="163" spans="1:23" s="199" customFormat="1" hidden="1" x14ac:dyDescent="0.25">
      <c r="A163" s="193">
        <v>82</v>
      </c>
      <c r="B163" s="392"/>
      <c r="C163" s="20"/>
      <c r="J163" s="217"/>
      <c r="K163" s="217"/>
      <c r="L163" s="218"/>
      <c r="M163" s="218"/>
      <c r="N163" s="219"/>
      <c r="O163" s="219"/>
      <c r="W163" s="20"/>
    </row>
    <row r="164" spans="1:23" s="199" customFormat="1" hidden="1" x14ac:dyDescent="0.25">
      <c r="A164" s="193">
        <v>83</v>
      </c>
      <c r="B164" s="392"/>
      <c r="C164" s="20"/>
      <c r="J164" s="217"/>
      <c r="K164" s="217"/>
      <c r="L164" s="218"/>
      <c r="M164" s="218"/>
      <c r="N164" s="219"/>
      <c r="O164" s="219"/>
      <c r="W164" s="20"/>
    </row>
    <row r="165" spans="1:23" s="199" customFormat="1" hidden="1" x14ac:dyDescent="0.25">
      <c r="A165" s="193">
        <v>84</v>
      </c>
      <c r="B165" s="392"/>
      <c r="C165" s="20"/>
      <c r="J165" s="217"/>
      <c r="K165" s="217"/>
      <c r="L165" s="218"/>
      <c r="M165" s="218"/>
      <c r="N165" s="219"/>
      <c r="O165" s="219"/>
      <c r="W165" s="20"/>
    </row>
    <row r="166" spans="1:23" s="199" customFormat="1" hidden="1" x14ac:dyDescent="0.25">
      <c r="A166" s="193">
        <v>85</v>
      </c>
      <c r="B166" s="392"/>
      <c r="C166" s="20"/>
      <c r="J166" s="217"/>
      <c r="K166" s="217"/>
      <c r="L166" s="218"/>
      <c r="M166" s="218"/>
      <c r="N166" s="219"/>
      <c r="O166" s="219"/>
      <c r="W166" s="20"/>
    </row>
    <row r="167" spans="1:23" s="199" customFormat="1" hidden="1" x14ac:dyDescent="0.25">
      <c r="A167" s="193">
        <v>86</v>
      </c>
      <c r="B167" s="392"/>
      <c r="C167" s="20"/>
      <c r="J167" s="217"/>
      <c r="K167" s="217"/>
      <c r="L167" s="218"/>
      <c r="M167" s="218"/>
      <c r="N167" s="219"/>
      <c r="O167" s="219"/>
      <c r="W167" s="20"/>
    </row>
    <row r="168" spans="1:23" s="199" customFormat="1" hidden="1" x14ac:dyDescent="0.25">
      <c r="A168" s="193">
        <v>87</v>
      </c>
      <c r="B168" s="392"/>
      <c r="C168" s="20"/>
      <c r="J168" s="217"/>
      <c r="K168" s="217"/>
      <c r="L168" s="218"/>
      <c r="M168" s="218"/>
      <c r="N168" s="219"/>
      <c r="O168" s="219"/>
      <c r="W168" s="20"/>
    </row>
    <row r="169" spans="1:23" s="199" customFormat="1" hidden="1" x14ac:dyDescent="0.25">
      <c r="A169" s="193">
        <v>88</v>
      </c>
      <c r="B169" s="392"/>
      <c r="C169" s="20"/>
      <c r="J169" s="217"/>
      <c r="K169" s="217"/>
      <c r="L169" s="218"/>
      <c r="M169" s="218"/>
      <c r="N169" s="219"/>
      <c r="O169" s="219"/>
      <c r="W169" s="20"/>
    </row>
    <row r="170" spans="1:23" s="199" customFormat="1" hidden="1" x14ac:dyDescent="0.25">
      <c r="A170" s="193">
        <v>89</v>
      </c>
      <c r="B170" s="392"/>
      <c r="C170" s="20"/>
      <c r="J170" s="217"/>
      <c r="K170" s="217"/>
      <c r="L170" s="218"/>
      <c r="M170" s="218"/>
      <c r="N170" s="219"/>
      <c r="O170" s="219"/>
      <c r="W170" s="20"/>
    </row>
    <row r="171" spans="1:23" s="199" customFormat="1" hidden="1" x14ac:dyDescent="0.25">
      <c r="A171" s="193">
        <v>90</v>
      </c>
      <c r="B171" s="392"/>
      <c r="C171" s="20"/>
      <c r="J171" s="217"/>
      <c r="K171" s="217"/>
      <c r="L171" s="218"/>
      <c r="M171" s="218"/>
      <c r="N171" s="219"/>
      <c r="O171" s="219"/>
      <c r="W171" s="20"/>
    </row>
    <row r="172" spans="1:23" s="199" customFormat="1" hidden="1" x14ac:dyDescent="0.25">
      <c r="A172" s="193">
        <v>91</v>
      </c>
      <c r="B172" s="392"/>
      <c r="C172" s="20"/>
      <c r="J172" s="217"/>
      <c r="K172" s="217"/>
      <c r="L172" s="218"/>
      <c r="M172" s="218"/>
      <c r="N172" s="219"/>
      <c r="O172" s="219"/>
      <c r="W172" s="20"/>
    </row>
    <row r="173" spans="1:23" s="199" customFormat="1" hidden="1" x14ac:dyDescent="0.25">
      <c r="A173" s="193">
        <v>92</v>
      </c>
      <c r="B173" s="392"/>
      <c r="C173" s="20"/>
      <c r="J173" s="217"/>
      <c r="K173" s="217"/>
      <c r="L173" s="218"/>
      <c r="M173" s="218"/>
      <c r="N173" s="219"/>
      <c r="O173" s="219"/>
      <c r="W173" s="20"/>
    </row>
    <row r="174" spans="1:23" s="199" customFormat="1" hidden="1" x14ac:dyDescent="0.25">
      <c r="A174" s="193">
        <v>93</v>
      </c>
      <c r="B174" s="392"/>
      <c r="C174" s="20"/>
      <c r="J174" s="217"/>
      <c r="K174" s="217"/>
      <c r="L174" s="218"/>
      <c r="M174" s="218"/>
      <c r="N174" s="219"/>
      <c r="O174" s="219"/>
      <c r="W174" s="20"/>
    </row>
    <row r="175" spans="1:23" s="199" customFormat="1" hidden="1" x14ac:dyDescent="0.25">
      <c r="A175" s="193">
        <v>94</v>
      </c>
      <c r="B175" s="392"/>
      <c r="C175" s="20"/>
      <c r="J175" s="217"/>
      <c r="K175" s="217"/>
      <c r="L175" s="218"/>
      <c r="M175" s="218"/>
      <c r="N175" s="219"/>
      <c r="O175" s="219"/>
      <c r="W175" s="20"/>
    </row>
    <row r="176" spans="1:23" s="199" customFormat="1" hidden="1" x14ac:dyDescent="0.25">
      <c r="A176" s="193">
        <v>95</v>
      </c>
      <c r="B176" s="392"/>
      <c r="C176" s="20"/>
      <c r="J176" s="217"/>
      <c r="K176" s="217"/>
      <c r="L176" s="218"/>
      <c r="M176" s="218"/>
      <c r="N176" s="219"/>
      <c r="O176" s="219"/>
      <c r="W176" s="20"/>
    </row>
    <row r="177" spans="1:23" s="199" customFormat="1" hidden="1" x14ac:dyDescent="0.25">
      <c r="A177" s="193">
        <v>96</v>
      </c>
      <c r="B177" s="392"/>
      <c r="C177" s="20"/>
      <c r="J177" s="217"/>
      <c r="K177" s="217"/>
      <c r="L177" s="218"/>
      <c r="M177" s="218"/>
      <c r="N177" s="219"/>
      <c r="O177" s="219"/>
      <c r="W177" s="20"/>
    </row>
    <row r="178" spans="1:23" s="199" customFormat="1" hidden="1" x14ac:dyDescent="0.25">
      <c r="A178" s="193">
        <v>97</v>
      </c>
      <c r="B178" s="392"/>
      <c r="C178" s="20"/>
      <c r="J178" s="217"/>
      <c r="K178" s="217"/>
      <c r="L178" s="218"/>
      <c r="M178" s="218"/>
      <c r="N178" s="219"/>
      <c r="O178" s="219"/>
      <c r="W178" s="20"/>
    </row>
    <row r="179" spans="1:23" s="199" customFormat="1" hidden="1" x14ac:dyDescent="0.25">
      <c r="A179" s="193">
        <v>98</v>
      </c>
      <c r="B179" s="392"/>
      <c r="C179" s="20"/>
      <c r="J179" s="217"/>
      <c r="K179" s="217"/>
      <c r="L179" s="218"/>
      <c r="M179" s="218"/>
      <c r="N179" s="219"/>
      <c r="O179" s="219"/>
      <c r="W179" s="20"/>
    </row>
    <row r="180" spans="1:23" s="199" customFormat="1" hidden="1" x14ac:dyDescent="0.25">
      <c r="A180" s="193">
        <v>99</v>
      </c>
      <c r="B180" s="392"/>
      <c r="C180" s="20"/>
      <c r="J180" s="217"/>
      <c r="K180" s="217"/>
      <c r="L180" s="218"/>
      <c r="M180" s="218"/>
      <c r="N180" s="219"/>
      <c r="O180" s="219"/>
      <c r="W180" s="20"/>
    </row>
    <row r="181" spans="1:23" s="199" customFormat="1" hidden="1" x14ac:dyDescent="0.25">
      <c r="A181" s="193">
        <v>100</v>
      </c>
      <c r="B181" s="392"/>
      <c r="C181" s="20"/>
      <c r="J181" s="217"/>
      <c r="K181" s="217"/>
      <c r="L181" s="218"/>
      <c r="M181" s="218"/>
      <c r="N181" s="219"/>
      <c r="O181" s="219"/>
      <c r="W181" s="20"/>
    </row>
    <row r="182" spans="1:23" s="199" customFormat="1" hidden="1" x14ac:dyDescent="0.25">
      <c r="A182" s="193">
        <v>101</v>
      </c>
      <c r="B182" s="392"/>
      <c r="C182" s="20"/>
      <c r="J182" s="217"/>
      <c r="K182" s="217"/>
      <c r="L182" s="218"/>
      <c r="M182" s="218"/>
      <c r="N182" s="219"/>
      <c r="O182" s="219"/>
      <c r="W182" s="20"/>
    </row>
    <row r="183" spans="1:23" s="199" customFormat="1" hidden="1" x14ac:dyDescent="0.25">
      <c r="A183" s="193">
        <v>102</v>
      </c>
      <c r="B183" s="392"/>
      <c r="C183" s="20"/>
      <c r="J183" s="217"/>
      <c r="K183" s="217"/>
      <c r="L183" s="218"/>
      <c r="M183" s="218"/>
      <c r="N183" s="219"/>
      <c r="O183" s="219"/>
      <c r="W183" s="20"/>
    </row>
    <row r="184" spans="1:23" s="199" customFormat="1" hidden="1" x14ac:dyDescent="0.25">
      <c r="A184" s="193">
        <v>103</v>
      </c>
      <c r="B184" s="392"/>
      <c r="C184" s="20"/>
      <c r="J184" s="217"/>
      <c r="K184" s="217"/>
      <c r="L184" s="218"/>
      <c r="M184" s="218"/>
      <c r="N184" s="219"/>
      <c r="O184" s="219"/>
      <c r="W184" s="20"/>
    </row>
    <row r="185" spans="1:23" s="199" customFormat="1" hidden="1" x14ac:dyDescent="0.25">
      <c r="A185" s="193">
        <v>104</v>
      </c>
      <c r="B185" s="392"/>
      <c r="C185" s="20"/>
      <c r="J185" s="217"/>
      <c r="K185" s="217"/>
      <c r="L185" s="218"/>
      <c r="M185" s="218"/>
      <c r="N185" s="219"/>
      <c r="O185" s="219"/>
      <c r="W185" s="20"/>
    </row>
    <row r="186" spans="1:23" s="199" customFormat="1" hidden="1" x14ac:dyDescent="0.25">
      <c r="A186" s="193">
        <v>105</v>
      </c>
      <c r="B186" s="392"/>
      <c r="C186" s="20"/>
      <c r="J186" s="217"/>
      <c r="K186" s="217"/>
      <c r="L186" s="218"/>
      <c r="M186" s="218"/>
      <c r="N186" s="219"/>
      <c r="O186" s="219"/>
      <c r="W186" s="20"/>
    </row>
    <row r="187" spans="1:23" s="199" customFormat="1" hidden="1" x14ac:dyDescent="0.25">
      <c r="A187" s="193">
        <v>106</v>
      </c>
      <c r="B187" s="392"/>
      <c r="C187" s="20"/>
      <c r="J187" s="217"/>
      <c r="K187" s="217"/>
      <c r="L187" s="218"/>
      <c r="M187" s="218"/>
      <c r="N187" s="219"/>
      <c r="O187" s="219"/>
      <c r="W187" s="20"/>
    </row>
    <row r="188" spans="1:23" s="199" customFormat="1" hidden="1" x14ac:dyDescent="0.25">
      <c r="A188" s="193">
        <v>107</v>
      </c>
      <c r="B188" s="392"/>
      <c r="C188" s="20"/>
      <c r="J188" s="217"/>
      <c r="K188" s="217"/>
      <c r="L188" s="218"/>
      <c r="M188" s="218"/>
      <c r="N188" s="219"/>
      <c r="O188" s="219"/>
      <c r="W188" s="20"/>
    </row>
    <row r="189" spans="1:23" s="199" customFormat="1" hidden="1" x14ac:dyDescent="0.25">
      <c r="A189" s="193">
        <v>108</v>
      </c>
      <c r="B189" s="392"/>
      <c r="C189" s="20"/>
      <c r="J189" s="217"/>
      <c r="K189" s="217"/>
      <c r="L189" s="218"/>
      <c r="M189" s="218"/>
      <c r="N189" s="219"/>
      <c r="O189" s="219"/>
      <c r="W189" s="20"/>
    </row>
    <row r="190" spans="1:23" s="199" customFormat="1" hidden="1" x14ac:dyDescent="0.25">
      <c r="A190" s="193">
        <v>109</v>
      </c>
      <c r="B190" s="392"/>
      <c r="C190" s="20"/>
      <c r="J190" s="217"/>
      <c r="K190" s="217"/>
      <c r="L190" s="218"/>
      <c r="M190" s="218"/>
      <c r="N190" s="219"/>
      <c r="O190" s="219"/>
      <c r="W190" s="20"/>
    </row>
    <row r="191" spans="1:23" s="199" customFormat="1" hidden="1" x14ac:dyDescent="0.25">
      <c r="A191" s="193">
        <v>110</v>
      </c>
      <c r="B191" s="392"/>
      <c r="C191" s="20"/>
      <c r="J191" s="217"/>
      <c r="K191" s="217"/>
      <c r="L191" s="218"/>
      <c r="M191" s="218"/>
      <c r="N191" s="219"/>
      <c r="O191" s="219"/>
      <c r="W191" s="20"/>
    </row>
    <row r="192" spans="1:23" s="199" customFormat="1" hidden="1" x14ac:dyDescent="0.25">
      <c r="A192" s="193">
        <v>111</v>
      </c>
      <c r="B192" s="392"/>
      <c r="C192" s="20"/>
      <c r="J192" s="217"/>
      <c r="K192" s="217"/>
      <c r="L192" s="218"/>
      <c r="M192" s="218"/>
      <c r="N192" s="219"/>
      <c r="O192" s="219"/>
      <c r="W192" s="20"/>
    </row>
    <row r="193" spans="1:23" s="199" customFormat="1" hidden="1" x14ac:dyDescent="0.25">
      <c r="A193" s="193">
        <v>112</v>
      </c>
      <c r="B193" s="392"/>
      <c r="C193" s="20"/>
      <c r="J193" s="217"/>
      <c r="K193" s="217"/>
      <c r="L193" s="218"/>
      <c r="M193" s="218"/>
      <c r="N193" s="219"/>
      <c r="O193" s="219"/>
      <c r="W193" s="20"/>
    </row>
    <row r="194" spans="1:23" s="199" customFormat="1" hidden="1" x14ac:dyDescent="0.25">
      <c r="A194" s="193">
        <v>113</v>
      </c>
      <c r="B194" s="392"/>
      <c r="C194" s="20"/>
      <c r="J194" s="217"/>
      <c r="K194" s="217"/>
      <c r="L194" s="218"/>
      <c r="M194" s="218"/>
      <c r="N194" s="219"/>
      <c r="O194" s="219"/>
      <c r="W194" s="20"/>
    </row>
    <row r="195" spans="1:23" s="199" customFormat="1" hidden="1" x14ac:dyDescent="0.25">
      <c r="A195" s="193">
        <v>114</v>
      </c>
      <c r="B195" s="392"/>
      <c r="C195" s="20"/>
      <c r="J195" s="217"/>
      <c r="K195" s="217"/>
      <c r="L195" s="218"/>
      <c r="M195" s="218"/>
      <c r="N195" s="219"/>
      <c r="O195" s="219"/>
      <c r="W195" s="20"/>
    </row>
    <row r="196" spans="1:23" s="199" customFormat="1" hidden="1" x14ac:dyDescent="0.25">
      <c r="A196" s="193">
        <v>115</v>
      </c>
      <c r="B196" s="392"/>
      <c r="C196" s="20"/>
      <c r="J196" s="217"/>
      <c r="K196" s="217"/>
      <c r="L196" s="218"/>
      <c r="M196" s="218"/>
      <c r="N196" s="219"/>
      <c r="O196" s="219"/>
      <c r="W196" s="20"/>
    </row>
    <row r="197" spans="1:23" s="199" customFormat="1" hidden="1" x14ac:dyDescent="0.25">
      <c r="A197" s="193">
        <v>116</v>
      </c>
      <c r="B197" s="392"/>
      <c r="C197" s="20"/>
      <c r="J197" s="217"/>
      <c r="K197" s="217"/>
      <c r="L197" s="218"/>
      <c r="M197" s="218"/>
      <c r="N197" s="219"/>
      <c r="O197" s="219"/>
      <c r="W197" s="20"/>
    </row>
    <row r="198" spans="1:23" s="199" customFormat="1" hidden="1" x14ac:dyDescent="0.25">
      <c r="A198" s="193">
        <v>117</v>
      </c>
      <c r="B198" s="392"/>
      <c r="C198" s="20"/>
      <c r="J198" s="217"/>
      <c r="K198" s="217"/>
      <c r="L198" s="218"/>
      <c r="M198" s="218"/>
      <c r="N198" s="219"/>
      <c r="O198" s="219"/>
      <c r="W198" s="20"/>
    </row>
    <row r="199" spans="1:23" s="199" customFormat="1" hidden="1" x14ac:dyDescent="0.25">
      <c r="A199" s="193">
        <v>118</v>
      </c>
      <c r="B199" s="392"/>
      <c r="C199" s="20"/>
      <c r="J199" s="217"/>
      <c r="K199" s="217"/>
      <c r="L199" s="218"/>
      <c r="M199" s="218"/>
      <c r="N199" s="219"/>
      <c r="O199" s="219"/>
      <c r="W199" s="20"/>
    </row>
    <row r="200" spans="1:23" s="199" customFormat="1" hidden="1" x14ac:dyDescent="0.25">
      <c r="A200" s="193">
        <v>119</v>
      </c>
      <c r="B200" s="392"/>
      <c r="C200" s="20"/>
      <c r="J200" s="217"/>
      <c r="K200" s="217"/>
      <c r="L200" s="218"/>
      <c r="M200" s="218"/>
      <c r="N200" s="219"/>
      <c r="O200" s="219"/>
      <c r="W200" s="20"/>
    </row>
    <row r="201" spans="1:23" s="199" customFormat="1" hidden="1" x14ac:dyDescent="0.25">
      <c r="A201" s="193">
        <v>120</v>
      </c>
      <c r="B201" s="392"/>
      <c r="C201" s="20"/>
      <c r="J201" s="217"/>
      <c r="K201" s="217"/>
      <c r="L201" s="218"/>
      <c r="M201" s="218"/>
      <c r="N201" s="219"/>
      <c r="O201" s="219"/>
      <c r="W201" s="20"/>
    </row>
    <row r="202" spans="1:23" s="199" customFormat="1" hidden="1" x14ac:dyDescent="0.25">
      <c r="A202" s="193">
        <v>121</v>
      </c>
      <c r="B202" s="392"/>
      <c r="C202" s="20"/>
      <c r="J202" s="217"/>
      <c r="K202" s="217"/>
      <c r="L202" s="218"/>
      <c r="M202" s="218"/>
      <c r="N202" s="219"/>
      <c r="O202" s="219"/>
      <c r="W202" s="20"/>
    </row>
    <row r="203" spans="1:23" s="199" customFormat="1" hidden="1" x14ac:dyDescent="0.25">
      <c r="A203" s="193">
        <v>122</v>
      </c>
      <c r="B203" s="392"/>
      <c r="C203" s="20"/>
      <c r="J203" s="217"/>
      <c r="K203" s="217"/>
      <c r="L203" s="218"/>
      <c r="M203" s="218"/>
      <c r="N203" s="219"/>
      <c r="O203" s="219"/>
      <c r="W203" s="20"/>
    </row>
    <row r="204" spans="1:23" s="199" customFormat="1" hidden="1" x14ac:dyDescent="0.25">
      <c r="A204" s="193">
        <v>123</v>
      </c>
      <c r="B204" s="392"/>
      <c r="C204" s="20"/>
      <c r="J204" s="217"/>
      <c r="K204" s="217"/>
      <c r="L204" s="218"/>
      <c r="M204" s="218"/>
      <c r="N204" s="219"/>
      <c r="O204" s="219"/>
      <c r="W204" s="20"/>
    </row>
    <row r="205" spans="1:23" s="199" customFormat="1" hidden="1" x14ac:dyDescent="0.25">
      <c r="A205" s="193">
        <v>124</v>
      </c>
      <c r="B205" s="392"/>
      <c r="C205" s="20"/>
      <c r="J205" s="217"/>
      <c r="K205" s="217"/>
      <c r="L205" s="218"/>
      <c r="M205" s="218"/>
      <c r="N205" s="219"/>
      <c r="O205" s="219"/>
      <c r="W205" s="20"/>
    </row>
    <row r="206" spans="1:23" s="199" customFormat="1" hidden="1" x14ac:dyDescent="0.25">
      <c r="A206" s="193">
        <v>125</v>
      </c>
      <c r="B206" s="392"/>
      <c r="C206" s="20"/>
      <c r="J206" s="217"/>
      <c r="K206" s="217"/>
      <c r="L206" s="218"/>
      <c r="M206" s="218"/>
      <c r="N206" s="219"/>
      <c r="O206" s="219"/>
      <c r="W206" s="20"/>
    </row>
    <row r="207" spans="1:23" s="199" customFormat="1" hidden="1" x14ac:dyDescent="0.25">
      <c r="A207" s="193">
        <v>126</v>
      </c>
      <c r="B207" s="392"/>
      <c r="C207" s="20"/>
      <c r="J207" s="217"/>
      <c r="K207" s="217"/>
      <c r="L207" s="218"/>
      <c r="M207" s="218"/>
      <c r="N207" s="219"/>
      <c r="O207" s="219"/>
      <c r="W207" s="20"/>
    </row>
    <row r="208" spans="1:23" s="199" customFormat="1" hidden="1" x14ac:dyDescent="0.25">
      <c r="A208" s="193">
        <v>127</v>
      </c>
      <c r="B208" s="392"/>
      <c r="C208" s="20"/>
      <c r="J208" s="217"/>
      <c r="K208" s="217"/>
      <c r="L208" s="218"/>
      <c r="M208" s="218"/>
      <c r="N208" s="219"/>
      <c r="O208" s="219"/>
      <c r="W208" s="20"/>
    </row>
    <row r="209" spans="1:23" s="199" customFormat="1" hidden="1" x14ac:dyDescent="0.25">
      <c r="A209" s="193">
        <v>128</v>
      </c>
      <c r="B209" s="392"/>
      <c r="C209" s="20"/>
      <c r="J209" s="217"/>
      <c r="K209" s="217"/>
      <c r="L209" s="218"/>
      <c r="M209" s="218"/>
      <c r="N209" s="219"/>
      <c r="O209" s="219"/>
      <c r="W209" s="20"/>
    </row>
    <row r="210" spans="1:23" s="199" customFormat="1" hidden="1" x14ac:dyDescent="0.25">
      <c r="A210" s="193">
        <v>129</v>
      </c>
      <c r="B210" s="392"/>
      <c r="C210" s="20"/>
      <c r="J210" s="217"/>
      <c r="K210" s="217"/>
      <c r="L210" s="218"/>
      <c r="M210" s="218"/>
      <c r="N210" s="219"/>
      <c r="O210" s="219"/>
      <c r="W210" s="20"/>
    </row>
    <row r="211" spans="1:23" hidden="1" x14ac:dyDescent="0.25">
      <c r="A211" s="193">
        <v>130</v>
      </c>
      <c r="B211" s="392"/>
    </row>
    <row r="212" spans="1:23" hidden="1" x14ac:dyDescent="0.25">
      <c r="A212" s="193">
        <v>131</v>
      </c>
      <c r="B212" s="392"/>
    </row>
    <row r="213" spans="1:23" hidden="1" x14ac:dyDescent="0.25">
      <c r="A213" s="193">
        <v>132</v>
      </c>
      <c r="B213" s="392"/>
    </row>
    <row r="214" spans="1:23" hidden="1" x14ac:dyDescent="0.25">
      <c r="A214" s="193">
        <v>133</v>
      </c>
      <c r="B214" s="392"/>
    </row>
    <row r="215" spans="1:23" hidden="1" x14ac:dyDescent="0.25">
      <c r="A215" s="193">
        <v>134</v>
      </c>
      <c r="B215" s="392"/>
    </row>
    <row r="216" spans="1:23" hidden="1" x14ac:dyDescent="0.25">
      <c r="A216" s="193">
        <v>135</v>
      </c>
      <c r="B216" s="392"/>
    </row>
    <row r="217" spans="1:23" hidden="1" x14ac:dyDescent="0.25">
      <c r="A217" s="193">
        <v>136</v>
      </c>
      <c r="B217" s="392"/>
    </row>
    <row r="218" spans="1:23" hidden="1" x14ac:dyDescent="0.25">
      <c r="A218" s="193">
        <v>137</v>
      </c>
      <c r="B218" s="392"/>
    </row>
    <row r="219" spans="1:23" hidden="1" x14ac:dyDescent="0.25">
      <c r="A219" s="193">
        <v>138</v>
      </c>
      <c r="B219" s="392"/>
    </row>
    <row r="220" spans="1:23" hidden="1" x14ac:dyDescent="0.25">
      <c r="A220" s="193">
        <v>139</v>
      </c>
      <c r="B220" s="392"/>
    </row>
    <row r="221" spans="1:23" hidden="1" x14ac:dyDescent="0.25">
      <c r="A221" s="193">
        <v>140</v>
      </c>
      <c r="B221" s="392"/>
    </row>
    <row r="222" spans="1:23" hidden="1" x14ac:dyDescent="0.25">
      <c r="A222" s="193">
        <v>141</v>
      </c>
      <c r="B222" s="392"/>
    </row>
    <row r="223" spans="1:23" hidden="1" x14ac:dyDescent="0.25">
      <c r="A223" s="193">
        <v>142</v>
      </c>
      <c r="B223" s="392"/>
    </row>
    <row r="224" spans="1:23" hidden="1" x14ac:dyDescent="0.25">
      <c r="A224" s="193">
        <v>143</v>
      </c>
      <c r="B224" s="392"/>
    </row>
    <row r="225" spans="1:2" hidden="1" x14ac:dyDescent="0.25">
      <c r="A225" s="193">
        <v>144</v>
      </c>
      <c r="B225" s="392"/>
    </row>
    <row r="226" spans="1:2" hidden="1" x14ac:dyDescent="0.25">
      <c r="A226" s="193">
        <v>145</v>
      </c>
      <c r="B226" s="392"/>
    </row>
    <row r="227" spans="1:2" hidden="1" x14ac:dyDescent="0.25">
      <c r="A227" s="193">
        <v>146</v>
      </c>
      <c r="B227" s="392"/>
    </row>
    <row r="228" spans="1:2" hidden="1" x14ac:dyDescent="0.25">
      <c r="A228" s="193">
        <v>147</v>
      </c>
      <c r="B228" s="392"/>
    </row>
    <row r="229" spans="1:2" hidden="1" x14ac:dyDescent="0.25">
      <c r="A229" s="193">
        <v>148</v>
      </c>
      <c r="B229" s="392"/>
    </row>
    <row r="230" spans="1:2" hidden="1" x14ac:dyDescent="0.25">
      <c r="A230" s="193">
        <v>149</v>
      </c>
      <c r="B230" s="392"/>
    </row>
    <row r="231" spans="1:2" hidden="1" x14ac:dyDescent="0.25">
      <c r="A231" s="193">
        <v>150</v>
      </c>
      <c r="B231" s="392"/>
    </row>
    <row r="232" spans="1:2" hidden="1" x14ac:dyDescent="0.25">
      <c r="A232" s="193">
        <v>151</v>
      </c>
      <c r="B232" s="392"/>
    </row>
    <row r="233" spans="1:2" hidden="1" x14ac:dyDescent="0.25">
      <c r="A233" s="193">
        <v>152</v>
      </c>
      <c r="B233" s="392"/>
    </row>
    <row r="234" spans="1:2" hidden="1" x14ac:dyDescent="0.25">
      <c r="A234" s="193">
        <v>153</v>
      </c>
      <c r="B234" s="392"/>
    </row>
    <row r="235" spans="1:2" hidden="1" x14ac:dyDescent="0.25">
      <c r="A235" s="193">
        <v>154</v>
      </c>
      <c r="B235" s="392"/>
    </row>
    <row r="236" spans="1:2" hidden="1" x14ac:dyDescent="0.25">
      <c r="A236" s="193">
        <v>155</v>
      </c>
      <c r="B236" s="392"/>
    </row>
    <row r="237" spans="1:2" hidden="1" x14ac:dyDescent="0.25">
      <c r="A237" s="193">
        <v>156</v>
      </c>
      <c r="B237" s="392"/>
    </row>
    <row r="238" spans="1:2" hidden="1" x14ac:dyDescent="0.25">
      <c r="A238" s="193">
        <v>157</v>
      </c>
      <c r="B238" s="392"/>
    </row>
    <row r="239" spans="1:2" hidden="1" x14ac:dyDescent="0.25">
      <c r="A239" s="193">
        <v>158</v>
      </c>
      <c r="B239" s="392"/>
    </row>
    <row r="240" spans="1:2" hidden="1" x14ac:dyDescent="0.25">
      <c r="A240" s="193">
        <v>159</v>
      </c>
      <c r="B240" s="392"/>
    </row>
    <row r="241" spans="1:2" hidden="1" x14ac:dyDescent="0.25">
      <c r="A241" s="193">
        <v>160</v>
      </c>
      <c r="B241" s="392"/>
    </row>
    <row r="242" spans="1:2" hidden="1" x14ac:dyDescent="0.25">
      <c r="A242" s="193">
        <v>161</v>
      </c>
      <c r="B242" s="392"/>
    </row>
    <row r="243" spans="1:2" hidden="1" x14ac:dyDescent="0.25">
      <c r="A243" s="193">
        <v>162</v>
      </c>
      <c r="B243" s="392"/>
    </row>
    <row r="244" spans="1:2" hidden="1" x14ac:dyDescent="0.25">
      <c r="A244" s="193">
        <v>163</v>
      </c>
      <c r="B244" s="392"/>
    </row>
    <row r="245" spans="1:2" hidden="1" x14ac:dyDescent="0.25">
      <c r="A245" s="193">
        <v>164</v>
      </c>
      <c r="B245" s="392"/>
    </row>
    <row r="246" spans="1:2" hidden="1" x14ac:dyDescent="0.25">
      <c r="A246" s="193">
        <v>165</v>
      </c>
      <c r="B246" s="392"/>
    </row>
    <row r="247" spans="1:2" hidden="1" x14ac:dyDescent="0.25">
      <c r="A247" s="193">
        <v>166</v>
      </c>
      <c r="B247" s="392"/>
    </row>
    <row r="248" spans="1:2" hidden="1" x14ac:dyDescent="0.25">
      <c r="A248" s="193">
        <v>167</v>
      </c>
      <c r="B248" s="392"/>
    </row>
    <row r="249" spans="1:2" hidden="1" x14ac:dyDescent="0.25">
      <c r="A249" s="193">
        <v>168</v>
      </c>
      <c r="B249" s="392"/>
    </row>
    <row r="250" spans="1:2" hidden="1" x14ac:dyDescent="0.25">
      <c r="A250" s="193">
        <v>169</v>
      </c>
      <c r="B250" s="392"/>
    </row>
    <row r="251" spans="1:2" hidden="1" x14ac:dyDescent="0.25">
      <c r="A251" s="193">
        <v>170</v>
      </c>
      <c r="B251" s="392"/>
    </row>
    <row r="252" spans="1:2" hidden="1" x14ac:dyDescent="0.25">
      <c r="A252" s="193">
        <v>171</v>
      </c>
      <c r="B252" s="392"/>
    </row>
    <row r="253" spans="1:2" hidden="1" x14ac:dyDescent="0.25">
      <c r="A253" s="193">
        <v>172</v>
      </c>
      <c r="B253" s="392"/>
    </row>
    <row r="254" spans="1:2" hidden="1" x14ac:dyDescent="0.25">
      <c r="A254" s="193">
        <v>173</v>
      </c>
      <c r="B254" s="392"/>
    </row>
    <row r="255" spans="1:2" hidden="1" x14ac:dyDescent="0.25">
      <c r="A255" s="193">
        <v>174</v>
      </c>
      <c r="B255" s="392"/>
    </row>
    <row r="256" spans="1:2" hidden="1" x14ac:dyDescent="0.25">
      <c r="A256" s="193">
        <v>175</v>
      </c>
      <c r="B256" s="392"/>
    </row>
    <row r="257" spans="1:2" hidden="1" x14ac:dyDescent="0.25">
      <c r="A257" s="193">
        <v>176</v>
      </c>
      <c r="B257" s="392"/>
    </row>
    <row r="258" spans="1:2" hidden="1" x14ac:dyDescent="0.25">
      <c r="A258" s="193">
        <v>177</v>
      </c>
      <c r="B258" s="392"/>
    </row>
    <row r="259" spans="1:2" hidden="1" x14ac:dyDescent="0.25">
      <c r="A259" s="193">
        <v>178</v>
      </c>
      <c r="B259" s="392"/>
    </row>
    <row r="260" spans="1:2" hidden="1" x14ac:dyDescent="0.25">
      <c r="A260" s="193">
        <v>179</v>
      </c>
      <c r="B260" s="392"/>
    </row>
    <row r="261" spans="1:2" hidden="1" x14ac:dyDescent="0.25">
      <c r="A261" s="193">
        <v>180</v>
      </c>
      <c r="B261" s="392"/>
    </row>
    <row r="262" spans="1:2" hidden="1" x14ac:dyDescent="0.25">
      <c r="A262" s="193">
        <v>181</v>
      </c>
      <c r="B262" s="392"/>
    </row>
    <row r="263" spans="1:2" hidden="1" x14ac:dyDescent="0.25">
      <c r="A263" s="193">
        <v>182</v>
      </c>
      <c r="B263" s="392"/>
    </row>
    <row r="264" spans="1:2" hidden="1" x14ac:dyDescent="0.25">
      <c r="A264" s="193">
        <v>183</v>
      </c>
      <c r="B264" s="392"/>
    </row>
    <row r="265" spans="1:2" hidden="1" x14ac:dyDescent="0.25">
      <c r="A265" s="193">
        <v>184</v>
      </c>
      <c r="B265" s="392"/>
    </row>
    <row r="266" spans="1:2" hidden="1" x14ac:dyDescent="0.25">
      <c r="A266" s="193">
        <v>185</v>
      </c>
      <c r="B266" s="392"/>
    </row>
    <row r="267" spans="1:2" hidden="1" x14ac:dyDescent="0.25">
      <c r="A267" s="193">
        <v>186</v>
      </c>
      <c r="B267" s="392"/>
    </row>
    <row r="268" spans="1:2" hidden="1" x14ac:dyDescent="0.25">
      <c r="A268" s="193">
        <v>187</v>
      </c>
      <c r="B268" s="392"/>
    </row>
    <row r="269" spans="1:2" hidden="1" x14ac:dyDescent="0.25">
      <c r="A269" s="193">
        <v>188</v>
      </c>
      <c r="B269" s="392"/>
    </row>
    <row r="270" spans="1:2" hidden="1" x14ac:dyDescent="0.25">
      <c r="A270" s="193">
        <v>189</v>
      </c>
      <c r="B270" s="392"/>
    </row>
    <row r="271" spans="1:2" hidden="1" x14ac:dyDescent="0.25">
      <c r="A271" s="193">
        <v>190</v>
      </c>
      <c r="B271" s="392"/>
    </row>
    <row r="272" spans="1:2" hidden="1" x14ac:dyDescent="0.25">
      <c r="A272" s="193">
        <v>191</v>
      </c>
      <c r="B272" s="392"/>
    </row>
    <row r="273" spans="1:2" hidden="1" x14ac:dyDescent="0.25">
      <c r="A273" s="193">
        <v>192</v>
      </c>
      <c r="B273" s="392"/>
    </row>
    <row r="274" spans="1:2" hidden="1" x14ac:dyDescent="0.25">
      <c r="A274" s="193">
        <v>193</v>
      </c>
      <c r="B274" s="392"/>
    </row>
    <row r="275" spans="1:2" hidden="1" x14ac:dyDescent="0.25">
      <c r="A275" s="193">
        <v>194</v>
      </c>
      <c r="B275" s="392"/>
    </row>
    <row r="276" spans="1:2" hidden="1" x14ac:dyDescent="0.25">
      <c r="A276" s="193">
        <v>195</v>
      </c>
      <c r="B276" s="392"/>
    </row>
    <row r="277" spans="1:2" hidden="1" x14ac:dyDescent="0.25">
      <c r="A277" s="193">
        <v>196</v>
      </c>
      <c r="B277" s="392"/>
    </row>
    <row r="278" spans="1:2" hidden="1" x14ac:dyDescent="0.25">
      <c r="A278" s="193">
        <v>197</v>
      </c>
      <c r="B278" s="392"/>
    </row>
    <row r="279" spans="1:2" hidden="1" x14ac:dyDescent="0.25">
      <c r="A279" s="193">
        <v>198</v>
      </c>
      <c r="B279" s="392"/>
    </row>
    <row r="280" spans="1:2" hidden="1" x14ac:dyDescent="0.25">
      <c r="A280" s="193">
        <v>199</v>
      </c>
      <c r="B280" s="392"/>
    </row>
    <row r="281" spans="1:2" hidden="1" x14ac:dyDescent="0.25">
      <c r="A281" s="193">
        <v>200</v>
      </c>
      <c r="B281" s="392"/>
    </row>
    <row r="282" spans="1:2" hidden="1" x14ac:dyDescent="0.25">
      <c r="A282" s="193">
        <v>201</v>
      </c>
      <c r="B282" s="392"/>
    </row>
    <row r="283" spans="1:2" hidden="1" x14ac:dyDescent="0.25">
      <c r="A283" s="193">
        <v>202</v>
      </c>
      <c r="B283" s="392"/>
    </row>
  </sheetData>
  <autoFilter ref="A3:X283">
    <filterColumn colId="12">
      <filters>
        <filter val="RSX"/>
      </filters>
    </filterColumn>
  </autoFilter>
  <mergeCells count="232">
    <mergeCell ref="C1:V1"/>
    <mergeCell ref="A2:A3"/>
    <mergeCell ref="C2:C3"/>
    <mergeCell ref="D2:D3"/>
    <mergeCell ref="E2:E3"/>
    <mergeCell ref="F2:F3"/>
    <mergeCell ref="G2:G3"/>
    <mergeCell ref="H2:H3"/>
    <mergeCell ref="I2:I3"/>
    <mergeCell ref="J2:K2"/>
    <mergeCell ref="T2:T3"/>
    <mergeCell ref="U2:U3"/>
    <mergeCell ref="V2:V3"/>
    <mergeCell ref="W2:W3"/>
    <mergeCell ref="A15:A19"/>
    <mergeCell ref="C15:C19"/>
    <mergeCell ref="D15:D19"/>
    <mergeCell ref="E15:E19"/>
    <mergeCell ref="F15:F19"/>
    <mergeCell ref="G15:G19"/>
    <mergeCell ref="L2:M2"/>
    <mergeCell ref="N2:O2"/>
    <mergeCell ref="P2:P3"/>
    <mergeCell ref="Q2:Q3"/>
    <mergeCell ref="R2:R3"/>
    <mergeCell ref="S2:S3"/>
    <mergeCell ref="R15:R19"/>
    <mergeCell ref="U15:U19"/>
    <mergeCell ref="V15:V19"/>
    <mergeCell ref="W15:W19"/>
    <mergeCell ref="O15:O19"/>
    <mergeCell ref="P15:P19"/>
    <mergeCell ref="Q15:Q19"/>
    <mergeCell ref="C22:C24"/>
    <mergeCell ref="D22:D24"/>
    <mergeCell ref="E22:E24"/>
    <mergeCell ref="F22:F24"/>
    <mergeCell ref="G22:G24"/>
    <mergeCell ref="H15:H19"/>
    <mergeCell ref="I15:I19"/>
    <mergeCell ref="N15:N19"/>
    <mergeCell ref="H27:H29"/>
    <mergeCell ref="I27:I29"/>
    <mergeCell ref="N27:N29"/>
    <mergeCell ref="R22:R24"/>
    <mergeCell ref="U22:U24"/>
    <mergeCell ref="V22:V24"/>
    <mergeCell ref="W22:W24"/>
    <mergeCell ref="A27:A29"/>
    <mergeCell ref="C27:C29"/>
    <mergeCell ref="D27:D29"/>
    <mergeCell ref="E27:E29"/>
    <mergeCell ref="F27:F29"/>
    <mergeCell ref="G27:G29"/>
    <mergeCell ref="H22:H24"/>
    <mergeCell ref="I22:I24"/>
    <mergeCell ref="N22:N24"/>
    <mergeCell ref="O22:O24"/>
    <mergeCell ref="P22:P24"/>
    <mergeCell ref="Q22:Q24"/>
    <mergeCell ref="R27:R29"/>
    <mergeCell ref="U27:U29"/>
    <mergeCell ref="V27:V29"/>
    <mergeCell ref="W27:W29"/>
    <mergeCell ref="O27:O29"/>
    <mergeCell ref="P27:P29"/>
    <mergeCell ref="Q27:Q29"/>
    <mergeCell ref="A22:A24"/>
    <mergeCell ref="U33:U34"/>
    <mergeCell ref="V33:V34"/>
    <mergeCell ref="W33:W34"/>
    <mergeCell ref="A37:A39"/>
    <mergeCell ref="C37:C39"/>
    <mergeCell ref="D37:D39"/>
    <mergeCell ref="E37:E39"/>
    <mergeCell ref="F37:F39"/>
    <mergeCell ref="G37:G39"/>
    <mergeCell ref="H33:H34"/>
    <mergeCell ref="I33:I34"/>
    <mergeCell ref="N33:N34"/>
    <mergeCell ref="O33:O34"/>
    <mergeCell ref="P33:P34"/>
    <mergeCell ref="Q33:Q34"/>
    <mergeCell ref="R37:R39"/>
    <mergeCell ref="U37:U39"/>
    <mergeCell ref="V37:V39"/>
    <mergeCell ref="W37:W39"/>
    <mergeCell ref="O37:O39"/>
    <mergeCell ref="P37:P39"/>
    <mergeCell ref="Q37:Q39"/>
    <mergeCell ref="A33:A34"/>
    <mergeCell ref="C33:C34"/>
    <mergeCell ref="D42:D43"/>
    <mergeCell ref="E42:E43"/>
    <mergeCell ref="F42:F43"/>
    <mergeCell ref="G42:G43"/>
    <mergeCell ref="H37:H39"/>
    <mergeCell ref="I37:I39"/>
    <mergeCell ref="N37:N39"/>
    <mergeCell ref="R33:R34"/>
    <mergeCell ref="D33:D34"/>
    <mergeCell ref="E33:E34"/>
    <mergeCell ref="F33:F34"/>
    <mergeCell ref="G33:G34"/>
    <mergeCell ref="R42:R43"/>
    <mergeCell ref="U42:U43"/>
    <mergeCell ref="V42:V43"/>
    <mergeCell ref="W42:W43"/>
    <mergeCell ref="A45:A47"/>
    <mergeCell ref="C45:C47"/>
    <mergeCell ref="D45:D47"/>
    <mergeCell ref="E45:E47"/>
    <mergeCell ref="F45:F47"/>
    <mergeCell ref="G45:G47"/>
    <mergeCell ref="H42:H43"/>
    <mergeCell ref="I42:I43"/>
    <mergeCell ref="N42:N43"/>
    <mergeCell ref="O42:O43"/>
    <mergeCell ref="P42:P43"/>
    <mergeCell ref="Q42:Q43"/>
    <mergeCell ref="R45:R47"/>
    <mergeCell ref="U45:U47"/>
    <mergeCell ref="V45:V47"/>
    <mergeCell ref="W45:W47"/>
    <mergeCell ref="O45:O47"/>
    <mergeCell ref="P45:P47"/>
    <mergeCell ref="Q45:Q47"/>
    <mergeCell ref="A42:A43"/>
    <mergeCell ref="C42:C43"/>
    <mergeCell ref="A49:A50"/>
    <mergeCell ref="C49:C50"/>
    <mergeCell ref="D49:D50"/>
    <mergeCell ref="E49:E50"/>
    <mergeCell ref="F49:F50"/>
    <mergeCell ref="G49:G50"/>
    <mergeCell ref="H45:H47"/>
    <mergeCell ref="I45:I47"/>
    <mergeCell ref="N45:N47"/>
    <mergeCell ref="V49:V50"/>
    <mergeCell ref="W49:W50"/>
    <mergeCell ref="A54:A55"/>
    <mergeCell ref="C54:C55"/>
    <mergeCell ref="D54:D55"/>
    <mergeCell ref="E54:E55"/>
    <mergeCell ref="F54:F55"/>
    <mergeCell ref="G54:G55"/>
    <mergeCell ref="H54:H55"/>
    <mergeCell ref="I54:I55"/>
    <mergeCell ref="P49:P50"/>
    <mergeCell ref="Q49:Q50"/>
    <mergeCell ref="R49:R50"/>
    <mergeCell ref="S49:S50"/>
    <mergeCell ref="T49:T50"/>
    <mergeCell ref="U49:U50"/>
    <mergeCell ref="H49:H50"/>
    <mergeCell ref="I49:I50"/>
    <mergeCell ref="J49:J50"/>
    <mergeCell ref="K49:K50"/>
    <mergeCell ref="L49:L50"/>
    <mergeCell ref="M49:M50"/>
    <mergeCell ref="V54:V55"/>
    <mergeCell ref="W54:W55"/>
    <mergeCell ref="A57:A59"/>
    <mergeCell ref="C57:C59"/>
    <mergeCell ref="D57:D59"/>
    <mergeCell ref="E57:E59"/>
    <mergeCell ref="F57:F59"/>
    <mergeCell ref="G57:G59"/>
    <mergeCell ref="H57:H59"/>
    <mergeCell ref="I57:I59"/>
    <mergeCell ref="N54:N55"/>
    <mergeCell ref="O54:O55"/>
    <mergeCell ref="P54:P55"/>
    <mergeCell ref="Q54:Q55"/>
    <mergeCell ref="R54:R55"/>
    <mergeCell ref="U54:U55"/>
    <mergeCell ref="V57:V59"/>
    <mergeCell ref="W57:W59"/>
    <mergeCell ref="A67:A68"/>
    <mergeCell ref="C67:C68"/>
    <mergeCell ref="D67:D68"/>
    <mergeCell ref="E67:E68"/>
    <mergeCell ref="F67:F68"/>
    <mergeCell ref="G67:G68"/>
    <mergeCell ref="H67:H68"/>
    <mergeCell ref="I67:I68"/>
    <mergeCell ref="N57:N59"/>
    <mergeCell ref="O57:O59"/>
    <mergeCell ref="P57:P59"/>
    <mergeCell ref="Q57:Q59"/>
    <mergeCell ref="R57:R59"/>
    <mergeCell ref="U57:U59"/>
    <mergeCell ref="V67:V68"/>
    <mergeCell ref="W67:W68"/>
    <mergeCell ref="O67:O68"/>
    <mergeCell ref="P67:P68"/>
    <mergeCell ref="Q67:Q68"/>
    <mergeCell ref="R67:R68"/>
    <mergeCell ref="U67:U68"/>
    <mergeCell ref="A76:A77"/>
    <mergeCell ref="C76:C77"/>
    <mergeCell ref="D76:D77"/>
    <mergeCell ref="E76:E77"/>
    <mergeCell ref="F76:F77"/>
    <mergeCell ref="G76:G77"/>
    <mergeCell ref="H76:H77"/>
    <mergeCell ref="I76:I77"/>
    <mergeCell ref="N72:N75"/>
    <mergeCell ref="A72:A75"/>
    <mergeCell ref="C72:C75"/>
    <mergeCell ref="D72:D75"/>
    <mergeCell ref="E72:E75"/>
    <mergeCell ref="F72:F75"/>
    <mergeCell ref="G72:G75"/>
    <mergeCell ref="H72:H75"/>
    <mergeCell ref="I72:I75"/>
    <mergeCell ref="N67:N68"/>
    <mergeCell ref="V76:V77"/>
    <mergeCell ref="W76:W77"/>
    <mergeCell ref="N76:N77"/>
    <mergeCell ref="O76:O77"/>
    <mergeCell ref="P76:P77"/>
    <mergeCell ref="Q76:Q77"/>
    <mergeCell ref="R76:R77"/>
    <mergeCell ref="U76:U77"/>
    <mergeCell ref="V72:V75"/>
    <mergeCell ref="W72:W75"/>
    <mergeCell ref="O72:O75"/>
    <mergeCell ref="P72:P75"/>
    <mergeCell ref="Q72:Q75"/>
    <mergeCell ref="R72:R75"/>
    <mergeCell ref="U72:U75"/>
  </mergeCells>
  <pageMargins left="0.81" right="0" top="0.75" bottom="0" header="0.42" footer="0.3"/>
  <pageSetup paperSize="8" scale="9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50"/>
  </sheetPr>
  <dimension ref="A1:Z170"/>
  <sheetViews>
    <sheetView topLeftCell="A91" zoomScale="80" zoomScaleNormal="80" workbookViewId="0">
      <selection activeCell="A97" sqref="A97:XFD107"/>
    </sheetView>
  </sheetViews>
  <sheetFormatPr defaultColWidth="9.140625" defaultRowHeight="15" x14ac:dyDescent="0.25"/>
  <cols>
    <col min="1" max="1" width="5.140625" style="5" customWidth="1"/>
    <col min="2" max="2" width="6.5703125" style="5" customWidth="1"/>
    <col min="3" max="3" width="14.140625" style="220" customWidth="1"/>
    <col min="4" max="4" width="14.85546875" style="220" customWidth="1"/>
    <col min="5" max="5" width="15" style="220" customWidth="1"/>
    <col min="6" max="7" width="11.7109375" style="220" hidden="1" customWidth="1"/>
    <col min="8" max="8" width="11.28515625" style="220" hidden="1" customWidth="1"/>
    <col min="9" max="9" width="10.5703125" style="311" hidden="1" customWidth="1"/>
    <col min="10" max="10" width="8.5703125" style="311" hidden="1" customWidth="1"/>
    <col min="11" max="11" width="14.5703125" style="312" customWidth="1"/>
    <col min="12" max="12" width="8.5703125" style="312" customWidth="1"/>
    <col min="13" max="13" width="14.42578125" style="311" hidden="1" customWidth="1"/>
    <col min="14" max="14" width="8.5703125" style="311" hidden="1" customWidth="1"/>
    <col min="15" max="15" width="12.7109375" style="220" hidden="1" customWidth="1"/>
    <col min="16" max="16" width="12" style="220" hidden="1" customWidth="1"/>
    <col min="17" max="17" width="11" style="220" customWidth="1"/>
    <col min="18" max="18" width="12.42578125" style="220" hidden="1" customWidth="1"/>
    <col min="19" max="19" width="11.140625" style="220" hidden="1" customWidth="1"/>
    <col min="20" max="20" width="10" style="220" hidden="1" customWidth="1"/>
    <col min="21" max="21" width="15.5703125" style="313" hidden="1" customWidth="1"/>
    <col min="22" max="22" width="12" style="220" hidden="1" customWidth="1"/>
    <col min="23" max="23" width="10.7109375" style="220" hidden="1" customWidth="1"/>
    <col min="24" max="24" width="10.28515625" style="220" hidden="1" customWidth="1"/>
    <col min="25" max="25" width="9.7109375" style="5" hidden="1" customWidth="1"/>
    <col min="26" max="16384" width="9.140625" style="220"/>
  </cols>
  <sheetData>
    <row r="1" spans="1:25" ht="32.25" customHeight="1" x14ac:dyDescent="0.25">
      <c r="A1" s="220"/>
      <c r="B1" s="674" t="s">
        <v>4495</v>
      </c>
      <c r="C1" s="674"/>
      <c r="D1" s="674"/>
      <c r="E1" s="674"/>
      <c r="F1" s="674"/>
      <c r="G1" s="674"/>
      <c r="H1" s="674"/>
      <c r="I1" s="674"/>
      <c r="J1" s="674"/>
      <c r="K1" s="675"/>
      <c r="L1" s="675"/>
      <c r="M1" s="674"/>
      <c r="N1" s="674"/>
      <c r="O1" s="674"/>
      <c r="P1" s="674"/>
      <c r="Q1" s="674"/>
      <c r="R1" s="674"/>
      <c r="S1" s="674"/>
      <c r="T1" s="674"/>
      <c r="U1" s="674"/>
      <c r="V1" s="674"/>
      <c r="W1" s="674"/>
      <c r="X1" s="674"/>
      <c r="Y1" s="674"/>
    </row>
    <row r="2" spans="1:25" ht="32.25" customHeight="1" x14ac:dyDescent="0.25">
      <c r="A2" s="669" t="s">
        <v>0</v>
      </c>
      <c r="B2" s="669" t="s">
        <v>9</v>
      </c>
      <c r="C2" s="678" t="s">
        <v>1</v>
      </c>
      <c r="D2" s="678" t="s">
        <v>2</v>
      </c>
      <c r="E2" s="678" t="s">
        <v>3</v>
      </c>
      <c r="F2" s="678" t="s">
        <v>21</v>
      </c>
      <c r="G2" s="678" t="s">
        <v>10</v>
      </c>
      <c r="H2" s="678" t="s">
        <v>17</v>
      </c>
      <c r="I2" s="790" t="s">
        <v>11</v>
      </c>
      <c r="J2" s="790"/>
      <c r="K2" s="677" t="s">
        <v>13</v>
      </c>
      <c r="L2" s="677"/>
      <c r="M2" s="790" t="s">
        <v>22</v>
      </c>
      <c r="N2" s="790"/>
      <c r="O2" s="678" t="s">
        <v>5</v>
      </c>
      <c r="P2" s="678" t="s">
        <v>7</v>
      </c>
      <c r="Q2" s="678" t="s">
        <v>6</v>
      </c>
      <c r="R2" s="678" t="s">
        <v>18</v>
      </c>
      <c r="S2" s="678" t="s">
        <v>23</v>
      </c>
      <c r="T2" s="678" t="s">
        <v>16</v>
      </c>
      <c r="U2" s="698" t="s">
        <v>24</v>
      </c>
      <c r="V2" s="678" t="s">
        <v>19</v>
      </c>
      <c r="W2" s="678" t="s">
        <v>14</v>
      </c>
      <c r="X2" s="678" t="s">
        <v>15</v>
      </c>
      <c r="Y2" s="678" t="s">
        <v>8</v>
      </c>
    </row>
    <row r="3" spans="1:25" s="154" customFormat="1" ht="32.25" customHeight="1" x14ac:dyDescent="0.25">
      <c r="A3" s="669"/>
      <c r="B3" s="669"/>
      <c r="C3" s="679"/>
      <c r="D3" s="679"/>
      <c r="E3" s="679"/>
      <c r="F3" s="679"/>
      <c r="G3" s="679"/>
      <c r="H3" s="679"/>
      <c r="I3" s="221" t="s">
        <v>12</v>
      </c>
      <c r="J3" s="221" t="s">
        <v>4</v>
      </c>
      <c r="K3" s="156" t="s">
        <v>12</v>
      </c>
      <c r="L3" s="156" t="s">
        <v>4</v>
      </c>
      <c r="M3" s="221" t="s">
        <v>12</v>
      </c>
      <c r="N3" s="221" t="s">
        <v>4</v>
      </c>
      <c r="O3" s="679"/>
      <c r="P3" s="679"/>
      <c r="Q3" s="679"/>
      <c r="R3" s="679"/>
      <c r="S3" s="679"/>
      <c r="T3" s="679"/>
      <c r="U3" s="699"/>
      <c r="V3" s="679"/>
      <c r="W3" s="679"/>
      <c r="X3" s="679"/>
      <c r="Y3" s="679"/>
    </row>
    <row r="4" spans="1:25" s="227" customFormat="1" ht="120.75" hidden="1" customHeight="1" x14ac:dyDescent="0.25">
      <c r="A4" s="173">
        <v>1</v>
      </c>
      <c r="B4" s="173" t="s">
        <v>4153</v>
      </c>
      <c r="C4" s="191" t="s">
        <v>4496</v>
      </c>
      <c r="D4" s="191" t="s">
        <v>4497</v>
      </c>
      <c r="E4" s="222" t="s">
        <v>4498</v>
      </c>
      <c r="F4" s="192">
        <v>42376</v>
      </c>
      <c r="G4" s="192" t="s">
        <v>4499</v>
      </c>
      <c r="H4" s="223" t="s">
        <v>4500</v>
      </c>
      <c r="I4" s="224"/>
      <c r="J4" s="224"/>
      <c r="K4" s="224"/>
      <c r="L4" s="224"/>
      <c r="M4" s="224">
        <v>6000</v>
      </c>
      <c r="N4" s="224" t="s">
        <v>4501</v>
      </c>
      <c r="O4" s="225">
        <v>60644</v>
      </c>
      <c r="P4" s="223" t="s">
        <v>4502</v>
      </c>
      <c r="Q4" s="223" t="s">
        <v>4503</v>
      </c>
      <c r="R4" s="223" t="s">
        <v>4504</v>
      </c>
      <c r="S4" s="223" t="s">
        <v>4505</v>
      </c>
      <c r="T4" s="225">
        <v>42394</v>
      </c>
      <c r="U4" s="226">
        <v>27042400</v>
      </c>
      <c r="V4" s="223" t="s">
        <v>4506</v>
      </c>
      <c r="W4" s="225">
        <v>42395</v>
      </c>
      <c r="X4" s="225">
        <v>42395</v>
      </c>
      <c r="Y4" s="173" t="s">
        <v>3778</v>
      </c>
    </row>
    <row r="5" spans="1:25" s="234" customFormat="1" ht="50.25" hidden="1" customHeight="1" x14ac:dyDescent="0.25">
      <c r="A5" s="58"/>
      <c r="B5" s="58"/>
      <c r="C5" s="134" t="s">
        <v>4507</v>
      </c>
      <c r="D5" s="134"/>
      <c r="E5" s="228"/>
      <c r="F5" s="229"/>
      <c r="G5" s="229"/>
      <c r="H5" s="230"/>
      <c r="I5" s="231"/>
      <c r="J5" s="231"/>
      <c r="K5" s="231"/>
      <c r="L5" s="231"/>
      <c r="M5" s="231"/>
      <c r="N5" s="231"/>
      <c r="O5" s="232"/>
      <c r="P5" s="230"/>
      <c r="Q5" s="230"/>
      <c r="R5" s="230"/>
      <c r="S5" s="230"/>
      <c r="T5" s="232"/>
      <c r="U5" s="233"/>
      <c r="V5" s="230"/>
      <c r="W5" s="232"/>
      <c r="X5" s="232"/>
      <c r="Y5" s="58"/>
    </row>
    <row r="6" spans="1:25" s="227" customFormat="1" ht="91.5" hidden="1" customHeight="1" x14ac:dyDescent="0.25">
      <c r="A6" s="173">
        <v>2</v>
      </c>
      <c r="B6" s="173" t="s">
        <v>3831</v>
      </c>
      <c r="C6" s="191" t="s">
        <v>4508</v>
      </c>
      <c r="D6" s="191" t="s">
        <v>4509</v>
      </c>
      <c r="E6" s="222" t="s">
        <v>4510</v>
      </c>
      <c r="F6" s="192">
        <v>42389</v>
      </c>
      <c r="G6" s="192" t="s">
        <v>4511</v>
      </c>
      <c r="H6" s="223" t="s">
        <v>4512</v>
      </c>
      <c r="I6" s="224">
        <v>995.3</v>
      </c>
      <c r="J6" s="224" t="s">
        <v>1006</v>
      </c>
      <c r="K6" s="224"/>
      <c r="L6" s="224"/>
      <c r="M6" s="224">
        <v>995.3</v>
      </c>
      <c r="N6" s="224" t="s">
        <v>1006</v>
      </c>
      <c r="O6" s="225">
        <v>53834</v>
      </c>
      <c r="P6" s="223" t="s">
        <v>4513</v>
      </c>
      <c r="Q6" s="223" t="s">
        <v>4514</v>
      </c>
      <c r="R6" s="223" t="s">
        <v>4515</v>
      </c>
      <c r="S6" s="223" t="s">
        <v>4516</v>
      </c>
      <c r="T6" s="225">
        <v>42458</v>
      </c>
      <c r="U6" s="226">
        <v>60000000</v>
      </c>
      <c r="V6" s="223" t="s">
        <v>4517</v>
      </c>
      <c r="W6" s="225">
        <v>42468</v>
      </c>
      <c r="X6" s="225">
        <v>42468</v>
      </c>
      <c r="Y6" s="173" t="s">
        <v>3778</v>
      </c>
    </row>
    <row r="7" spans="1:25" s="227" customFormat="1" ht="157.5" customHeight="1" x14ac:dyDescent="0.25">
      <c r="A7" s="173">
        <v>3</v>
      </c>
      <c r="B7" s="173" t="s">
        <v>3831</v>
      </c>
      <c r="C7" s="191" t="s">
        <v>4518</v>
      </c>
      <c r="D7" s="235" t="s">
        <v>4519</v>
      </c>
      <c r="E7" s="222" t="s">
        <v>4520</v>
      </c>
      <c r="F7" s="192">
        <v>42390</v>
      </c>
      <c r="G7" s="192" t="s">
        <v>4521</v>
      </c>
      <c r="H7" s="223" t="s">
        <v>4522</v>
      </c>
      <c r="I7" s="224"/>
      <c r="J7" s="224"/>
      <c r="K7" s="231">
        <v>2323832</v>
      </c>
      <c r="L7" s="231" t="s">
        <v>922</v>
      </c>
      <c r="M7" s="224">
        <v>2323832</v>
      </c>
      <c r="N7" s="224" t="s">
        <v>4523</v>
      </c>
      <c r="O7" s="225">
        <v>45910</v>
      </c>
      <c r="P7" s="223" t="s">
        <v>4524</v>
      </c>
      <c r="Q7" s="223" t="s">
        <v>4525</v>
      </c>
      <c r="R7" s="223" t="s">
        <v>4526</v>
      </c>
      <c r="S7" s="223" t="s">
        <v>4527</v>
      </c>
      <c r="T7" s="225">
        <v>42472</v>
      </c>
      <c r="U7" s="226">
        <v>559172075</v>
      </c>
      <c r="V7" s="223" t="s">
        <v>4528</v>
      </c>
      <c r="W7" s="225">
        <v>42487</v>
      </c>
      <c r="X7" s="225">
        <v>42494</v>
      </c>
      <c r="Y7" s="173" t="s">
        <v>3779</v>
      </c>
    </row>
    <row r="8" spans="1:25" s="227" customFormat="1" ht="91.5" hidden="1" customHeight="1" x14ac:dyDescent="0.25">
      <c r="A8" s="173">
        <v>4</v>
      </c>
      <c r="B8" s="173" t="s">
        <v>3823</v>
      </c>
      <c r="C8" s="191" t="s">
        <v>4529</v>
      </c>
      <c r="D8" s="235" t="s">
        <v>4530</v>
      </c>
      <c r="E8" s="222" t="s">
        <v>4531</v>
      </c>
      <c r="F8" s="192">
        <v>42391</v>
      </c>
      <c r="G8" s="192" t="s">
        <v>4532</v>
      </c>
      <c r="H8" s="223" t="s">
        <v>4533</v>
      </c>
      <c r="I8" s="236">
        <v>806.5</v>
      </c>
      <c r="J8" s="236" t="s">
        <v>1005</v>
      </c>
      <c r="K8" s="224">
        <v>926.4</v>
      </c>
      <c r="L8" s="224" t="s">
        <v>1005</v>
      </c>
      <c r="M8" s="224">
        <v>1651.7</v>
      </c>
      <c r="N8" s="224" t="s">
        <v>1006</v>
      </c>
      <c r="O8" s="225">
        <v>57781</v>
      </c>
      <c r="P8" s="223" t="s">
        <v>4534</v>
      </c>
      <c r="Q8" s="223" t="s">
        <v>4535</v>
      </c>
      <c r="R8" s="223" t="s">
        <v>4536</v>
      </c>
      <c r="S8" s="223" t="s">
        <v>4537</v>
      </c>
      <c r="T8" s="223"/>
      <c r="U8" s="226">
        <v>7776400</v>
      </c>
      <c r="V8" s="223" t="s">
        <v>4538</v>
      </c>
      <c r="W8" s="225">
        <v>42501</v>
      </c>
      <c r="X8" s="225">
        <v>42538</v>
      </c>
      <c r="Y8" s="173" t="s">
        <v>3777</v>
      </c>
    </row>
    <row r="9" spans="1:25" s="227" customFormat="1" ht="91.5" hidden="1" customHeight="1" x14ac:dyDescent="0.25">
      <c r="A9" s="173">
        <v>5</v>
      </c>
      <c r="B9" s="173"/>
      <c r="C9" s="191" t="s">
        <v>4539</v>
      </c>
      <c r="D9" s="235" t="s">
        <v>4540</v>
      </c>
      <c r="E9" s="222" t="s">
        <v>3483</v>
      </c>
      <c r="F9" s="192">
        <v>42401</v>
      </c>
      <c r="G9" s="192" t="s">
        <v>4541</v>
      </c>
      <c r="H9" s="223" t="s">
        <v>4542</v>
      </c>
      <c r="I9" s="224"/>
      <c r="J9" s="224"/>
      <c r="K9" s="224"/>
      <c r="L9" s="224"/>
      <c r="M9" s="224">
        <v>7000</v>
      </c>
      <c r="N9" s="224" t="s">
        <v>4501</v>
      </c>
      <c r="O9" s="225">
        <v>60665</v>
      </c>
      <c r="P9" s="223" t="s">
        <v>4543</v>
      </c>
      <c r="Q9" s="223" t="s">
        <v>4544</v>
      </c>
      <c r="R9" s="223" t="s">
        <v>4545</v>
      </c>
      <c r="S9" s="223" t="s">
        <v>4546</v>
      </c>
      <c r="T9" s="225">
        <v>42436</v>
      </c>
      <c r="U9" s="226">
        <v>14000000</v>
      </c>
      <c r="V9" s="223" t="s">
        <v>4547</v>
      </c>
      <c r="W9" s="225">
        <v>42439</v>
      </c>
      <c r="X9" s="225">
        <v>42439</v>
      </c>
      <c r="Y9" s="173" t="s">
        <v>3778</v>
      </c>
    </row>
    <row r="10" spans="1:25" s="243" customFormat="1" ht="91.5" hidden="1" customHeight="1" x14ac:dyDescent="0.25">
      <c r="A10" s="237">
        <v>6</v>
      </c>
      <c r="B10" s="237"/>
      <c r="C10" s="238" t="s">
        <v>4548</v>
      </c>
      <c r="D10" s="238" t="s">
        <v>4549</v>
      </c>
      <c r="E10" s="238" t="s">
        <v>4550</v>
      </c>
      <c r="F10" s="239">
        <v>42401</v>
      </c>
      <c r="G10" s="237" t="s">
        <v>4551</v>
      </c>
      <c r="H10" s="238" t="s">
        <v>4552</v>
      </c>
      <c r="I10" s="240"/>
      <c r="J10" s="240"/>
      <c r="K10" s="240">
        <v>15108.1</v>
      </c>
      <c r="L10" s="240" t="s">
        <v>1006</v>
      </c>
      <c r="M10" s="240">
        <v>15108.1</v>
      </c>
      <c r="N10" s="240" t="s">
        <v>4295</v>
      </c>
      <c r="O10" s="241">
        <v>58409</v>
      </c>
      <c r="P10" s="238"/>
      <c r="Q10" s="238"/>
      <c r="R10" s="238"/>
      <c r="S10" s="238"/>
      <c r="T10" s="238"/>
      <c r="U10" s="242"/>
      <c r="V10" s="238"/>
      <c r="W10" s="238"/>
      <c r="X10" s="238"/>
      <c r="Y10" s="237" t="s">
        <v>3777</v>
      </c>
    </row>
    <row r="11" spans="1:25" s="227" customFormat="1" ht="91.5" hidden="1" customHeight="1" x14ac:dyDescent="0.25">
      <c r="A11" s="173">
        <v>7</v>
      </c>
      <c r="B11" s="173" t="s">
        <v>4198</v>
      </c>
      <c r="C11" s="191" t="s">
        <v>3396</v>
      </c>
      <c r="D11" s="235" t="s">
        <v>4553</v>
      </c>
      <c r="E11" s="222" t="s">
        <v>4510</v>
      </c>
      <c r="F11" s="192">
        <v>42401</v>
      </c>
      <c r="G11" s="244" t="s">
        <v>4554</v>
      </c>
      <c r="H11" s="223" t="s">
        <v>4555</v>
      </c>
      <c r="I11" s="224"/>
      <c r="J11" s="224"/>
      <c r="K11" s="224"/>
      <c r="L11" s="224"/>
      <c r="M11" s="224">
        <v>1779.6</v>
      </c>
      <c r="N11" s="224" t="s">
        <v>4165</v>
      </c>
      <c r="O11" s="225">
        <v>60664</v>
      </c>
      <c r="P11" s="223" t="s">
        <v>4556</v>
      </c>
      <c r="Q11" s="223" t="s">
        <v>4557</v>
      </c>
      <c r="R11" s="223" t="s">
        <v>4558</v>
      </c>
      <c r="S11" s="223"/>
      <c r="T11" s="223"/>
      <c r="U11" s="226"/>
      <c r="V11" s="223" t="s">
        <v>4559</v>
      </c>
      <c r="W11" s="225">
        <v>42432</v>
      </c>
      <c r="X11" s="225">
        <v>42432</v>
      </c>
      <c r="Y11" s="173" t="s">
        <v>3779</v>
      </c>
    </row>
    <row r="12" spans="1:25" s="227" customFormat="1" ht="91.5" hidden="1" customHeight="1" x14ac:dyDescent="0.25">
      <c r="A12" s="173">
        <v>8</v>
      </c>
      <c r="B12" s="173" t="s">
        <v>4205</v>
      </c>
      <c r="C12" s="191" t="s">
        <v>4560</v>
      </c>
      <c r="D12" s="191" t="s">
        <v>4561</v>
      </c>
      <c r="E12" s="222" t="s">
        <v>982</v>
      </c>
      <c r="F12" s="192">
        <v>42402</v>
      </c>
      <c r="G12" s="192" t="s">
        <v>4562</v>
      </c>
      <c r="H12" s="223" t="s">
        <v>4563</v>
      </c>
      <c r="I12" s="224">
        <v>1704</v>
      </c>
      <c r="J12" s="224" t="s">
        <v>4295</v>
      </c>
      <c r="K12" s="224"/>
      <c r="L12" s="224"/>
      <c r="M12" s="224">
        <v>1704</v>
      </c>
      <c r="N12" s="224" t="s">
        <v>1006</v>
      </c>
      <c r="O12" s="225">
        <v>48847</v>
      </c>
      <c r="P12" s="223" t="s">
        <v>4564</v>
      </c>
      <c r="Q12" s="223" t="s">
        <v>4565</v>
      </c>
      <c r="R12" s="223" t="s">
        <v>4566</v>
      </c>
      <c r="S12" s="223" t="s">
        <v>4567</v>
      </c>
      <c r="T12" s="225">
        <v>42452</v>
      </c>
      <c r="U12" s="226">
        <v>108630000</v>
      </c>
      <c r="V12" s="223" t="s">
        <v>4568</v>
      </c>
      <c r="W12" s="225">
        <v>42454</v>
      </c>
      <c r="X12" s="225">
        <v>42454</v>
      </c>
      <c r="Y12" s="173" t="s">
        <v>3779</v>
      </c>
    </row>
    <row r="13" spans="1:25" s="234" customFormat="1" ht="35.25" hidden="1" customHeight="1" x14ac:dyDescent="0.25">
      <c r="A13" s="58"/>
      <c r="B13" s="58"/>
      <c r="C13" s="134" t="s">
        <v>4569</v>
      </c>
      <c r="D13" s="134"/>
      <c r="E13" s="228"/>
      <c r="F13" s="229"/>
      <c r="G13" s="229"/>
      <c r="H13" s="230"/>
      <c r="I13" s="231"/>
      <c r="J13" s="231"/>
      <c r="K13" s="231"/>
      <c r="L13" s="231"/>
      <c r="M13" s="231"/>
      <c r="N13" s="231"/>
      <c r="O13" s="232"/>
      <c r="P13" s="230"/>
      <c r="Q13" s="230"/>
      <c r="R13" s="230"/>
      <c r="S13" s="230"/>
      <c r="T13" s="232"/>
      <c r="U13" s="233"/>
      <c r="V13" s="230"/>
      <c r="W13" s="232"/>
      <c r="X13" s="232"/>
      <c r="Y13" s="58"/>
    </row>
    <row r="14" spans="1:25" s="227" customFormat="1" ht="168.75" customHeight="1" x14ac:dyDescent="0.25">
      <c r="A14" s="173">
        <v>9</v>
      </c>
      <c r="B14" s="173" t="s">
        <v>4213</v>
      </c>
      <c r="C14" s="191" t="s">
        <v>2735</v>
      </c>
      <c r="D14" s="235" t="s">
        <v>3466</v>
      </c>
      <c r="E14" s="222" t="s">
        <v>4570</v>
      </c>
      <c r="F14" s="192">
        <v>42416</v>
      </c>
      <c r="G14" s="192" t="s">
        <v>4571</v>
      </c>
      <c r="H14" s="223" t="s">
        <v>4572</v>
      </c>
      <c r="I14" s="224">
        <v>13528.7</v>
      </c>
      <c r="J14" s="224" t="s">
        <v>922</v>
      </c>
      <c r="K14" s="231">
        <v>13528.7</v>
      </c>
      <c r="L14" s="231" t="s">
        <v>922</v>
      </c>
      <c r="M14" s="224">
        <v>13528.7</v>
      </c>
      <c r="N14" s="224" t="s">
        <v>3637</v>
      </c>
      <c r="O14" s="225">
        <v>49130</v>
      </c>
      <c r="P14" s="223" t="s">
        <v>4573</v>
      </c>
      <c r="Q14" s="223" t="s">
        <v>4574</v>
      </c>
      <c r="R14" s="223" t="s">
        <v>4575</v>
      </c>
      <c r="S14" s="223" t="s">
        <v>4576</v>
      </c>
      <c r="T14" s="225">
        <v>42444</v>
      </c>
      <c r="U14" s="226">
        <v>53969139</v>
      </c>
      <c r="V14" s="223" t="s">
        <v>4577</v>
      </c>
      <c r="W14" s="225">
        <v>42509</v>
      </c>
      <c r="X14" s="225">
        <v>42509</v>
      </c>
      <c r="Y14" s="173" t="s">
        <v>3778</v>
      </c>
    </row>
    <row r="15" spans="1:25" s="227" customFormat="1" ht="91.5" hidden="1" customHeight="1" x14ac:dyDescent="0.25">
      <c r="A15" s="173">
        <v>10</v>
      </c>
      <c r="B15" s="173" t="s">
        <v>4221</v>
      </c>
      <c r="C15" s="191" t="s">
        <v>4578</v>
      </c>
      <c r="D15" s="235" t="s">
        <v>4579</v>
      </c>
      <c r="E15" s="222" t="s">
        <v>4580</v>
      </c>
      <c r="F15" s="192">
        <v>42422</v>
      </c>
      <c r="G15" s="192" t="s">
        <v>4581</v>
      </c>
      <c r="H15" s="223" t="s">
        <v>4582</v>
      </c>
      <c r="I15" s="224"/>
      <c r="J15" s="224"/>
      <c r="K15" s="224"/>
      <c r="L15" s="224"/>
      <c r="M15" s="224">
        <v>6999.6</v>
      </c>
      <c r="N15" s="224" t="s">
        <v>4501</v>
      </c>
      <c r="O15" s="225">
        <v>60688</v>
      </c>
      <c r="P15" s="223" t="s">
        <v>4583</v>
      </c>
      <c r="Q15" s="223" t="s">
        <v>4584</v>
      </c>
      <c r="R15" s="223" t="s">
        <v>4585</v>
      </c>
      <c r="S15" s="223" t="s">
        <v>4586</v>
      </c>
      <c r="T15" s="225">
        <v>42465</v>
      </c>
      <c r="U15" s="226">
        <v>23117536</v>
      </c>
      <c r="V15" s="223" t="s">
        <v>4587</v>
      </c>
      <c r="W15" s="225">
        <v>42472</v>
      </c>
      <c r="X15" s="225">
        <v>42474</v>
      </c>
      <c r="Y15" s="173" t="s">
        <v>3779</v>
      </c>
    </row>
    <row r="16" spans="1:25" s="227" customFormat="1" ht="69.75" hidden="1" customHeight="1" x14ac:dyDescent="0.25">
      <c r="A16" s="173">
        <v>11</v>
      </c>
      <c r="B16" s="173" t="s">
        <v>4228</v>
      </c>
      <c r="C16" s="191" t="s">
        <v>4588</v>
      </c>
      <c r="D16" s="191" t="s">
        <v>4589</v>
      </c>
      <c r="E16" s="222" t="s">
        <v>4590</v>
      </c>
      <c r="F16" s="192">
        <v>42432</v>
      </c>
      <c r="G16" s="192" t="s">
        <v>4591</v>
      </c>
      <c r="H16" s="223" t="s">
        <v>4592</v>
      </c>
      <c r="I16" s="224">
        <v>24020.5</v>
      </c>
      <c r="J16" s="224" t="s">
        <v>4295</v>
      </c>
      <c r="K16" s="224"/>
      <c r="L16" s="224"/>
      <c r="M16" s="224">
        <v>24020.5</v>
      </c>
      <c r="N16" s="224" t="s">
        <v>4295</v>
      </c>
      <c r="O16" s="223" t="s">
        <v>4593</v>
      </c>
      <c r="P16" s="223" t="s">
        <v>4594</v>
      </c>
      <c r="Q16" s="223" t="s">
        <v>4595</v>
      </c>
      <c r="R16" s="223" t="s">
        <v>4596</v>
      </c>
      <c r="S16" s="223" t="s">
        <v>4597</v>
      </c>
      <c r="T16" s="225">
        <v>42440</v>
      </c>
      <c r="U16" s="226">
        <v>14502377</v>
      </c>
      <c r="V16" s="223" t="s">
        <v>4598</v>
      </c>
      <c r="W16" s="225">
        <v>42440</v>
      </c>
      <c r="X16" s="225">
        <v>42440</v>
      </c>
      <c r="Y16" s="173" t="s">
        <v>3778</v>
      </c>
    </row>
    <row r="17" spans="1:25" s="227" customFormat="1" ht="21" hidden="1" customHeight="1" x14ac:dyDescent="0.25">
      <c r="A17" s="723">
        <v>12</v>
      </c>
      <c r="B17" s="723" t="s">
        <v>4599</v>
      </c>
      <c r="C17" s="731" t="s">
        <v>1271</v>
      </c>
      <c r="D17" s="731" t="s">
        <v>4600</v>
      </c>
      <c r="E17" s="731" t="s">
        <v>4601</v>
      </c>
      <c r="F17" s="727">
        <v>42433</v>
      </c>
      <c r="G17" s="727" t="s">
        <v>4602</v>
      </c>
      <c r="H17" s="723" t="s">
        <v>4603</v>
      </c>
      <c r="I17" s="236">
        <v>7950</v>
      </c>
      <c r="J17" s="236" t="s">
        <v>4242</v>
      </c>
      <c r="K17" s="245">
        <v>7950</v>
      </c>
      <c r="L17" s="245" t="s">
        <v>4242</v>
      </c>
      <c r="M17" s="762">
        <v>28477</v>
      </c>
      <c r="N17" s="762" t="s">
        <v>3637</v>
      </c>
      <c r="O17" s="725">
        <v>46202</v>
      </c>
      <c r="P17" s="723" t="s">
        <v>4604</v>
      </c>
      <c r="Q17" s="723" t="s">
        <v>4605</v>
      </c>
      <c r="R17" s="723" t="s">
        <v>4606</v>
      </c>
      <c r="S17" s="723" t="s">
        <v>4607</v>
      </c>
      <c r="T17" s="725">
        <v>42466</v>
      </c>
      <c r="U17" s="760">
        <v>4889198</v>
      </c>
      <c r="V17" s="723" t="s">
        <v>4608</v>
      </c>
      <c r="W17" s="725">
        <v>42454</v>
      </c>
      <c r="X17" s="725">
        <v>42466</v>
      </c>
      <c r="Y17" s="723" t="s">
        <v>3777</v>
      </c>
    </row>
    <row r="18" spans="1:25" s="247" customFormat="1" ht="21" hidden="1" customHeight="1" x14ac:dyDescent="0.25">
      <c r="A18" s="777"/>
      <c r="B18" s="777"/>
      <c r="C18" s="733"/>
      <c r="D18" s="733"/>
      <c r="E18" s="733"/>
      <c r="F18" s="735"/>
      <c r="G18" s="735"/>
      <c r="H18" s="777"/>
      <c r="I18" s="246">
        <v>7804</v>
      </c>
      <c r="J18" s="246" t="s">
        <v>1005</v>
      </c>
      <c r="K18" s="246">
        <v>7804</v>
      </c>
      <c r="L18" s="246" t="s">
        <v>1005</v>
      </c>
      <c r="M18" s="779"/>
      <c r="N18" s="779"/>
      <c r="O18" s="776"/>
      <c r="P18" s="777"/>
      <c r="Q18" s="777"/>
      <c r="R18" s="777"/>
      <c r="S18" s="777"/>
      <c r="T18" s="776"/>
      <c r="U18" s="778"/>
      <c r="V18" s="777"/>
      <c r="W18" s="776"/>
      <c r="X18" s="776"/>
      <c r="Y18" s="777"/>
    </row>
    <row r="19" spans="1:25" s="247" customFormat="1" ht="21" hidden="1" customHeight="1" x14ac:dyDescent="0.25">
      <c r="A19" s="777"/>
      <c r="B19" s="777"/>
      <c r="C19" s="733"/>
      <c r="D19" s="733"/>
      <c r="E19" s="733"/>
      <c r="F19" s="735"/>
      <c r="G19" s="735"/>
      <c r="H19" s="777"/>
      <c r="I19" s="246">
        <v>473.3</v>
      </c>
      <c r="J19" s="246" t="s">
        <v>4243</v>
      </c>
      <c r="K19" s="246">
        <v>473.3</v>
      </c>
      <c r="L19" s="246" t="s">
        <v>4243</v>
      </c>
      <c r="M19" s="779"/>
      <c r="N19" s="779"/>
      <c r="O19" s="776"/>
      <c r="P19" s="777"/>
      <c r="Q19" s="777"/>
      <c r="R19" s="777"/>
      <c r="S19" s="777"/>
      <c r="T19" s="776"/>
      <c r="U19" s="778"/>
      <c r="V19" s="777"/>
      <c r="W19" s="776"/>
      <c r="X19" s="776"/>
      <c r="Y19" s="777"/>
    </row>
    <row r="20" spans="1:25" s="227" customFormat="1" ht="21" hidden="1" customHeight="1" x14ac:dyDescent="0.25">
      <c r="A20" s="724"/>
      <c r="B20" s="724"/>
      <c r="C20" s="732"/>
      <c r="D20" s="732"/>
      <c r="E20" s="732"/>
      <c r="F20" s="728"/>
      <c r="G20" s="728"/>
      <c r="H20" s="724"/>
      <c r="I20" s="224">
        <v>4068.4</v>
      </c>
      <c r="J20" s="224" t="s">
        <v>4242</v>
      </c>
      <c r="K20" s="231">
        <v>4068.4</v>
      </c>
      <c r="L20" s="231" t="s">
        <v>4242</v>
      </c>
      <c r="M20" s="763"/>
      <c r="N20" s="763"/>
      <c r="O20" s="726"/>
      <c r="P20" s="724"/>
      <c r="Q20" s="724"/>
      <c r="R20" s="724"/>
      <c r="S20" s="724"/>
      <c r="T20" s="726"/>
      <c r="U20" s="761"/>
      <c r="V20" s="724"/>
      <c r="W20" s="726"/>
      <c r="X20" s="726"/>
      <c r="Y20" s="724"/>
    </row>
    <row r="21" spans="1:25" s="234" customFormat="1" ht="45.75" hidden="1" customHeight="1" x14ac:dyDescent="0.25">
      <c r="A21" s="248"/>
      <c r="B21" s="248"/>
      <c r="C21" s="249" t="s">
        <v>4609</v>
      </c>
      <c r="D21" s="249"/>
      <c r="E21" s="250"/>
      <c r="F21" s="251"/>
      <c r="G21" s="251"/>
      <c r="H21" s="248"/>
      <c r="I21" s="231"/>
      <c r="J21" s="231"/>
      <c r="K21" s="231"/>
      <c r="L21" s="231"/>
      <c r="M21" s="252"/>
      <c r="N21" s="252"/>
      <c r="O21" s="253"/>
      <c r="P21" s="248"/>
      <c r="Q21" s="248"/>
      <c r="R21" s="248"/>
      <c r="S21" s="248"/>
      <c r="T21" s="253"/>
      <c r="U21" s="254"/>
      <c r="V21" s="248"/>
      <c r="W21" s="253"/>
      <c r="X21" s="253"/>
      <c r="Y21" s="248"/>
    </row>
    <row r="22" spans="1:25" s="227" customFormat="1" ht="91.5" hidden="1" customHeight="1" x14ac:dyDescent="0.25">
      <c r="A22" s="173">
        <v>13</v>
      </c>
      <c r="B22" s="173" t="s">
        <v>4244</v>
      </c>
      <c r="C22" s="191" t="s">
        <v>4610</v>
      </c>
      <c r="D22" s="191" t="s">
        <v>4611</v>
      </c>
      <c r="E22" s="222" t="s">
        <v>1041</v>
      </c>
      <c r="F22" s="192">
        <v>42437</v>
      </c>
      <c r="G22" s="192" t="s">
        <v>4612</v>
      </c>
      <c r="H22" s="223" t="s">
        <v>4613</v>
      </c>
      <c r="I22" s="224"/>
      <c r="J22" s="224"/>
      <c r="K22" s="224"/>
      <c r="L22" s="224"/>
      <c r="M22" s="224">
        <v>2501.8000000000002</v>
      </c>
      <c r="N22" s="224" t="s">
        <v>4165</v>
      </c>
      <c r="O22" s="225">
        <v>60700</v>
      </c>
      <c r="P22" s="223" t="s">
        <v>4614</v>
      </c>
      <c r="Q22" s="223" t="s">
        <v>4615</v>
      </c>
      <c r="R22" s="223" t="s">
        <v>4616</v>
      </c>
      <c r="S22" s="223"/>
      <c r="T22" s="223"/>
      <c r="U22" s="226"/>
      <c r="V22" s="223" t="s">
        <v>4617</v>
      </c>
      <c r="W22" s="225">
        <v>42459</v>
      </c>
      <c r="X22" s="225">
        <v>42460</v>
      </c>
      <c r="Y22" s="173" t="s">
        <v>3779</v>
      </c>
    </row>
    <row r="23" spans="1:25" s="227" customFormat="1" ht="91.5" hidden="1" customHeight="1" x14ac:dyDescent="0.25">
      <c r="A23" s="173">
        <v>14</v>
      </c>
      <c r="B23" s="173" t="s">
        <v>3826</v>
      </c>
      <c r="C23" s="191" t="s">
        <v>4618</v>
      </c>
      <c r="D23" s="235" t="s">
        <v>4619</v>
      </c>
      <c r="E23" s="222" t="s">
        <v>1060</v>
      </c>
      <c r="F23" s="192">
        <v>42437</v>
      </c>
      <c r="G23" s="192" t="s">
        <v>4612</v>
      </c>
      <c r="H23" s="223" t="s">
        <v>4620</v>
      </c>
      <c r="I23" s="236">
        <v>455.7</v>
      </c>
      <c r="J23" s="236" t="s">
        <v>923</v>
      </c>
      <c r="K23" s="231">
        <v>8241.1</v>
      </c>
      <c r="L23" s="231" t="s">
        <v>923</v>
      </c>
      <c r="M23" s="224">
        <v>10000</v>
      </c>
      <c r="N23" s="224" t="s">
        <v>4295</v>
      </c>
      <c r="O23" s="225">
        <v>60706</v>
      </c>
      <c r="P23" s="223" t="s">
        <v>4621</v>
      </c>
      <c r="Q23" s="223" t="s">
        <v>4622</v>
      </c>
      <c r="R23" s="223" t="s">
        <v>4623</v>
      </c>
      <c r="S23" s="223"/>
      <c r="T23" s="223"/>
      <c r="U23" s="226"/>
      <c r="V23" s="223" t="s">
        <v>4624</v>
      </c>
      <c r="W23" s="225">
        <v>42458</v>
      </c>
      <c r="X23" s="225">
        <v>42479</v>
      </c>
      <c r="Y23" s="173" t="s">
        <v>3777</v>
      </c>
    </row>
    <row r="24" spans="1:25" s="261" customFormat="1" ht="91.5" hidden="1" customHeight="1" x14ac:dyDescent="0.25">
      <c r="A24" s="4">
        <v>15</v>
      </c>
      <c r="B24" s="4"/>
      <c r="C24" s="2" t="s">
        <v>4625</v>
      </c>
      <c r="D24" s="255" t="s">
        <v>3466</v>
      </c>
      <c r="E24" s="256" t="s">
        <v>4570</v>
      </c>
      <c r="F24" s="3">
        <v>42447</v>
      </c>
      <c r="G24" s="3" t="s">
        <v>4626</v>
      </c>
      <c r="H24" s="257"/>
      <c r="I24" s="258"/>
      <c r="J24" s="258"/>
      <c r="K24" s="259"/>
      <c r="L24" s="259"/>
      <c r="M24" s="258">
        <v>48147.7</v>
      </c>
      <c r="N24" s="258" t="s">
        <v>3637</v>
      </c>
      <c r="O24" s="257"/>
      <c r="P24" s="257"/>
      <c r="Q24" s="257"/>
      <c r="R24" s="257"/>
      <c r="S24" s="257"/>
      <c r="T24" s="257"/>
      <c r="U24" s="260"/>
      <c r="V24" s="257"/>
      <c r="W24" s="257"/>
      <c r="X24" s="257"/>
      <c r="Y24" s="4"/>
    </row>
    <row r="25" spans="1:25" s="227" customFormat="1" ht="91.5" hidden="1" customHeight="1" x14ac:dyDescent="0.25">
      <c r="A25" s="173">
        <v>16</v>
      </c>
      <c r="B25" s="173" t="s">
        <v>4264</v>
      </c>
      <c r="C25" s="191" t="s">
        <v>4627</v>
      </c>
      <c r="D25" s="191" t="s">
        <v>4628</v>
      </c>
      <c r="E25" s="222" t="s">
        <v>4629</v>
      </c>
      <c r="F25" s="192">
        <v>42452</v>
      </c>
      <c r="G25" s="192">
        <v>42471</v>
      </c>
      <c r="H25" s="223" t="s">
        <v>4630</v>
      </c>
      <c r="I25" s="224"/>
      <c r="J25" s="224"/>
      <c r="K25" s="224">
        <v>3180.8</v>
      </c>
      <c r="L25" s="224" t="s">
        <v>4631</v>
      </c>
      <c r="M25" s="224">
        <v>3180.8</v>
      </c>
      <c r="N25" s="224" t="s">
        <v>1006</v>
      </c>
      <c r="O25" s="225">
        <v>60694</v>
      </c>
      <c r="P25" s="223" t="s">
        <v>4632</v>
      </c>
      <c r="Q25" s="223" t="s">
        <v>4633</v>
      </c>
      <c r="R25" s="223" t="s">
        <v>4634</v>
      </c>
      <c r="S25" s="223" t="s">
        <v>4635</v>
      </c>
      <c r="T25" s="225">
        <v>42480</v>
      </c>
      <c r="U25" s="226">
        <v>15000000</v>
      </c>
      <c r="V25" s="223" t="s">
        <v>4636</v>
      </c>
      <c r="W25" s="223"/>
      <c r="X25" s="225">
        <v>42485</v>
      </c>
      <c r="Y25" s="173" t="s">
        <v>3777</v>
      </c>
    </row>
    <row r="26" spans="1:25" s="227" customFormat="1" ht="91.5" hidden="1" customHeight="1" x14ac:dyDescent="0.25">
      <c r="A26" s="173">
        <v>17</v>
      </c>
      <c r="B26" s="173" t="s">
        <v>4272</v>
      </c>
      <c r="C26" s="191" t="s">
        <v>3402</v>
      </c>
      <c r="D26" s="235" t="s">
        <v>4637</v>
      </c>
      <c r="E26" s="222" t="s">
        <v>4638</v>
      </c>
      <c r="F26" s="192">
        <v>42453</v>
      </c>
      <c r="G26" s="192" t="s">
        <v>4639</v>
      </c>
      <c r="H26" s="223" t="s">
        <v>4640</v>
      </c>
      <c r="I26" s="224">
        <v>12805.2</v>
      </c>
      <c r="J26" s="224" t="s">
        <v>3801</v>
      </c>
      <c r="K26" s="224">
        <v>12805.2</v>
      </c>
      <c r="L26" s="224" t="s">
        <v>3801</v>
      </c>
      <c r="M26" s="224">
        <v>69810.2</v>
      </c>
      <c r="N26" s="224" t="s">
        <v>3637</v>
      </c>
      <c r="O26" s="225">
        <v>52651</v>
      </c>
      <c r="P26" s="223" t="s">
        <v>4641</v>
      </c>
      <c r="Q26" s="223" t="s">
        <v>4642</v>
      </c>
      <c r="R26" s="223" t="s">
        <v>4643</v>
      </c>
      <c r="S26" s="223" t="s">
        <v>4644</v>
      </c>
      <c r="T26" s="225">
        <v>42522</v>
      </c>
      <c r="U26" s="226">
        <v>5593500</v>
      </c>
      <c r="V26" s="223" t="s">
        <v>4645</v>
      </c>
      <c r="W26" s="225">
        <v>42530</v>
      </c>
      <c r="X26" s="225">
        <v>42530</v>
      </c>
      <c r="Y26" s="173" t="s">
        <v>3778</v>
      </c>
    </row>
    <row r="27" spans="1:25" s="243" customFormat="1" ht="91.5" hidden="1" customHeight="1" x14ac:dyDescent="0.25">
      <c r="A27" s="237">
        <v>18</v>
      </c>
      <c r="B27" s="237" t="s">
        <v>3832</v>
      </c>
      <c r="C27" s="262" t="s">
        <v>1276</v>
      </c>
      <c r="D27" s="263" t="s">
        <v>4646</v>
      </c>
      <c r="E27" s="264" t="s">
        <v>4444</v>
      </c>
      <c r="F27" s="239">
        <v>42458</v>
      </c>
      <c r="G27" s="239" t="s">
        <v>4647</v>
      </c>
      <c r="H27" s="238" t="s">
        <v>4648</v>
      </c>
      <c r="I27" s="240"/>
      <c r="J27" s="240"/>
      <c r="K27" s="240"/>
      <c r="L27" s="240"/>
      <c r="M27" s="240">
        <v>8543.9</v>
      </c>
      <c r="N27" s="240" t="s">
        <v>1006</v>
      </c>
      <c r="O27" s="241">
        <v>60711</v>
      </c>
      <c r="P27" s="238"/>
      <c r="Q27" s="238"/>
      <c r="R27" s="238"/>
      <c r="S27" s="238"/>
      <c r="T27" s="238"/>
      <c r="U27" s="242"/>
      <c r="V27" s="238" t="s">
        <v>4649</v>
      </c>
      <c r="W27" s="238"/>
      <c r="X27" s="238"/>
      <c r="Y27" s="237" t="s">
        <v>3777</v>
      </c>
    </row>
    <row r="28" spans="1:25" s="227" customFormat="1" ht="91.5" hidden="1" customHeight="1" x14ac:dyDescent="0.25">
      <c r="A28" s="173">
        <v>19</v>
      </c>
      <c r="B28" s="173" t="s">
        <v>4282</v>
      </c>
      <c r="C28" s="191" t="s">
        <v>4650</v>
      </c>
      <c r="D28" s="235" t="s">
        <v>4651</v>
      </c>
      <c r="E28" s="222" t="s">
        <v>4498</v>
      </c>
      <c r="F28" s="192">
        <v>42466</v>
      </c>
      <c r="G28" s="192" t="s">
        <v>4652</v>
      </c>
      <c r="H28" s="223" t="s">
        <v>4653</v>
      </c>
      <c r="I28" s="224">
        <v>1351.1</v>
      </c>
      <c r="J28" s="224" t="s">
        <v>1005</v>
      </c>
      <c r="K28" s="224">
        <v>1351.1</v>
      </c>
      <c r="L28" s="224" t="s">
        <v>1005</v>
      </c>
      <c r="M28" s="224">
        <v>1351.1</v>
      </c>
      <c r="N28" s="224" t="s">
        <v>1006</v>
      </c>
      <c r="O28" s="225">
        <v>47429</v>
      </c>
      <c r="P28" s="223" t="s">
        <v>4654</v>
      </c>
      <c r="Q28" s="223" t="s">
        <v>4655</v>
      </c>
      <c r="R28" s="223" t="s">
        <v>4656</v>
      </c>
      <c r="S28" s="223" t="s">
        <v>4657</v>
      </c>
      <c r="T28" s="223"/>
      <c r="U28" s="226">
        <v>10376450</v>
      </c>
      <c r="V28" s="223" t="s">
        <v>4658</v>
      </c>
      <c r="W28" s="225">
        <v>42502</v>
      </c>
      <c r="X28" s="225">
        <v>42530</v>
      </c>
      <c r="Y28" s="173" t="s">
        <v>3777</v>
      </c>
    </row>
    <row r="29" spans="1:25" s="234" customFormat="1" ht="38.25" hidden="1" customHeight="1" x14ac:dyDescent="0.25">
      <c r="A29" s="62"/>
      <c r="B29" s="62"/>
      <c r="C29" s="265" t="s">
        <v>4659</v>
      </c>
      <c r="D29" s="266"/>
      <c r="E29" s="267"/>
      <c r="F29" s="268"/>
      <c r="G29" s="268"/>
      <c r="H29" s="269"/>
      <c r="I29" s="270"/>
      <c r="J29" s="270"/>
      <c r="K29" s="270"/>
      <c r="L29" s="270"/>
      <c r="M29" s="231"/>
      <c r="N29" s="231"/>
      <c r="O29" s="271"/>
      <c r="P29" s="269"/>
      <c r="Q29" s="269"/>
      <c r="R29" s="269"/>
      <c r="S29" s="269"/>
      <c r="T29" s="269"/>
      <c r="U29" s="272"/>
      <c r="V29" s="269"/>
      <c r="W29" s="271"/>
      <c r="X29" s="271"/>
      <c r="Y29" s="62"/>
    </row>
    <row r="30" spans="1:25" s="227" customFormat="1" ht="26.25" hidden="1" customHeight="1" x14ac:dyDescent="0.25">
      <c r="A30" s="723">
        <v>20</v>
      </c>
      <c r="B30" s="723" t="s">
        <v>4289</v>
      </c>
      <c r="C30" s="731" t="s">
        <v>4660</v>
      </c>
      <c r="D30" s="731" t="s">
        <v>4661</v>
      </c>
      <c r="E30" s="731" t="s">
        <v>4510</v>
      </c>
      <c r="F30" s="727">
        <v>42468</v>
      </c>
      <c r="G30" s="727" t="s">
        <v>4662</v>
      </c>
      <c r="H30" s="723" t="s">
        <v>4663</v>
      </c>
      <c r="I30" s="762"/>
      <c r="J30" s="762"/>
      <c r="K30" s="762"/>
      <c r="L30" s="762"/>
      <c r="M30" s="224">
        <v>5732.8</v>
      </c>
      <c r="N30" s="224" t="s">
        <v>1006</v>
      </c>
      <c r="O30" s="725">
        <v>60741</v>
      </c>
      <c r="P30" s="723" t="s">
        <v>4664</v>
      </c>
      <c r="Q30" s="723" t="s">
        <v>4665</v>
      </c>
      <c r="R30" s="723" t="s">
        <v>4666</v>
      </c>
      <c r="S30" s="723"/>
      <c r="T30" s="723"/>
      <c r="U30" s="760"/>
      <c r="V30" s="723" t="s">
        <v>4667</v>
      </c>
      <c r="W30" s="725">
        <v>42530</v>
      </c>
      <c r="X30" s="725">
        <v>42550</v>
      </c>
      <c r="Y30" s="723" t="s">
        <v>3777</v>
      </c>
    </row>
    <row r="31" spans="1:25" s="227" customFormat="1" ht="26.25" hidden="1" customHeight="1" x14ac:dyDescent="0.25">
      <c r="A31" s="777"/>
      <c r="B31" s="777"/>
      <c r="C31" s="733"/>
      <c r="D31" s="733"/>
      <c r="E31" s="733"/>
      <c r="F31" s="735"/>
      <c r="G31" s="735"/>
      <c r="H31" s="777"/>
      <c r="I31" s="779"/>
      <c r="J31" s="779"/>
      <c r="K31" s="779"/>
      <c r="L31" s="779"/>
      <c r="M31" s="224">
        <v>1580.2</v>
      </c>
      <c r="N31" s="224" t="s">
        <v>4668</v>
      </c>
      <c r="O31" s="777"/>
      <c r="P31" s="777"/>
      <c r="Q31" s="777"/>
      <c r="R31" s="777"/>
      <c r="S31" s="777"/>
      <c r="T31" s="777"/>
      <c r="U31" s="778"/>
      <c r="V31" s="777"/>
      <c r="W31" s="777"/>
      <c r="X31" s="776"/>
      <c r="Y31" s="777"/>
    </row>
    <row r="32" spans="1:25" s="227" customFormat="1" ht="26.25" hidden="1" customHeight="1" x14ac:dyDescent="0.25">
      <c r="A32" s="724"/>
      <c r="B32" s="724"/>
      <c r="C32" s="732"/>
      <c r="D32" s="732"/>
      <c r="E32" s="732"/>
      <c r="F32" s="728"/>
      <c r="G32" s="728"/>
      <c r="H32" s="724"/>
      <c r="I32" s="763"/>
      <c r="J32" s="763"/>
      <c r="K32" s="763"/>
      <c r="L32" s="763"/>
      <c r="M32" s="224">
        <v>3302.5</v>
      </c>
      <c r="N32" s="224" t="s">
        <v>4669</v>
      </c>
      <c r="O32" s="724"/>
      <c r="P32" s="724"/>
      <c r="Q32" s="724"/>
      <c r="R32" s="724"/>
      <c r="S32" s="724"/>
      <c r="T32" s="724"/>
      <c r="U32" s="761"/>
      <c r="V32" s="724"/>
      <c r="W32" s="724"/>
      <c r="X32" s="726"/>
      <c r="Y32" s="724"/>
    </row>
    <row r="33" spans="1:25" s="227" customFormat="1" ht="91.5" hidden="1" customHeight="1" x14ac:dyDescent="0.25">
      <c r="A33" s="173">
        <v>21</v>
      </c>
      <c r="B33" s="173" t="s">
        <v>3825</v>
      </c>
      <c r="C33" s="191" t="s">
        <v>4670</v>
      </c>
      <c r="D33" s="235" t="s">
        <v>4646</v>
      </c>
      <c r="E33" s="222" t="s">
        <v>902</v>
      </c>
      <c r="F33" s="192">
        <v>42471</v>
      </c>
      <c r="G33" s="192" t="s">
        <v>4671</v>
      </c>
      <c r="H33" s="223" t="s">
        <v>4672</v>
      </c>
      <c r="I33" s="224"/>
      <c r="J33" s="224"/>
      <c r="K33" s="224"/>
      <c r="L33" s="224"/>
      <c r="M33" s="224">
        <v>4524.1000000000004</v>
      </c>
      <c r="N33" s="224" t="s">
        <v>4295</v>
      </c>
      <c r="O33" s="225">
        <v>44226</v>
      </c>
      <c r="P33" s="223" t="s">
        <v>4673</v>
      </c>
      <c r="Q33" s="223" t="s">
        <v>4674</v>
      </c>
      <c r="R33" s="223" t="s">
        <v>4675</v>
      </c>
      <c r="S33" s="223" t="s">
        <v>4676</v>
      </c>
      <c r="T33" s="225">
        <v>42522</v>
      </c>
      <c r="U33" s="226">
        <v>6009135</v>
      </c>
      <c r="V33" s="223" t="s">
        <v>4677</v>
      </c>
      <c r="W33" s="223"/>
      <c r="X33" s="225">
        <v>42531</v>
      </c>
      <c r="Y33" s="173" t="s">
        <v>3778</v>
      </c>
    </row>
    <row r="34" spans="1:25" s="227" customFormat="1" ht="91.5" hidden="1" customHeight="1" x14ac:dyDescent="0.25">
      <c r="A34" s="173">
        <v>22</v>
      </c>
      <c r="B34" s="173" t="s">
        <v>4305</v>
      </c>
      <c r="C34" s="191" t="s">
        <v>4678</v>
      </c>
      <c r="D34" s="191" t="s">
        <v>4679</v>
      </c>
      <c r="E34" s="222" t="s">
        <v>4680</v>
      </c>
      <c r="F34" s="192">
        <v>42472</v>
      </c>
      <c r="G34" s="192">
        <v>42502</v>
      </c>
      <c r="H34" s="223" t="s">
        <v>4681</v>
      </c>
      <c r="I34" s="224"/>
      <c r="J34" s="224"/>
      <c r="K34" s="224"/>
      <c r="L34" s="224"/>
      <c r="M34" s="224">
        <v>6000</v>
      </c>
      <c r="N34" s="224" t="s">
        <v>4501</v>
      </c>
      <c r="O34" s="225">
        <v>60632</v>
      </c>
      <c r="P34" s="223" t="s">
        <v>4682</v>
      </c>
      <c r="Q34" s="223" t="s">
        <v>4683</v>
      </c>
      <c r="R34" s="223" t="s">
        <v>4684</v>
      </c>
      <c r="S34" s="223" t="s">
        <v>4685</v>
      </c>
      <c r="T34" s="225">
        <v>42507</v>
      </c>
      <c r="U34" s="226">
        <v>21508000</v>
      </c>
      <c r="V34" s="223" t="s">
        <v>4686</v>
      </c>
      <c r="W34" s="225">
        <v>42517</v>
      </c>
      <c r="X34" s="225">
        <v>42535</v>
      </c>
      <c r="Y34" s="173" t="s">
        <v>3779</v>
      </c>
    </row>
    <row r="35" spans="1:25" s="227" customFormat="1" ht="91.5" customHeight="1" x14ac:dyDescent="0.25">
      <c r="A35" s="173">
        <v>23</v>
      </c>
      <c r="B35" s="173" t="s">
        <v>4311</v>
      </c>
      <c r="C35" s="191" t="s">
        <v>4687</v>
      </c>
      <c r="D35" s="235" t="s">
        <v>4688</v>
      </c>
      <c r="E35" s="222" t="s">
        <v>4689</v>
      </c>
      <c r="F35" s="192">
        <v>42475</v>
      </c>
      <c r="G35" s="192" t="s">
        <v>4690</v>
      </c>
      <c r="H35" s="223" t="s">
        <v>4691</v>
      </c>
      <c r="I35" s="224"/>
      <c r="J35" s="224"/>
      <c r="K35" s="231">
        <v>56286</v>
      </c>
      <c r="L35" s="231" t="s">
        <v>922</v>
      </c>
      <c r="M35" s="224">
        <v>56286</v>
      </c>
      <c r="N35" s="224" t="s">
        <v>4165</v>
      </c>
      <c r="O35" s="225">
        <v>60712</v>
      </c>
      <c r="P35" s="223" t="s">
        <v>4692</v>
      </c>
      <c r="Q35" s="223" t="s">
        <v>4693</v>
      </c>
      <c r="R35" s="223" t="s">
        <v>4694</v>
      </c>
      <c r="S35" s="223"/>
      <c r="T35" s="223"/>
      <c r="U35" s="226"/>
      <c r="V35" s="223" t="s">
        <v>4695</v>
      </c>
      <c r="W35" s="225">
        <v>42510</v>
      </c>
      <c r="X35" s="225">
        <v>42513</v>
      </c>
      <c r="Y35" s="173" t="s">
        <v>3779</v>
      </c>
    </row>
    <row r="36" spans="1:25" s="243" customFormat="1" ht="91.5" hidden="1" customHeight="1" x14ac:dyDescent="0.25">
      <c r="A36" s="237">
        <v>24</v>
      </c>
      <c r="B36" s="237" t="s">
        <v>4318</v>
      </c>
      <c r="C36" s="262" t="s">
        <v>4696</v>
      </c>
      <c r="D36" s="262" t="s">
        <v>4697</v>
      </c>
      <c r="E36" s="264" t="s">
        <v>4698</v>
      </c>
      <c r="F36" s="239">
        <v>42479</v>
      </c>
      <c r="G36" s="239" t="s">
        <v>4699</v>
      </c>
      <c r="H36" s="238" t="s">
        <v>4700</v>
      </c>
      <c r="I36" s="240">
        <v>97926</v>
      </c>
      <c r="J36" s="240" t="s">
        <v>3637</v>
      </c>
      <c r="K36" s="240"/>
      <c r="L36" s="240"/>
      <c r="M36" s="240">
        <v>97926</v>
      </c>
      <c r="N36" s="240" t="s">
        <v>3637</v>
      </c>
      <c r="O36" s="241">
        <v>44598</v>
      </c>
      <c r="P36" s="238" t="s">
        <v>4701</v>
      </c>
      <c r="Q36" s="238" t="s">
        <v>4702</v>
      </c>
      <c r="R36" s="238" t="s">
        <v>4703</v>
      </c>
      <c r="S36" s="238" t="s">
        <v>4704</v>
      </c>
      <c r="T36" s="238"/>
      <c r="U36" s="242"/>
      <c r="V36" s="238" t="s">
        <v>4705</v>
      </c>
      <c r="W36" s="241">
        <v>42550</v>
      </c>
      <c r="X36" s="241">
        <v>42618</v>
      </c>
      <c r="Y36" s="237" t="s">
        <v>3777</v>
      </c>
    </row>
    <row r="37" spans="1:25" s="227" customFormat="1" ht="91.5" hidden="1" customHeight="1" x14ac:dyDescent="0.25">
      <c r="A37" s="173">
        <v>25</v>
      </c>
      <c r="B37" s="173" t="s">
        <v>4325</v>
      </c>
      <c r="C37" s="191" t="s">
        <v>4706</v>
      </c>
      <c r="D37" s="191" t="s">
        <v>4707</v>
      </c>
      <c r="E37" s="222" t="s">
        <v>1151</v>
      </c>
      <c r="F37" s="192">
        <v>42479</v>
      </c>
      <c r="G37" s="192" t="s">
        <v>4238</v>
      </c>
      <c r="H37" s="223" t="s">
        <v>4708</v>
      </c>
      <c r="I37" s="224">
        <v>1500</v>
      </c>
      <c r="J37" s="224" t="s">
        <v>1005</v>
      </c>
      <c r="K37" s="224">
        <v>1500</v>
      </c>
      <c r="L37" s="224" t="s">
        <v>1005</v>
      </c>
      <c r="M37" s="224">
        <v>1500</v>
      </c>
      <c r="N37" s="224" t="s">
        <v>1006</v>
      </c>
      <c r="O37" s="225">
        <v>60749</v>
      </c>
      <c r="P37" s="223" t="s">
        <v>4709</v>
      </c>
      <c r="Q37" s="223" t="s">
        <v>4710</v>
      </c>
      <c r="R37" s="223" t="s">
        <v>4711</v>
      </c>
      <c r="S37" s="223" t="s">
        <v>4712</v>
      </c>
      <c r="T37" s="225">
        <v>42551</v>
      </c>
      <c r="U37" s="226">
        <v>843750</v>
      </c>
      <c r="V37" s="223" t="s">
        <v>4713</v>
      </c>
      <c r="W37" s="225">
        <v>42531</v>
      </c>
      <c r="X37" s="225">
        <v>42551</v>
      </c>
      <c r="Y37" s="173" t="s">
        <v>3777</v>
      </c>
    </row>
    <row r="38" spans="1:25" s="227" customFormat="1" ht="91.5" customHeight="1" x14ac:dyDescent="0.25">
      <c r="A38" s="173">
        <v>26</v>
      </c>
      <c r="B38" s="173" t="s">
        <v>4332</v>
      </c>
      <c r="C38" s="191" t="s">
        <v>4714</v>
      </c>
      <c r="D38" s="235" t="s">
        <v>4619</v>
      </c>
      <c r="E38" s="222" t="s">
        <v>4715</v>
      </c>
      <c r="F38" s="192">
        <v>42480</v>
      </c>
      <c r="G38" s="192" t="s">
        <v>4247</v>
      </c>
      <c r="H38" s="223" t="s">
        <v>4716</v>
      </c>
      <c r="I38" s="224">
        <v>10910.6</v>
      </c>
      <c r="J38" s="224" t="s">
        <v>922</v>
      </c>
      <c r="K38" s="231">
        <v>10345.299999999999</v>
      </c>
      <c r="L38" s="231" t="s">
        <v>922</v>
      </c>
      <c r="M38" s="224">
        <v>11792.4</v>
      </c>
      <c r="N38" s="224" t="s">
        <v>4295</v>
      </c>
      <c r="O38" s="225">
        <v>60749</v>
      </c>
      <c r="P38" s="223" t="s">
        <v>4717</v>
      </c>
      <c r="Q38" s="223" t="s">
        <v>4718</v>
      </c>
      <c r="R38" s="223" t="s">
        <v>4719</v>
      </c>
      <c r="S38" s="223" t="s">
        <v>4720</v>
      </c>
      <c r="T38" s="225">
        <v>42541</v>
      </c>
      <c r="U38" s="226">
        <v>6603700</v>
      </c>
      <c r="V38" s="223" t="s">
        <v>4721</v>
      </c>
      <c r="W38" s="225">
        <v>42515</v>
      </c>
      <c r="X38" s="225">
        <v>42541</v>
      </c>
      <c r="Y38" s="173" t="s">
        <v>3777</v>
      </c>
    </row>
    <row r="39" spans="1:25" s="227" customFormat="1" ht="91.5" customHeight="1" x14ac:dyDescent="0.25">
      <c r="A39" s="173">
        <v>27</v>
      </c>
      <c r="B39" s="173" t="s">
        <v>4336</v>
      </c>
      <c r="C39" s="191" t="s">
        <v>3360</v>
      </c>
      <c r="D39" s="191" t="s">
        <v>4722</v>
      </c>
      <c r="E39" s="222" t="s">
        <v>1046</v>
      </c>
      <c r="F39" s="192">
        <v>42115</v>
      </c>
      <c r="G39" s="192" t="s">
        <v>4723</v>
      </c>
      <c r="H39" s="223" t="s">
        <v>4724</v>
      </c>
      <c r="I39" s="224">
        <v>6991.8</v>
      </c>
      <c r="J39" s="224" t="s">
        <v>922</v>
      </c>
      <c r="K39" s="231">
        <v>7179.2</v>
      </c>
      <c r="L39" s="231" t="s">
        <v>922</v>
      </c>
      <c r="M39" s="224">
        <v>8617.2999999999993</v>
      </c>
      <c r="N39" s="224" t="s">
        <v>1006</v>
      </c>
      <c r="O39" s="225">
        <v>60591</v>
      </c>
      <c r="P39" s="223" t="s">
        <v>4725</v>
      </c>
      <c r="Q39" s="223" t="s">
        <v>4726</v>
      </c>
      <c r="R39" s="223" t="s">
        <v>4727</v>
      </c>
      <c r="S39" s="223" t="s">
        <v>4728</v>
      </c>
      <c r="T39" s="225">
        <v>42523</v>
      </c>
      <c r="U39" s="226">
        <v>51999612</v>
      </c>
      <c r="V39" s="223" t="s">
        <v>4729</v>
      </c>
      <c r="W39" s="225">
        <v>42531</v>
      </c>
      <c r="X39" s="225">
        <v>42531</v>
      </c>
      <c r="Y39" s="173" t="s">
        <v>3779</v>
      </c>
    </row>
    <row r="40" spans="1:25" s="234" customFormat="1" ht="49.5" hidden="1" customHeight="1" x14ac:dyDescent="0.25">
      <c r="A40" s="58"/>
      <c r="B40" s="58"/>
      <c r="C40" s="134" t="s">
        <v>4730</v>
      </c>
      <c r="D40" s="134"/>
      <c r="E40" s="228"/>
      <c r="F40" s="229"/>
      <c r="G40" s="229"/>
      <c r="H40" s="230"/>
      <c r="I40" s="231"/>
      <c r="J40" s="231"/>
      <c r="K40" s="231"/>
      <c r="L40" s="231"/>
      <c r="M40" s="231"/>
      <c r="N40" s="231"/>
      <c r="O40" s="232"/>
      <c r="P40" s="230"/>
      <c r="Q40" s="230"/>
      <c r="R40" s="230"/>
      <c r="S40" s="230"/>
      <c r="T40" s="232"/>
      <c r="U40" s="233"/>
      <c r="V40" s="230"/>
      <c r="W40" s="232"/>
      <c r="X40" s="232"/>
      <c r="Y40" s="58"/>
    </row>
    <row r="41" spans="1:25" s="227" customFormat="1" ht="91.5" customHeight="1" x14ac:dyDescent="0.25">
      <c r="A41" s="173">
        <v>28</v>
      </c>
      <c r="B41" s="173" t="s">
        <v>4731</v>
      </c>
      <c r="C41" s="191" t="s">
        <v>4732</v>
      </c>
      <c r="D41" s="235" t="s">
        <v>4733</v>
      </c>
      <c r="E41" s="222" t="s">
        <v>3501</v>
      </c>
      <c r="F41" s="192">
        <v>42501</v>
      </c>
      <c r="G41" s="192" t="s">
        <v>4275</v>
      </c>
      <c r="H41" s="223" t="s">
        <v>4734</v>
      </c>
      <c r="I41" s="224"/>
      <c r="J41" s="224"/>
      <c r="K41" s="231">
        <v>5518.1</v>
      </c>
      <c r="L41" s="231" t="s">
        <v>922</v>
      </c>
      <c r="M41" s="224">
        <v>15071.6</v>
      </c>
      <c r="N41" s="224" t="s">
        <v>3637</v>
      </c>
      <c r="O41" s="225">
        <v>45044</v>
      </c>
      <c r="P41" s="223" t="s">
        <v>4735</v>
      </c>
      <c r="Q41" s="223" t="s">
        <v>4736</v>
      </c>
      <c r="R41" s="223" t="s">
        <v>4737</v>
      </c>
      <c r="S41" s="223" t="s">
        <v>4738</v>
      </c>
      <c r="T41" s="225">
        <v>42552</v>
      </c>
      <c r="U41" s="226">
        <v>2848500</v>
      </c>
      <c r="V41" s="223" t="s">
        <v>4739</v>
      </c>
      <c r="W41" s="225">
        <v>42558</v>
      </c>
      <c r="X41" s="225">
        <v>42563</v>
      </c>
      <c r="Y41" s="173" t="s">
        <v>3779</v>
      </c>
    </row>
    <row r="42" spans="1:25" s="227" customFormat="1" ht="91.5" customHeight="1" x14ac:dyDescent="0.25">
      <c r="A42" s="173">
        <v>29</v>
      </c>
      <c r="B42" s="173" t="s">
        <v>4731</v>
      </c>
      <c r="C42" s="191" t="s">
        <v>4740</v>
      </c>
      <c r="D42" s="235" t="s">
        <v>4741</v>
      </c>
      <c r="E42" s="222" t="s">
        <v>4742</v>
      </c>
      <c r="F42" s="192">
        <v>42501</v>
      </c>
      <c r="G42" s="192" t="s">
        <v>4743</v>
      </c>
      <c r="H42" s="223" t="s">
        <v>4744</v>
      </c>
      <c r="I42" s="224">
        <v>44305.4</v>
      </c>
      <c r="J42" s="224" t="s">
        <v>922</v>
      </c>
      <c r="K42" s="231">
        <v>44305.4</v>
      </c>
      <c r="L42" s="231" t="s">
        <v>922</v>
      </c>
      <c r="M42" s="224">
        <v>44305.4</v>
      </c>
      <c r="N42" s="224" t="s">
        <v>3637</v>
      </c>
      <c r="O42" s="225">
        <v>47966</v>
      </c>
      <c r="P42" s="223" t="s">
        <v>4745</v>
      </c>
      <c r="Q42" s="223" t="s">
        <v>4746</v>
      </c>
      <c r="R42" s="223" t="s">
        <v>4747</v>
      </c>
      <c r="S42" s="223" t="s">
        <v>4748</v>
      </c>
      <c r="T42" s="225">
        <v>42528</v>
      </c>
      <c r="U42" s="226">
        <v>17747600</v>
      </c>
      <c r="V42" s="223" t="s">
        <v>4749</v>
      </c>
      <c r="W42" s="225">
        <v>42542</v>
      </c>
      <c r="X42" s="225">
        <v>42543</v>
      </c>
      <c r="Y42" s="173" t="s">
        <v>3779</v>
      </c>
    </row>
    <row r="43" spans="1:25" s="227" customFormat="1" ht="91.5" hidden="1" customHeight="1" x14ac:dyDescent="0.25">
      <c r="A43" s="173">
        <v>30</v>
      </c>
      <c r="B43" s="173" t="s">
        <v>4750</v>
      </c>
      <c r="C43" s="191" t="s">
        <v>4751</v>
      </c>
      <c r="D43" s="235" t="s">
        <v>4752</v>
      </c>
      <c r="E43" s="222" t="s">
        <v>4753</v>
      </c>
      <c r="F43" s="192">
        <v>42507</v>
      </c>
      <c r="G43" s="192" t="s">
        <v>4754</v>
      </c>
      <c r="H43" s="223" t="s">
        <v>4755</v>
      </c>
      <c r="I43" s="224"/>
      <c r="J43" s="224"/>
      <c r="K43" s="224"/>
      <c r="L43" s="224"/>
      <c r="M43" s="224">
        <v>1400</v>
      </c>
      <c r="N43" s="224" t="s">
        <v>1006</v>
      </c>
      <c r="O43" s="225">
        <v>60706</v>
      </c>
      <c r="P43" s="223" t="s">
        <v>4756</v>
      </c>
      <c r="Q43" s="223" t="s">
        <v>4757</v>
      </c>
      <c r="R43" s="223" t="s">
        <v>4758</v>
      </c>
      <c r="S43" s="223" t="s">
        <v>4759</v>
      </c>
      <c r="T43" s="225">
        <v>42536</v>
      </c>
      <c r="U43" s="226">
        <v>1056560</v>
      </c>
      <c r="V43" s="223" t="s">
        <v>4760</v>
      </c>
      <c r="W43" s="225">
        <v>42538</v>
      </c>
      <c r="X43" s="225">
        <v>42541</v>
      </c>
      <c r="Y43" s="173" t="s">
        <v>3779</v>
      </c>
    </row>
    <row r="44" spans="1:25" s="261" customFormat="1" ht="91.5" hidden="1" customHeight="1" x14ac:dyDescent="0.25">
      <c r="A44" s="4">
        <v>31</v>
      </c>
      <c r="B44" s="4"/>
      <c r="C44" s="2" t="s">
        <v>3397</v>
      </c>
      <c r="D44" s="255" t="s">
        <v>4761</v>
      </c>
      <c r="E44" s="256" t="s">
        <v>3483</v>
      </c>
      <c r="F44" s="3">
        <v>42515</v>
      </c>
      <c r="G44" s="3" t="s">
        <v>4762</v>
      </c>
      <c r="H44" s="257"/>
      <c r="I44" s="258"/>
      <c r="J44" s="258"/>
      <c r="K44" s="259"/>
      <c r="L44" s="259"/>
      <c r="M44" s="258">
        <v>19695.5</v>
      </c>
      <c r="N44" s="258" t="s">
        <v>1006</v>
      </c>
      <c r="O44" s="257"/>
      <c r="P44" s="257"/>
      <c r="Q44" s="257"/>
      <c r="R44" s="257"/>
      <c r="S44" s="257"/>
      <c r="T44" s="257"/>
      <c r="U44" s="260"/>
      <c r="V44" s="257"/>
      <c r="W44" s="257"/>
      <c r="X44" s="257"/>
      <c r="Y44" s="4"/>
    </row>
    <row r="45" spans="1:25" s="227" customFormat="1" ht="91.5" customHeight="1" x14ac:dyDescent="0.25">
      <c r="A45" s="173">
        <v>32</v>
      </c>
      <c r="B45" s="173" t="s">
        <v>3833</v>
      </c>
      <c r="C45" s="191" t="s">
        <v>4763</v>
      </c>
      <c r="D45" s="235" t="s">
        <v>4764</v>
      </c>
      <c r="E45" s="222" t="s">
        <v>4765</v>
      </c>
      <c r="F45" s="192">
        <v>42516</v>
      </c>
      <c r="G45" s="192" t="s">
        <v>4300</v>
      </c>
      <c r="H45" s="223" t="s">
        <v>4766</v>
      </c>
      <c r="I45" s="224">
        <v>10000</v>
      </c>
      <c r="J45" s="224" t="s">
        <v>922</v>
      </c>
      <c r="K45" s="231">
        <v>10000</v>
      </c>
      <c r="L45" s="231" t="s">
        <v>922</v>
      </c>
      <c r="M45" s="224">
        <v>10000</v>
      </c>
      <c r="N45" s="224" t="s">
        <v>4767</v>
      </c>
      <c r="O45" s="225">
        <v>60776</v>
      </c>
      <c r="P45" s="223" t="s">
        <v>4768</v>
      </c>
      <c r="Q45" s="223" t="s">
        <v>4769</v>
      </c>
      <c r="R45" s="223" t="s">
        <v>4770</v>
      </c>
      <c r="S45" s="223" t="s">
        <v>4771</v>
      </c>
      <c r="T45" s="225">
        <v>42552</v>
      </c>
      <c r="U45" s="226">
        <v>1443750</v>
      </c>
      <c r="V45" s="223" t="s">
        <v>4772</v>
      </c>
      <c r="W45" s="225">
        <v>42556</v>
      </c>
      <c r="X45" s="225">
        <v>42559</v>
      </c>
      <c r="Y45" s="173" t="s">
        <v>3779</v>
      </c>
    </row>
    <row r="46" spans="1:25" s="227" customFormat="1" ht="91.5" hidden="1" customHeight="1" x14ac:dyDescent="0.25">
      <c r="A46" s="173"/>
      <c r="B46" s="173" t="s">
        <v>4375</v>
      </c>
      <c r="C46" s="190" t="s">
        <v>4773</v>
      </c>
      <c r="D46" s="191" t="s">
        <v>4774</v>
      </c>
      <c r="E46" s="273" t="s">
        <v>4775</v>
      </c>
      <c r="F46" s="192">
        <v>42558</v>
      </c>
      <c r="G46" s="192" t="s">
        <v>4361</v>
      </c>
      <c r="H46" s="223" t="s">
        <v>4776</v>
      </c>
      <c r="I46" s="224"/>
      <c r="J46" s="224"/>
      <c r="K46" s="224"/>
      <c r="L46" s="224"/>
      <c r="M46" s="224">
        <v>4774</v>
      </c>
      <c r="N46" s="224" t="s">
        <v>3986</v>
      </c>
      <c r="O46" s="274">
        <v>58410</v>
      </c>
      <c r="P46" s="223" t="s">
        <v>4777</v>
      </c>
      <c r="Q46" s="223" t="s">
        <v>4778</v>
      </c>
      <c r="R46" s="223" t="s">
        <v>4779</v>
      </c>
      <c r="S46" s="223" t="s">
        <v>4780</v>
      </c>
      <c r="T46" s="225">
        <v>42606</v>
      </c>
      <c r="U46" s="226">
        <v>82910000</v>
      </c>
      <c r="V46" s="223" t="s">
        <v>4781</v>
      </c>
      <c r="W46" s="225">
        <v>42622</v>
      </c>
      <c r="X46" s="225">
        <v>42622</v>
      </c>
      <c r="Y46" s="173" t="s">
        <v>3779</v>
      </c>
    </row>
    <row r="47" spans="1:25" s="227" customFormat="1" ht="91.5" hidden="1" customHeight="1" x14ac:dyDescent="0.25">
      <c r="A47" s="173">
        <v>33</v>
      </c>
      <c r="B47" s="173" t="s">
        <v>4782</v>
      </c>
      <c r="C47" s="191" t="s">
        <v>4783</v>
      </c>
      <c r="D47" s="235" t="s">
        <v>4784</v>
      </c>
      <c r="E47" s="222" t="s">
        <v>4785</v>
      </c>
      <c r="F47" s="192">
        <v>42521</v>
      </c>
      <c r="G47" s="192" t="s">
        <v>4786</v>
      </c>
      <c r="H47" s="223" t="s">
        <v>4787</v>
      </c>
      <c r="I47" s="224"/>
      <c r="J47" s="224"/>
      <c r="K47" s="224"/>
      <c r="L47" s="224"/>
      <c r="M47" s="224">
        <v>2000</v>
      </c>
      <c r="N47" s="224" t="s">
        <v>4501</v>
      </c>
      <c r="O47" s="225">
        <v>60712</v>
      </c>
      <c r="P47" s="223" t="s">
        <v>4788</v>
      </c>
      <c r="Q47" s="223" t="s">
        <v>4789</v>
      </c>
      <c r="R47" s="223" t="s">
        <v>4790</v>
      </c>
      <c r="S47" s="223" t="s">
        <v>4791</v>
      </c>
      <c r="T47" s="225">
        <v>42578</v>
      </c>
      <c r="U47" s="226">
        <v>12544000</v>
      </c>
      <c r="V47" s="223" t="s">
        <v>4792</v>
      </c>
      <c r="W47" s="225">
        <v>42606</v>
      </c>
      <c r="X47" s="225">
        <v>42608</v>
      </c>
      <c r="Y47" s="173" t="s">
        <v>4793</v>
      </c>
    </row>
    <row r="48" spans="1:25" s="227" customFormat="1" ht="91.5" hidden="1" customHeight="1" x14ac:dyDescent="0.25">
      <c r="A48" s="173">
        <v>34</v>
      </c>
      <c r="B48" s="173" t="s">
        <v>4794</v>
      </c>
      <c r="C48" s="191" t="s">
        <v>4670</v>
      </c>
      <c r="D48" s="235" t="s">
        <v>4646</v>
      </c>
      <c r="E48" s="222" t="s">
        <v>4795</v>
      </c>
      <c r="F48" s="192">
        <v>42521</v>
      </c>
      <c r="G48" s="192" t="s">
        <v>4796</v>
      </c>
      <c r="H48" s="223" t="s">
        <v>4797</v>
      </c>
      <c r="I48" s="224"/>
      <c r="J48" s="224"/>
      <c r="K48" s="224"/>
      <c r="L48" s="224"/>
      <c r="M48" s="224">
        <v>60624</v>
      </c>
      <c r="N48" s="224" t="s">
        <v>3637</v>
      </c>
      <c r="O48" s="225">
        <v>44927</v>
      </c>
      <c r="P48" s="223" t="s">
        <v>4798</v>
      </c>
      <c r="Q48" s="223" t="s">
        <v>4799</v>
      </c>
      <c r="R48" s="223" t="s">
        <v>4800</v>
      </c>
      <c r="S48" s="223" t="s">
        <v>4801</v>
      </c>
      <c r="T48" s="225">
        <v>42584</v>
      </c>
      <c r="U48" s="226">
        <v>8688900</v>
      </c>
      <c r="V48" s="223" t="s">
        <v>4802</v>
      </c>
      <c r="W48" s="223"/>
      <c r="X48" s="225">
        <v>42593</v>
      </c>
      <c r="Y48" s="173" t="s">
        <v>3778</v>
      </c>
    </row>
    <row r="49" spans="1:25" s="227" customFormat="1" ht="91.5" hidden="1" customHeight="1" x14ac:dyDescent="0.25">
      <c r="A49" s="173">
        <v>35</v>
      </c>
      <c r="B49" s="173" t="s">
        <v>4386</v>
      </c>
      <c r="C49" s="191" t="s">
        <v>4803</v>
      </c>
      <c r="D49" s="235" t="s">
        <v>4804</v>
      </c>
      <c r="E49" s="222" t="s">
        <v>1041</v>
      </c>
      <c r="F49" s="192">
        <v>42530</v>
      </c>
      <c r="G49" s="192" t="s">
        <v>4805</v>
      </c>
      <c r="H49" s="223" t="s">
        <v>4806</v>
      </c>
      <c r="I49" s="224"/>
      <c r="J49" s="224"/>
      <c r="K49" s="224"/>
      <c r="L49" s="224"/>
      <c r="M49" s="224">
        <v>1550</v>
      </c>
      <c r="N49" s="224" t="s">
        <v>1006</v>
      </c>
      <c r="O49" s="225">
        <v>60998</v>
      </c>
      <c r="P49" s="223"/>
      <c r="Q49" s="223" t="s">
        <v>4807</v>
      </c>
      <c r="R49" s="223"/>
      <c r="S49" s="223"/>
      <c r="T49" s="223"/>
      <c r="U49" s="226"/>
      <c r="V49" s="223" t="s">
        <v>4808</v>
      </c>
      <c r="W49" s="223"/>
      <c r="X49" s="223"/>
      <c r="Y49" s="173" t="s">
        <v>3778</v>
      </c>
    </row>
    <row r="50" spans="1:25" s="234" customFormat="1" ht="46.5" hidden="1" customHeight="1" x14ac:dyDescent="0.25">
      <c r="A50" s="58"/>
      <c r="B50" s="58"/>
      <c r="C50" s="134" t="s">
        <v>4809</v>
      </c>
      <c r="D50" s="275"/>
      <c r="E50" s="228"/>
      <c r="F50" s="229"/>
      <c r="G50" s="229"/>
      <c r="H50" s="230"/>
      <c r="I50" s="231"/>
      <c r="J50" s="231"/>
      <c r="K50" s="231"/>
      <c r="L50" s="231"/>
      <c r="M50" s="231"/>
      <c r="N50" s="231"/>
      <c r="O50" s="232"/>
      <c r="P50" s="230"/>
      <c r="Q50" s="230"/>
      <c r="R50" s="230"/>
      <c r="S50" s="230"/>
      <c r="T50" s="230"/>
      <c r="U50" s="233"/>
      <c r="V50" s="230"/>
      <c r="W50" s="230"/>
      <c r="X50" s="230"/>
      <c r="Y50" s="58"/>
    </row>
    <row r="51" spans="1:25" s="227" customFormat="1" ht="91.5" hidden="1" customHeight="1" x14ac:dyDescent="0.25">
      <c r="A51" s="173">
        <v>36</v>
      </c>
      <c r="B51" s="173" t="s">
        <v>4392</v>
      </c>
      <c r="C51" s="191" t="s">
        <v>4810</v>
      </c>
      <c r="D51" s="235" t="s">
        <v>4811</v>
      </c>
      <c r="E51" s="222" t="s">
        <v>3493</v>
      </c>
      <c r="F51" s="192">
        <v>42543</v>
      </c>
      <c r="G51" s="192" t="s">
        <v>4812</v>
      </c>
      <c r="H51" s="223" t="s">
        <v>4813</v>
      </c>
      <c r="I51" s="224">
        <v>742.8</v>
      </c>
      <c r="J51" s="224" t="s">
        <v>1006</v>
      </c>
      <c r="K51" s="224"/>
      <c r="L51" s="224"/>
      <c r="M51" s="224">
        <v>742.8</v>
      </c>
      <c r="N51" s="224" t="s">
        <v>1006</v>
      </c>
      <c r="O51" s="225">
        <v>59109</v>
      </c>
      <c r="P51" s="223" t="s">
        <v>4814</v>
      </c>
      <c r="Q51" s="223" t="s">
        <v>4815</v>
      </c>
      <c r="R51" s="223" t="s">
        <v>4816</v>
      </c>
      <c r="S51" s="223" t="s">
        <v>4817</v>
      </c>
      <c r="T51" s="225">
        <v>42584</v>
      </c>
      <c r="U51" s="226">
        <v>26306300</v>
      </c>
      <c r="V51" s="223" t="s">
        <v>4818</v>
      </c>
      <c r="W51" s="225">
        <v>42593</v>
      </c>
      <c r="X51" s="225">
        <v>42593</v>
      </c>
      <c r="Y51" s="173" t="s">
        <v>3778</v>
      </c>
    </row>
    <row r="52" spans="1:25" s="227" customFormat="1" ht="120" hidden="1" customHeight="1" x14ac:dyDescent="0.25">
      <c r="A52" s="173">
        <v>37</v>
      </c>
      <c r="B52" s="173" t="s">
        <v>4398</v>
      </c>
      <c r="C52" s="191" t="s">
        <v>4819</v>
      </c>
      <c r="D52" s="235" t="s">
        <v>4820</v>
      </c>
      <c r="E52" s="222" t="s">
        <v>4821</v>
      </c>
      <c r="F52" s="192">
        <v>42543</v>
      </c>
      <c r="G52" s="192" t="s">
        <v>4822</v>
      </c>
      <c r="H52" s="223" t="s">
        <v>4823</v>
      </c>
      <c r="I52" s="224"/>
      <c r="J52" s="224"/>
      <c r="K52" s="224"/>
      <c r="L52" s="224"/>
      <c r="M52" s="224">
        <v>16031</v>
      </c>
      <c r="N52" s="224" t="s">
        <v>3987</v>
      </c>
      <c r="O52" s="225">
        <v>46015</v>
      </c>
      <c r="P52" s="223"/>
      <c r="Q52" s="223" t="s">
        <v>4824</v>
      </c>
      <c r="R52" s="223" t="s">
        <v>4825</v>
      </c>
      <c r="S52" s="223" t="s">
        <v>4826</v>
      </c>
      <c r="T52" s="225">
        <v>42593</v>
      </c>
      <c r="U52" s="226">
        <v>1753390</v>
      </c>
      <c r="V52" s="223" t="s">
        <v>4827</v>
      </c>
      <c r="W52" s="225">
        <v>42633</v>
      </c>
      <c r="X52" s="225">
        <v>42633</v>
      </c>
      <c r="Y52" s="173" t="s">
        <v>3778</v>
      </c>
    </row>
    <row r="53" spans="1:25" s="227" customFormat="1" ht="50.25" customHeight="1" x14ac:dyDescent="0.25">
      <c r="A53" s="723">
        <v>38</v>
      </c>
      <c r="B53" s="723" t="s">
        <v>4402</v>
      </c>
      <c r="C53" s="731" t="s">
        <v>4828</v>
      </c>
      <c r="D53" s="731" t="s">
        <v>4829</v>
      </c>
      <c r="E53" s="731" t="s">
        <v>4830</v>
      </c>
      <c r="F53" s="727">
        <v>42548</v>
      </c>
      <c r="G53" s="727" t="s">
        <v>4831</v>
      </c>
      <c r="H53" s="723" t="s">
        <v>4832</v>
      </c>
      <c r="I53" s="762"/>
      <c r="J53" s="762"/>
      <c r="K53" s="231">
        <v>182209</v>
      </c>
      <c r="L53" s="231" t="s">
        <v>922</v>
      </c>
      <c r="M53" s="762">
        <v>186367</v>
      </c>
      <c r="N53" s="762" t="s">
        <v>3637</v>
      </c>
      <c r="O53" s="725">
        <v>46209</v>
      </c>
      <c r="P53" s="723" t="s">
        <v>4833</v>
      </c>
      <c r="Q53" s="723" t="s">
        <v>4834</v>
      </c>
      <c r="R53" s="723"/>
      <c r="S53" s="723" t="s">
        <v>4835</v>
      </c>
      <c r="T53" s="725"/>
      <c r="U53" s="760"/>
      <c r="V53" s="723" t="s">
        <v>4836</v>
      </c>
      <c r="W53" s="725">
        <v>42607</v>
      </c>
      <c r="X53" s="725">
        <v>42661</v>
      </c>
      <c r="Y53" s="723" t="s">
        <v>4241</v>
      </c>
    </row>
    <row r="54" spans="1:25" s="227" customFormat="1" ht="50.25" hidden="1" customHeight="1" x14ac:dyDescent="0.25">
      <c r="A54" s="724"/>
      <c r="B54" s="724"/>
      <c r="C54" s="732"/>
      <c r="D54" s="732"/>
      <c r="E54" s="732"/>
      <c r="F54" s="728"/>
      <c r="G54" s="728"/>
      <c r="H54" s="724"/>
      <c r="I54" s="763"/>
      <c r="J54" s="763"/>
      <c r="K54" s="224">
        <v>2870</v>
      </c>
      <c r="L54" s="224" t="s">
        <v>3801</v>
      </c>
      <c r="M54" s="763"/>
      <c r="N54" s="763"/>
      <c r="O54" s="726"/>
      <c r="P54" s="724"/>
      <c r="Q54" s="724"/>
      <c r="R54" s="724"/>
      <c r="S54" s="724"/>
      <c r="T54" s="726"/>
      <c r="U54" s="761"/>
      <c r="V54" s="724"/>
      <c r="W54" s="726"/>
      <c r="X54" s="726"/>
      <c r="Y54" s="724"/>
    </row>
    <row r="55" spans="1:25" s="227" customFormat="1" ht="91.5" hidden="1" customHeight="1" x14ac:dyDescent="0.25">
      <c r="A55" s="173">
        <v>39</v>
      </c>
      <c r="B55" s="173" t="s">
        <v>4407</v>
      </c>
      <c r="C55" s="191" t="s">
        <v>4828</v>
      </c>
      <c r="D55" s="235" t="s">
        <v>4837</v>
      </c>
      <c r="E55" s="222" t="s">
        <v>4838</v>
      </c>
      <c r="F55" s="192">
        <v>42548</v>
      </c>
      <c r="G55" s="192" t="s">
        <v>4839</v>
      </c>
      <c r="H55" s="223" t="s">
        <v>4840</v>
      </c>
      <c r="I55" s="224"/>
      <c r="J55" s="224"/>
      <c r="K55" s="224"/>
      <c r="L55" s="224"/>
      <c r="M55" s="224">
        <v>6454.9</v>
      </c>
      <c r="N55" s="224" t="s">
        <v>1006</v>
      </c>
      <c r="O55" s="225">
        <v>56185</v>
      </c>
      <c r="P55" s="223" t="s">
        <v>4841</v>
      </c>
      <c r="Q55" s="223" t="s">
        <v>4842</v>
      </c>
      <c r="R55" s="223" t="s">
        <v>4843</v>
      </c>
      <c r="S55" s="223" t="s">
        <v>4844</v>
      </c>
      <c r="T55" s="225">
        <v>42536</v>
      </c>
      <c r="U55" s="226">
        <v>10767309</v>
      </c>
      <c r="V55" s="223" t="s">
        <v>4845</v>
      </c>
      <c r="W55" s="225">
        <v>42587</v>
      </c>
      <c r="X55" s="225">
        <v>42587</v>
      </c>
      <c r="Y55" s="173" t="s">
        <v>3778</v>
      </c>
    </row>
    <row r="56" spans="1:25" s="227" customFormat="1" ht="91.5" customHeight="1" x14ac:dyDescent="0.25">
      <c r="A56" s="173">
        <v>40</v>
      </c>
      <c r="B56" s="173" t="s">
        <v>4413</v>
      </c>
      <c r="C56" s="191" t="s">
        <v>4846</v>
      </c>
      <c r="D56" s="235" t="s">
        <v>4847</v>
      </c>
      <c r="E56" s="222" t="s">
        <v>4848</v>
      </c>
      <c r="F56" s="192">
        <v>42550</v>
      </c>
      <c r="G56" s="192" t="s">
        <v>4849</v>
      </c>
      <c r="H56" s="223" t="s">
        <v>4850</v>
      </c>
      <c r="I56" s="224"/>
      <c r="J56" s="224"/>
      <c r="K56" s="231">
        <v>3666.6</v>
      </c>
      <c r="L56" s="231" t="s">
        <v>922</v>
      </c>
      <c r="M56" s="224">
        <v>4313.6000000000004</v>
      </c>
      <c r="N56" s="224" t="s">
        <v>1006</v>
      </c>
      <c r="O56" s="225">
        <v>60646</v>
      </c>
      <c r="P56" s="223" t="s">
        <v>4851</v>
      </c>
      <c r="Q56" s="223" t="s">
        <v>4852</v>
      </c>
      <c r="R56" s="223" t="s">
        <v>4853</v>
      </c>
      <c r="S56" s="223"/>
      <c r="T56" s="225">
        <v>42566</v>
      </c>
      <c r="U56" s="226">
        <v>424600</v>
      </c>
      <c r="V56" s="223" t="s">
        <v>4854</v>
      </c>
      <c r="W56" s="225">
        <v>42571</v>
      </c>
      <c r="X56" s="225">
        <v>42572</v>
      </c>
      <c r="Y56" s="173" t="s">
        <v>3779</v>
      </c>
    </row>
    <row r="57" spans="1:25" s="227" customFormat="1" ht="91.5" hidden="1" customHeight="1" x14ac:dyDescent="0.25">
      <c r="A57" s="173">
        <v>41</v>
      </c>
      <c r="B57" s="173" t="s">
        <v>4415</v>
      </c>
      <c r="C57" s="191" t="s">
        <v>4855</v>
      </c>
      <c r="D57" s="235" t="s">
        <v>4856</v>
      </c>
      <c r="E57" s="222" t="s">
        <v>4857</v>
      </c>
      <c r="F57" s="192">
        <v>42552</v>
      </c>
      <c r="G57" s="192" t="s">
        <v>4858</v>
      </c>
      <c r="H57" s="223" t="s">
        <v>4859</v>
      </c>
      <c r="I57" s="224"/>
      <c r="J57" s="224"/>
      <c r="K57" s="224"/>
      <c r="L57" s="224"/>
      <c r="M57" s="224">
        <v>457.8</v>
      </c>
      <c r="N57" s="224" t="s">
        <v>1006</v>
      </c>
      <c r="O57" s="225">
        <v>60789</v>
      </c>
      <c r="P57" s="223" t="s">
        <v>4860</v>
      </c>
      <c r="Q57" s="223" t="s">
        <v>4861</v>
      </c>
      <c r="R57" s="223" t="s">
        <v>4862</v>
      </c>
      <c r="S57" s="223" t="s">
        <v>4863</v>
      </c>
      <c r="T57" s="225">
        <v>42611</v>
      </c>
      <c r="U57" s="226">
        <v>2417000</v>
      </c>
      <c r="V57" s="223" t="s">
        <v>4864</v>
      </c>
      <c r="W57" s="225">
        <v>42591</v>
      </c>
      <c r="X57" s="225">
        <v>42613</v>
      </c>
      <c r="Y57" s="173" t="s">
        <v>3777</v>
      </c>
    </row>
    <row r="58" spans="1:25" s="227" customFormat="1" ht="91.5" hidden="1" customHeight="1" x14ac:dyDescent="0.25">
      <c r="A58" s="173">
        <v>42</v>
      </c>
      <c r="B58" s="173" t="s">
        <v>4343</v>
      </c>
      <c r="C58" s="191" t="s">
        <v>4865</v>
      </c>
      <c r="D58" s="235" t="s">
        <v>4866</v>
      </c>
      <c r="E58" s="222" t="s">
        <v>3517</v>
      </c>
      <c r="F58" s="192">
        <v>42555</v>
      </c>
      <c r="G58" s="192" t="s">
        <v>4354</v>
      </c>
      <c r="H58" s="223" t="s">
        <v>4867</v>
      </c>
      <c r="I58" s="224"/>
      <c r="J58" s="224"/>
      <c r="K58" s="224"/>
      <c r="L58" s="224"/>
      <c r="M58" s="224">
        <v>22584.5</v>
      </c>
      <c r="N58" s="224" t="s">
        <v>3637</v>
      </c>
      <c r="O58" s="225">
        <v>60797</v>
      </c>
      <c r="P58" s="223" t="s">
        <v>4868</v>
      </c>
      <c r="Q58" s="223" t="s">
        <v>4869</v>
      </c>
      <c r="R58" s="223" t="s">
        <v>4870</v>
      </c>
      <c r="S58" s="223" t="s">
        <v>4871</v>
      </c>
      <c r="T58" s="225">
        <v>42605</v>
      </c>
      <c r="U58" s="226">
        <v>5039000</v>
      </c>
      <c r="V58" s="223" t="s">
        <v>4872</v>
      </c>
      <c r="W58" s="225">
        <v>42626</v>
      </c>
      <c r="X58" s="225">
        <v>42627</v>
      </c>
      <c r="Y58" s="173" t="s">
        <v>3779</v>
      </c>
    </row>
    <row r="59" spans="1:25" s="227" customFormat="1" ht="91.5" hidden="1" customHeight="1" x14ac:dyDescent="0.25">
      <c r="A59" s="173">
        <v>43</v>
      </c>
      <c r="B59" s="173" t="s">
        <v>4873</v>
      </c>
      <c r="C59" s="191" t="s">
        <v>4874</v>
      </c>
      <c r="D59" s="235" t="s">
        <v>4875</v>
      </c>
      <c r="E59" s="222" t="s">
        <v>4876</v>
      </c>
      <c r="F59" s="192">
        <v>42556</v>
      </c>
      <c r="G59" s="192" t="s">
        <v>4358</v>
      </c>
      <c r="H59" s="223" t="s">
        <v>4877</v>
      </c>
      <c r="I59" s="224"/>
      <c r="J59" s="224"/>
      <c r="K59" s="224"/>
      <c r="L59" s="224"/>
      <c r="M59" s="224">
        <v>1440.4</v>
      </c>
      <c r="N59" s="224" t="s">
        <v>1006</v>
      </c>
      <c r="O59" s="225">
        <v>60722</v>
      </c>
      <c r="P59" s="223" t="s">
        <v>4878</v>
      </c>
      <c r="Q59" s="223" t="s">
        <v>4879</v>
      </c>
      <c r="R59" s="223" t="s">
        <v>4880</v>
      </c>
      <c r="S59" s="223" t="s">
        <v>4881</v>
      </c>
      <c r="T59" s="225">
        <v>42577</v>
      </c>
      <c r="U59" s="226">
        <v>540100</v>
      </c>
      <c r="V59" s="223" t="s">
        <v>4882</v>
      </c>
      <c r="W59" s="225">
        <v>42583</v>
      </c>
      <c r="X59" s="225">
        <v>42583</v>
      </c>
      <c r="Y59" s="173" t="s">
        <v>4793</v>
      </c>
    </row>
    <row r="60" spans="1:25" s="227" customFormat="1" ht="91.5" customHeight="1" x14ac:dyDescent="0.25">
      <c r="A60" s="173">
        <v>44</v>
      </c>
      <c r="B60" s="173" t="s">
        <v>4421</v>
      </c>
      <c r="C60" s="191" t="s">
        <v>1818</v>
      </c>
      <c r="D60" s="235" t="s">
        <v>4883</v>
      </c>
      <c r="E60" s="222" t="s">
        <v>4884</v>
      </c>
      <c r="F60" s="192">
        <v>42556</v>
      </c>
      <c r="G60" s="192" t="s">
        <v>4358</v>
      </c>
      <c r="H60" s="223" t="s">
        <v>4885</v>
      </c>
      <c r="I60" s="224"/>
      <c r="J60" s="224"/>
      <c r="K60" s="231">
        <v>47894</v>
      </c>
      <c r="L60" s="231" t="s">
        <v>922</v>
      </c>
      <c r="M60" s="224">
        <v>47894</v>
      </c>
      <c r="N60" s="224" t="s">
        <v>3637</v>
      </c>
      <c r="O60" s="225">
        <v>46631</v>
      </c>
      <c r="P60" s="223" t="s">
        <v>4886</v>
      </c>
      <c r="Q60" s="223" t="s">
        <v>4887</v>
      </c>
      <c r="R60" s="223" t="s">
        <v>4888</v>
      </c>
      <c r="S60" s="223" t="s">
        <v>4889</v>
      </c>
      <c r="T60" s="225">
        <v>42565</v>
      </c>
      <c r="U60" s="226">
        <v>11199000</v>
      </c>
      <c r="V60" s="223" t="s">
        <v>4890</v>
      </c>
      <c r="W60" s="225">
        <v>42563</v>
      </c>
      <c r="X60" s="225">
        <v>42565</v>
      </c>
      <c r="Y60" s="173" t="s">
        <v>3777</v>
      </c>
    </row>
    <row r="61" spans="1:25" s="227" customFormat="1" ht="91.5" hidden="1" customHeight="1" x14ac:dyDescent="0.25">
      <c r="A61" s="173">
        <v>45</v>
      </c>
      <c r="B61" s="173" t="s">
        <v>4891</v>
      </c>
      <c r="C61" s="191" t="s">
        <v>4892</v>
      </c>
      <c r="D61" s="235" t="s">
        <v>4893</v>
      </c>
      <c r="E61" s="222" t="s">
        <v>1126</v>
      </c>
      <c r="F61" s="192">
        <v>42556</v>
      </c>
      <c r="G61" s="192" t="s">
        <v>4358</v>
      </c>
      <c r="H61" s="223" t="s">
        <v>4894</v>
      </c>
      <c r="I61" s="224"/>
      <c r="J61" s="224"/>
      <c r="K61" s="224"/>
      <c r="L61" s="224"/>
      <c r="M61" s="224">
        <v>8945.9</v>
      </c>
      <c r="N61" s="224" t="s">
        <v>1006</v>
      </c>
      <c r="O61" s="225">
        <v>60646</v>
      </c>
      <c r="P61" s="223" t="s">
        <v>4895</v>
      </c>
      <c r="Q61" s="223" t="s">
        <v>4896</v>
      </c>
      <c r="R61" s="223" t="s">
        <v>4897</v>
      </c>
      <c r="S61" s="223" t="s">
        <v>4898</v>
      </c>
      <c r="T61" s="225">
        <v>42591</v>
      </c>
      <c r="U61" s="226">
        <v>22923800</v>
      </c>
      <c r="V61" s="223" t="s">
        <v>4899</v>
      </c>
      <c r="W61" s="225">
        <v>42597</v>
      </c>
      <c r="X61" s="225">
        <v>42598</v>
      </c>
      <c r="Y61" s="173" t="s">
        <v>3779</v>
      </c>
    </row>
    <row r="62" spans="1:25" s="261" customFormat="1" ht="91.5" hidden="1" customHeight="1" x14ac:dyDescent="0.25">
      <c r="A62" s="4">
        <v>46</v>
      </c>
      <c r="B62" s="4"/>
      <c r="C62" s="2" t="s">
        <v>4900</v>
      </c>
      <c r="D62" s="255" t="s">
        <v>4901</v>
      </c>
      <c r="E62" s="256" t="s">
        <v>3493</v>
      </c>
      <c r="F62" s="3">
        <v>42557</v>
      </c>
      <c r="G62" s="3" t="s">
        <v>4902</v>
      </c>
      <c r="H62" s="257"/>
      <c r="I62" s="258"/>
      <c r="J62" s="258"/>
      <c r="K62" s="259"/>
      <c r="L62" s="259"/>
      <c r="M62" s="258">
        <v>2485.1999999999998</v>
      </c>
      <c r="N62" s="258" t="s">
        <v>1006</v>
      </c>
      <c r="O62" s="257"/>
      <c r="P62" s="257"/>
      <c r="Q62" s="257"/>
      <c r="R62" s="257"/>
      <c r="S62" s="257"/>
      <c r="T62" s="257"/>
      <c r="U62" s="260"/>
      <c r="V62" s="257"/>
      <c r="W62" s="257"/>
      <c r="X62" s="257"/>
      <c r="Y62" s="4"/>
    </row>
    <row r="63" spans="1:25" s="234" customFormat="1" ht="47.25" hidden="1" customHeight="1" x14ac:dyDescent="0.25">
      <c r="A63" s="58"/>
      <c r="B63" s="58"/>
      <c r="C63" s="134" t="s">
        <v>4903</v>
      </c>
      <c r="D63" s="275"/>
      <c r="E63" s="228"/>
      <c r="F63" s="229"/>
      <c r="G63" s="229"/>
      <c r="H63" s="230"/>
      <c r="I63" s="231"/>
      <c r="J63" s="231"/>
      <c r="K63" s="231"/>
      <c r="L63" s="231"/>
      <c r="M63" s="231"/>
      <c r="N63" s="231"/>
      <c r="O63" s="230"/>
      <c r="P63" s="230"/>
      <c r="Q63" s="230"/>
      <c r="R63" s="230"/>
      <c r="S63" s="230"/>
      <c r="T63" s="230"/>
      <c r="U63" s="233"/>
      <c r="V63" s="230"/>
      <c r="W63" s="230"/>
      <c r="X63" s="230"/>
      <c r="Y63" s="58"/>
    </row>
    <row r="64" spans="1:25" s="227" customFormat="1" ht="91.5" hidden="1" customHeight="1" x14ac:dyDescent="0.25">
      <c r="A64" s="173">
        <v>47</v>
      </c>
      <c r="B64" s="173" t="s">
        <v>4431</v>
      </c>
      <c r="C64" s="191" t="s">
        <v>4904</v>
      </c>
      <c r="D64" s="235" t="s">
        <v>4905</v>
      </c>
      <c r="E64" s="222" t="s">
        <v>1019</v>
      </c>
      <c r="F64" s="192">
        <v>42569</v>
      </c>
      <c r="G64" s="192" t="s">
        <v>4906</v>
      </c>
      <c r="H64" s="223" t="s">
        <v>4907</v>
      </c>
      <c r="I64" s="224"/>
      <c r="J64" s="224"/>
      <c r="K64" s="224"/>
      <c r="L64" s="224"/>
      <c r="M64" s="224">
        <v>302.2</v>
      </c>
      <c r="N64" s="224" t="s">
        <v>1006</v>
      </c>
      <c r="O64" s="223" t="s">
        <v>4908</v>
      </c>
      <c r="P64" s="223" t="s">
        <v>4909</v>
      </c>
      <c r="Q64" s="223" t="s">
        <v>4910</v>
      </c>
      <c r="R64" s="223" t="s">
        <v>4911</v>
      </c>
      <c r="S64" s="223" t="s">
        <v>4912</v>
      </c>
      <c r="T64" s="223"/>
      <c r="U64" s="226">
        <v>1807500</v>
      </c>
      <c r="V64" s="223" t="s">
        <v>4913</v>
      </c>
      <c r="W64" s="225">
        <v>42640</v>
      </c>
      <c r="X64" s="225">
        <v>42640</v>
      </c>
      <c r="Y64" s="173" t="s">
        <v>3778</v>
      </c>
    </row>
    <row r="65" spans="1:26" s="243" customFormat="1" ht="32.25" hidden="1" customHeight="1" x14ac:dyDescent="0.25">
      <c r="A65" s="715">
        <v>48</v>
      </c>
      <c r="B65" s="715"/>
      <c r="C65" s="715" t="s">
        <v>4914</v>
      </c>
      <c r="D65" s="787" t="s">
        <v>4915</v>
      </c>
      <c r="E65" s="787" t="s">
        <v>982</v>
      </c>
      <c r="F65" s="784">
        <v>42572</v>
      </c>
      <c r="G65" s="784">
        <v>42598</v>
      </c>
      <c r="H65" s="715" t="s">
        <v>4916</v>
      </c>
      <c r="I65" s="240"/>
      <c r="J65" s="240"/>
      <c r="K65" s="240"/>
      <c r="L65" s="240"/>
      <c r="M65" s="240">
        <v>12301.8</v>
      </c>
      <c r="N65" s="240" t="s">
        <v>1006</v>
      </c>
      <c r="O65" s="713">
        <v>53336</v>
      </c>
      <c r="P65" s="715"/>
      <c r="Q65" s="715" t="s">
        <v>4917</v>
      </c>
      <c r="R65" s="715"/>
      <c r="S65" s="715"/>
      <c r="T65" s="715"/>
      <c r="U65" s="781"/>
      <c r="V65" s="715"/>
      <c r="W65" s="715"/>
      <c r="X65" s="715"/>
      <c r="Y65" s="715" t="s">
        <v>3777</v>
      </c>
    </row>
    <row r="66" spans="1:26" s="243" customFormat="1" ht="32.25" hidden="1" customHeight="1" x14ac:dyDescent="0.25">
      <c r="A66" s="780"/>
      <c r="B66" s="780"/>
      <c r="C66" s="780"/>
      <c r="D66" s="788"/>
      <c r="E66" s="788"/>
      <c r="F66" s="785"/>
      <c r="G66" s="785"/>
      <c r="H66" s="780"/>
      <c r="I66" s="240"/>
      <c r="J66" s="240"/>
      <c r="K66" s="240"/>
      <c r="L66" s="240"/>
      <c r="M66" s="240">
        <v>5365</v>
      </c>
      <c r="N66" s="240" t="s">
        <v>4295</v>
      </c>
      <c r="O66" s="780"/>
      <c r="P66" s="780"/>
      <c r="Q66" s="780"/>
      <c r="R66" s="780"/>
      <c r="S66" s="780"/>
      <c r="T66" s="780"/>
      <c r="U66" s="782"/>
      <c r="V66" s="780"/>
      <c r="W66" s="780"/>
      <c r="X66" s="780"/>
      <c r="Y66" s="780"/>
    </row>
    <row r="67" spans="1:26" s="243" customFormat="1" ht="32.25" hidden="1" customHeight="1" x14ac:dyDescent="0.25">
      <c r="A67" s="716"/>
      <c r="B67" s="716"/>
      <c r="C67" s="716"/>
      <c r="D67" s="789"/>
      <c r="E67" s="789"/>
      <c r="F67" s="786"/>
      <c r="G67" s="786"/>
      <c r="H67" s="716"/>
      <c r="I67" s="240"/>
      <c r="J67" s="240"/>
      <c r="K67" s="240"/>
      <c r="L67" s="240"/>
      <c r="M67" s="240">
        <v>2307.8000000000002</v>
      </c>
      <c r="N67" s="240" t="s">
        <v>4461</v>
      </c>
      <c r="O67" s="716"/>
      <c r="P67" s="716"/>
      <c r="Q67" s="716"/>
      <c r="R67" s="716"/>
      <c r="S67" s="716"/>
      <c r="T67" s="716"/>
      <c r="U67" s="783"/>
      <c r="V67" s="716"/>
      <c r="W67" s="716"/>
      <c r="X67" s="716"/>
      <c r="Y67" s="716"/>
    </row>
    <row r="68" spans="1:26" s="243" customFormat="1" ht="91.5" hidden="1" customHeight="1" x14ac:dyDescent="0.25">
      <c r="A68" s="237">
        <v>49</v>
      </c>
      <c r="B68" s="237"/>
      <c r="C68" s="262" t="s">
        <v>4918</v>
      </c>
      <c r="D68" s="263" t="s">
        <v>4919</v>
      </c>
      <c r="E68" s="264" t="s">
        <v>4876</v>
      </c>
      <c r="F68" s="239">
        <v>42579</v>
      </c>
      <c r="G68" s="239" t="s">
        <v>4920</v>
      </c>
      <c r="H68" s="238" t="s">
        <v>4921</v>
      </c>
      <c r="I68" s="240">
        <v>1213.8</v>
      </c>
      <c r="J68" s="240" t="s">
        <v>4256</v>
      </c>
      <c r="K68" s="240"/>
      <c r="L68" s="240"/>
      <c r="M68" s="240">
        <v>1213.8</v>
      </c>
      <c r="N68" s="240" t="s">
        <v>4256</v>
      </c>
      <c r="O68" s="241">
        <v>60559</v>
      </c>
      <c r="P68" s="238" t="s">
        <v>4922</v>
      </c>
      <c r="Q68" s="238" t="s">
        <v>4923</v>
      </c>
      <c r="R68" s="238"/>
      <c r="S68" s="238"/>
      <c r="T68" s="276">
        <v>42692</v>
      </c>
      <c r="U68" s="277">
        <v>119480</v>
      </c>
      <c r="V68" s="278" t="s">
        <v>4924</v>
      </c>
      <c r="W68" s="276">
        <v>42660</v>
      </c>
      <c r="X68" s="276">
        <v>42772</v>
      </c>
      <c r="Y68" s="279" t="s">
        <v>4241</v>
      </c>
      <c r="Z68" s="243" t="s">
        <v>4925</v>
      </c>
    </row>
    <row r="69" spans="1:26" s="227" customFormat="1" ht="91.5" customHeight="1" x14ac:dyDescent="0.25">
      <c r="A69" s="173">
        <v>50</v>
      </c>
      <c r="B69" s="173" t="s">
        <v>4926</v>
      </c>
      <c r="C69" s="191" t="s">
        <v>4927</v>
      </c>
      <c r="D69" s="235" t="s">
        <v>3463</v>
      </c>
      <c r="E69" s="222" t="s">
        <v>3489</v>
      </c>
      <c r="F69" s="192">
        <v>42579</v>
      </c>
      <c r="G69" s="192">
        <v>42605</v>
      </c>
      <c r="H69" s="223" t="s">
        <v>4928</v>
      </c>
      <c r="I69" s="224">
        <v>25749.8</v>
      </c>
      <c r="J69" s="224" t="s">
        <v>922</v>
      </c>
      <c r="K69" s="231">
        <v>23997.599999999999</v>
      </c>
      <c r="L69" s="231" t="s">
        <v>922</v>
      </c>
      <c r="M69" s="224">
        <v>23997.599999999999</v>
      </c>
      <c r="N69" s="224" t="s">
        <v>1006</v>
      </c>
      <c r="O69" s="225">
        <v>60695</v>
      </c>
      <c r="P69" s="223" t="s">
        <v>4929</v>
      </c>
      <c r="Q69" s="223" t="s">
        <v>4930</v>
      </c>
      <c r="R69" s="223" t="s">
        <v>4931</v>
      </c>
      <c r="S69" s="223" t="s">
        <v>4932</v>
      </c>
      <c r="T69" s="225">
        <v>42612</v>
      </c>
      <c r="U69" s="226">
        <v>53994600</v>
      </c>
      <c r="V69" s="223" t="s">
        <v>4933</v>
      </c>
      <c r="W69" s="225">
        <v>42612</v>
      </c>
      <c r="X69" s="225">
        <v>42614</v>
      </c>
      <c r="Y69" s="173" t="s">
        <v>3778</v>
      </c>
    </row>
    <row r="70" spans="1:26" s="227" customFormat="1" ht="91.5" customHeight="1" x14ac:dyDescent="0.25">
      <c r="A70" s="173">
        <v>51</v>
      </c>
      <c r="B70" s="173" t="s">
        <v>3822</v>
      </c>
      <c r="C70" s="191" t="s">
        <v>4927</v>
      </c>
      <c r="D70" s="235" t="s">
        <v>3463</v>
      </c>
      <c r="E70" s="222" t="s">
        <v>904</v>
      </c>
      <c r="F70" s="192">
        <v>42579</v>
      </c>
      <c r="G70" s="192">
        <v>42605</v>
      </c>
      <c r="H70" s="223" t="s">
        <v>4934</v>
      </c>
      <c r="I70" s="224">
        <v>10354.5</v>
      </c>
      <c r="J70" s="224" t="s">
        <v>922</v>
      </c>
      <c r="K70" s="231">
        <v>10354.5</v>
      </c>
      <c r="L70" s="231" t="s">
        <v>922</v>
      </c>
      <c r="M70" s="224">
        <v>20000</v>
      </c>
      <c r="N70" s="224" t="s">
        <v>1006</v>
      </c>
      <c r="O70" s="225">
        <v>60695</v>
      </c>
      <c r="P70" s="223" t="s">
        <v>4935</v>
      </c>
      <c r="Q70" s="223" t="s">
        <v>4936</v>
      </c>
      <c r="R70" s="223" t="s">
        <v>4937</v>
      </c>
      <c r="S70" s="223" t="s">
        <v>4938</v>
      </c>
      <c r="T70" s="225">
        <v>42612</v>
      </c>
      <c r="U70" s="226">
        <v>25875000</v>
      </c>
      <c r="V70" s="223" t="s">
        <v>4939</v>
      </c>
      <c r="W70" s="225">
        <v>42612</v>
      </c>
      <c r="X70" s="225">
        <v>42614</v>
      </c>
      <c r="Y70" s="173" t="s">
        <v>3778</v>
      </c>
    </row>
    <row r="71" spans="1:26" s="227" customFormat="1" ht="91.5" customHeight="1" x14ac:dyDescent="0.25">
      <c r="A71" s="173">
        <v>52</v>
      </c>
      <c r="B71" s="173" t="s">
        <v>4453</v>
      </c>
      <c r="C71" s="191" t="s">
        <v>4927</v>
      </c>
      <c r="D71" s="235" t="s">
        <v>3463</v>
      </c>
      <c r="E71" s="222" t="s">
        <v>3517</v>
      </c>
      <c r="F71" s="192">
        <v>42580</v>
      </c>
      <c r="G71" s="192" t="s">
        <v>4940</v>
      </c>
      <c r="H71" s="223" t="s">
        <v>4941</v>
      </c>
      <c r="I71" s="224">
        <v>7055.6</v>
      </c>
      <c r="J71" s="224" t="s">
        <v>922</v>
      </c>
      <c r="K71" s="231">
        <v>5000</v>
      </c>
      <c r="L71" s="231" t="s">
        <v>922</v>
      </c>
      <c r="M71" s="224">
        <v>5000</v>
      </c>
      <c r="N71" s="224" t="s">
        <v>1006</v>
      </c>
      <c r="O71" s="225">
        <v>60779</v>
      </c>
      <c r="P71" s="223" t="s">
        <v>4942</v>
      </c>
      <c r="Q71" s="223" t="s">
        <v>4943</v>
      </c>
      <c r="R71" s="223" t="s">
        <v>4944</v>
      </c>
      <c r="S71" s="223" t="s">
        <v>4945</v>
      </c>
      <c r="T71" s="225">
        <v>42605</v>
      </c>
      <c r="U71" s="226">
        <v>2193700</v>
      </c>
      <c r="V71" s="223" t="s">
        <v>4946</v>
      </c>
      <c r="W71" s="225">
        <v>42612</v>
      </c>
      <c r="X71" s="225">
        <v>42613</v>
      </c>
      <c r="Y71" s="173" t="s">
        <v>3778</v>
      </c>
    </row>
    <row r="72" spans="1:26" s="227" customFormat="1" ht="91.5" customHeight="1" x14ac:dyDescent="0.25">
      <c r="A72" s="173">
        <v>53</v>
      </c>
      <c r="B72" s="173" t="s">
        <v>4453</v>
      </c>
      <c r="C72" s="191" t="s">
        <v>4927</v>
      </c>
      <c r="D72" s="235" t="s">
        <v>3463</v>
      </c>
      <c r="E72" s="222" t="s">
        <v>4947</v>
      </c>
      <c r="F72" s="192">
        <v>42580</v>
      </c>
      <c r="G72" s="192" t="s">
        <v>4940</v>
      </c>
      <c r="H72" s="223" t="s">
        <v>4948</v>
      </c>
      <c r="I72" s="224">
        <v>6702.8</v>
      </c>
      <c r="J72" s="224" t="s">
        <v>922</v>
      </c>
      <c r="K72" s="231">
        <v>5000</v>
      </c>
      <c r="L72" s="231" t="s">
        <v>922</v>
      </c>
      <c r="M72" s="224">
        <v>5000</v>
      </c>
      <c r="N72" s="224" t="s">
        <v>1006</v>
      </c>
      <c r="O72" s="225">
        <v>60721</v>
      </c>
      <c r="P72" s="223" t="s">
        <v>4949</v>
      </c>
      <c r="Q72" s="223" t="s">
        <v>4950</v>
      </c>
      <c r="R72" s="223" t="s">
        <v>4951</v>
      </c>
      <c r="S72" s="223" t="s">
        <v>4952</v>
      </c>
      <c r="T72" s="225">
        <v>42605</v>
      </c>
      <c r="U72" s="226">
        <v>679500</v>
      </c>
      <c r="V72" s="223" t="s">
        <v>4953</v>
      </c>
      <c r="W72" s="225">
        <v>42612</v>
      </c>
      <c r="X72" s="225">
        <v>42613</v>
      </c>
      <c r="Y72" s="173" t="s">
        <v>3778</v>
      </c>
    </row>
    <row r="73" spans="1:26" s="227" customFormat="1" ht="36.75" hidden="1" customHeight="1" x14ac:dyDescent="0.25">
      <c r="A73" s="723">
        <v>54</v>
      </c>
      <c r="B73" s="723" t="s">
        <v>4467</v>
      </c>
      <c r="C73" s="731" t="s">
        <v>4773</v>
      </c>
      <c r="D73" s="731" t="s">
        <v>4954</v>
      </c>
      <c r="E73" s="731" t="s">
        <v>4955</v>
      </c>
      <c r="F73" s="727">
        <v>42580</v>
      </c>
      <c r="G73" s="727" t="s">
        <v>4956</v>
      </c>
      <c r="H73" s="723" t="s">
        <v>4957</v>
      </c>
      <c r="I73" s="762"/>
      <c r="J73" s="762"/>
      <c r="K73" s="231">
        <v>6405</v>
      </c>
      <c r="L73" s="231" t="s">
        <v>923</v>
      </c>
      <c r="M73" s="762">
        <v>96810</v>
      </c>
      <c r="N73" s="762" t="s">
        <v>4295</v>
      </c>
      <c r="O73" s="725">
        <v>58429</v>
      </c>
      <c r="P73" s="723" t="s">
        <v>4958</v>
      </c>
      <c r="Q73" s="723" t="s">
        <v>4959</v>
      </c>
      <c r="R73" s="723" t="s">
        <v>4960</v>
      </c>
      <c r="S73" s="723" t="s">
        <v>4961</v>
      </c>
      <c r="T73" s="725">
        <v>42696</v>
      </c>
      <c r="U73" s="760">
        <v>2541300</v>
      </c>
      <c r="V73" s="723" t="s">
        <v>4962</v>
      </c>
      <c r="W73" s="725">
        <v>42683</v>
      </c>
      <c r="X73" s="725">
        <v>42699</v>
      </c>
      <c r="Y73" s="723" t="s">
        <v>3779</v>
      </c>
    </row>
    <row r="74" spans="1:26" s="227" customFormat="1" ht="36.75" hidden="1" customHeight="1" x14ac:dyDescent="0.25">
      <c r="A74" s="777"/>
      <c r="B74" s="777"/>
      <c r="C74" s="733"/>
      <c r="D74" s="733"/>
      <c r="E74" s="733"/>
      <c r="F74" s="735"/>
      <c r="G74" s="735"/>
      <c r="H74" s="777"/>
      <c r="I74" s="779"/>
      <c r="J74" s="779"/>
      <c r="K74" s="224">
        <v>6994</v>
      </c>
      <c r="L74" s="224" t="s">
        <v>974</v>
      </c>
      <c r="M74" s="779"/>
      <c r="N74" s="779"/>
      <c r="O74" s="776"/>
      <c r="P74" s="777"/>
      <c r="Q74" s="777"/>
      <c r="R74" s="777"/>
      <c r="S74" s="777"/>
      <c r="T74" s="776"/>
      <c r="U74" s="778"/>
      <c r="V74" s="777"/>
      <c r="W74" s="776"/>
      <c r="X74" s="776"/>
      <c r="Y74" s="777"/>
    </row>
    <row r="75" spans="1:26" s="227" customFormat="1" ht="36.75" hidden="1" customHeight="1" x14ac:dyDescent="0.25">
      <c r="A75" s="724"/>
      <c r="B75" s="724"/>
      <c r="C75" s="732"/>
      <c r="D75" s="732"/>
      <c r="E75" s="732"/>
      <c r="F75" s="728"/>
      <c r="G75" s="728"/>
      <c r="H75" s="724"/>
      <c r="I75" s="763"/>
      <c r="J75" s="763"/>
      <c r="K75" s="224">
        <v>69870</v>
      </c>
      <c r="L75" s="224" t="s">
        <v>3801</v>
      </c>
      <c r="M75" s="763"/>
      <c r="N75" s="763"/>
      <c r="O75" s="726"/>
      <c r="P75" s="724"/>
      <c r="Q75" s="724"/>
      <c r="R75" s="724"/>
      <c r="S75" s="724"/>
      <c r="T75" s="726"/>
      <c r="U75" s="761"/>
      <c r="V75" s="724"/>
      <c r="W75" s="726"/>
      <c r="X75" s="726"/>
      <c r="Y75" s="724"/>
    </row>
    <row r="76" spans="1:26" s="227" customFormat="1" ht="91.5" hidden="1" customHeight="1" x14ac:dyDescent="0.25">
      <c r="A76" s="173">
        <v>55</v>
      </c>
      <c r="B76" s="173" t="s">
        <v>4473</v>
      </c>
      <c r="C76" s="191" t="s">
        <v>4963</v>
      </c>
      <c r="D76" s="235" t="s">
        <v>4964</v>
      </c>
      <c r="E76" s="222" t="s">
        <v>1041</v>
      </c>
      <c r="F76" s="192">
        <v>42584</v>
      </c>
      <c r="G76" s="192">
        <v>42608</v>
      </c>
      <c r="H76" s="223" t="s">
        <v>4965</v>
      </c>
      <c r="I76" s="224"/>
      <c r="J76" s="224"/>
      <c r="K76" s="224"/>
      <c r="L76" s="224"/>
      <c r="M76" s="224">
        <v>2981.2</v>
      </c>
      <c r="N76" s="224" t="s">
        <v>4461</v>
      </c>
      <c r="O76" s="225">
        <v>60768</v>
      </c>
      <c r="P76" s="223" t="s">
        <v>4966</v>
      </c>
      <c r="Q76" s="223" t="s">
        <v>4967</v>
      </c>
      <c r="R76" s="223" t="s">
        <v>4968</v>
      </c>
      <c r="S76" s="223" t="s">
        <v>4969</v>
      </c>
      <c r="T76" s="223"/>
      <c r="U76" s="226"/>
      <c r="V76" s="223" t="s">
        <v>4970</v>
      </c>
      <c r="W76" s="225">
        <v>42605</v>
      </c>
      <c r="X76" s="225">
        <v>42614</v>
      </c>
      <c r="Y76" s="173" t="s">
        <v>3777</v>
      </c>
    </row>
    <row r="77" spans="1:26" s="227" customFormat="1" ht="91.5" hidden="1" customHeight="1" x14ac:dyDescent="0.25">
      <c r="A77" s="173">
        <v>56</v>
      </c>
      <c r="B77" s="173" t="s">
        <v>4480</v>
      </c>
      <c r="C77" s="191" t="s">
        <v>2385</v>
      </c>
      <c r="D77" s="235" t="s">
        <v>3463</v>
      </c>
      <c r="E77" s="222" t="s">
        <v>4231</v>
      </c>
      <c r="F77" s="192">
        <v>42586</v>
      </c>
      <c r="G77" s="192">
        <v>42612</v>
      </c>
      <c r="H77" s="223" t="s">
        <v>4971</v>
      </c>
      <c r="I77" s="224">
        <v>674.6</v>
      </c>
      <c r="J77" s="224" t="s">
        <v>923</v>
      </c>
      <c r="K77" s="231">
        <v>753.4</v>
      </c>
      <c r="L77" s="231" t="s">
        <v>923</v>
      </c>
      <c r="M77" s="224">
        <v>1767.6</v>
      </c>
      <c r="N77" s="224" t="s">
        <v>1006</v>
      </c>
      <c r="O77" s="225">
        <v>47982</v>
      </c>
      <c r="P77" s="223" t="s">
        <v>4972</v>
      </c>
      <c r="Q77" s="223" t="s">
        <v>4973</v>
      </c>
      <c r="R77" s="223" t="s">
        <v>4974</v>
      </c>
      <c r="S77" s="223" t="s">
        <v>4975</v>
      </c>
      <c r="T77" s="225">
        <v>42632</v>
      </c>
      <c r="U77" s="226">
        <v>23710100</v>
      </c>
      <c r="V77" s="223" t="s">
        <v>4976</v>
      </c>
      <c r="W77" s="225">
        <v>42629</v>
      </c>
      <c r="X77" s="225">
        <v>42632</v>
      </c>
      <c r="Y77" s="173" t="s">
        <v>3778</v>
      </c>
    </row>
    <row r="78" spans="1:26" s="227" customFormat="1" ht="91.5" hidden="1" customHeight="1" x14ac:dyDescent="0.25">
      <c r="A78" s="173">
        <v>57</v>
      </c>
      <c r="B78" s="173" t="s">
        <v>4483</v>
      </c>
      <c r="C78" s="191" t="s">
        <v>4977</v>
      </c>
      <c r="D78" s="235" t="s">
        <v>4978</v>
      </c>
      <c r="E78" s="222" t="s">
        <v>1151</v>
      </c>
      <c r="F78" s="192">
        <v>42586</v>
      </c>
      <c r="G78" s="192">
        <v>42612</v>
      </c>
      <c r="H78" s="223" t="s">
        <v>4979</v>
      </c>
      <c r="I78" s="224"/>
      <c r="J78" s="224"/>
      <c r="K78" s="224">
        <v>84717.7</v>
      </c>
      <c r="L78" s="224" t="s">
        <v>1005</v>
      </c>
      <c r="M78" s="224">
        <v>89297.7</v>
      </c>
      <c r="N78" s="224" t="s">
        <v>4295</v>
      </c>
      <c r="O78" s="225">
        <v>57867</v>
      </c>
      <c r="P78" s="223" t="s">
        <v>4980</v>
      </c>
      <c r="Q78" s="223" t="s">
        <v>4981</v>
      </c>
      <c r="R78" s="223" t="s">
        <v>4982</v>
      </c>
      <c r="S78" s="223" t="s">
        <v>4983</v>
      </c>
      <c r="T78" s="223"/>
      <c r="U78" s="226"/>
      <c r="V78" s="223" t="s">
        <v>4984</v>
      </c>
      <c r="W78" s="225">
        <v>42712</v>
      </c>
      <c r="X78" s="225">
        <v>42846</v>
      </c>
      <c r="Y78" s="173" t="s">
        <v>3778</v>
      </c>
    </row>
    <row r="79" spans="1:26" s="227" customFormat="1" ht="53.25" hidden="1" customHeight="1" x14ac:dyDescent="0.25">
      <c r="A79" s="723">
        <v>58</v>
      </c>
      <c r="B79" s="723" t="s">
        <v>4488</v>
      </c>
      <c r="C79" s="731" t="s">
        <v>4985</v>
      </c>
      <c r="D79" s="731" t="s">
        <v>4986</v>
      </c>
      <c r="E79" s="731" t="s">
        <v>4987</v>
      </c>
      <c r="F79" s="727">
        <v>42586</v>
      </c>
      <c r="G79" s="727">
        <v>42612</v>
      </c>
      <c r="H79" s="723" t="s">
        <v>4988</v>
      </c>
      <c r="I79" s="224"/>
      <c r="J79" s="224"/>
      <c r="K79" s="224">
        <v>2244</v>
      </c>
      <c r="L79" s="224" t="s">
        <v>974</v>
      </c>
      <c r="M79" s="762">
        <v>3774</v>
      </c>
      <c r="N79" s="762" t="s">
        <v>1006</v>
      </c>
      <c r="O79" s="725">
        <v>60855</v>
      </c>
      <c r="P79" s="723" t="s">
        <v>4989</v>
      </c>
      <c r="Q79" s="723" t="s">
        <v>4990</v>
      </c>
      <c r="R79" s="723" t="s">
        <v>4991</v>
      </c>
      <c r="S79" s="723" t="s">
        <v>4992</v>
      </c>
      <c r="T79" s="723"/>
      <c r="U79" s="760"/>
      <c r="V79" s="723" t="s">
        <v>4993</v>
      </c>
      <c r="W79" s="725">
        <v>42636</v>
      </c>
      <c r="X79" s="725">
        <v>42639</v>
      </c>
      <c r="Y79" s="723" t="s">
        <v>3777</v>
      </c>
    </row>
    <row r="80" spans="1:26" s="227" customFormat="1" ht="53.25" hidden="1" customHeight="1" x14ac:dyDescent="0.25">
      <c r="A80" s="724"/>
      <c r="B80" s="724"/>
      <c r="C80" s="732"/>
      <c r="D80" s="732"/>
      <c r="E80" s="732"/>
      <c r="F80" s="728"/>
      <c r="G80" s="728"/>
      <c r="H80" s="724"/>
      <c r="I80" s="224"/>
      <c r="J80" s="224"/>
      <c r="K80" s="231">
        <v>153.4</v>
      </c>
      <c r="L80" s="231" t="s">
        <v>923</v>
      </c>
      <c r="M80" s="763"/>
      <c r="N80" s="763"/>
      <c r="O80" s="726"/>
      <c r="P80" s="724"/>
      <c r="Q80" s="724"/>
      <c r="R80" s="724"/>
      <c r="S80" s="724"/>
      <c r="T80" s="724"/>
      <c r="U80" s="761"/>
      <c r="V80" s="724"/>
      <c r="W80" s="724"/>
      <c r="X80" s="724"/>
      <c r="Y80" s="724"/>
    </row>
    <row r="81" spans="1:25" s="227" customFormat="1" ht="91.5" hidden="1" customHeight="1" x14ac:dyDescent="0.25">
      <c r="A81" s="173">
        <v>59</v>
      </c>
      <c r="B81" s="173" t="s">
        <v>4994</v>
      </c>
      <c r="C81" s="191" t="s">
        <v>4918</v>
      </c>
      <c r="D81" s="235" t="s">
        <v>4995</v>
      </c>
      <c r="E81" s="222" t="s">
        <v>1126</v>
      </c>
      <c r="F81" s="192">
        <v>42587</v>
      </c>
      <c r="G81" s="192">
        <v>42613</v>
      </c>
      <c r="H81" s="223" t="s">
        <v>4996</v>
      </c>
      <c r="I81" s="224"/>
      <c r="J81" s="224"/>
      <c r="K81" s="224"/>
      <c r="L81" s="224"/>
      <c r="M81" s="224">
        <v>3276</v>
      </c>
      <c r="N81" s="224" t="s">
        <v>4256</v>
      </c>
      <c r="O81" s="225">
        <v>60700</v>
      </c>
      <c r="P81" s="223" t="s">
        <v>4997</v>
      </c>
      <c r="Q81" s="223" t="s">
        <v>4998</v>
      </c>
      <c r="R81" s="223"/>
      <c r="S81" s="223"/>
      <c r="T81" s="225">
        <v>42606</v>
      </c>
      <c r="U81" s="226">
        <v>5255000</v>
      </c>
      <c r="V81" s="223" t="s">
        <v>4999</v>
      </c>
      <c r="W81" s="225">
        <v>42613</v>
      </c>
      <c r="X81" s="225">
        <v>42849</v>
      </c>
      <c r="Y81" s="173" t="s">
        <v>3779</v>
      </c>
    </row>
    <row r="82" spans="1:25" s="281" customFormat="1" ht="39.75" hidden="1" customHeight="1" x14ac:dyDescent="0.25">
      <c r="A82" s="766">
        <v>60</v>
      </c>
      <c r="B82" s="766"/>
      <c r="C82" s="772" t="s">
        <v>5000</v>
      </c>
      <c r="D82" s="772" t="s">
        <v>5001</v>
      </c>
      <c r="E82" s="772" t="s">
        <v>1041</v>
      </c>
      <c r="F82" s="774">
        <v>42587</v>
      </c>
      <c r="G82" s="774">
        <v>42628</v>
      </c>
      <c r="H82" s="766"/>
      <c r="I82" s="770">
        <v>5408.5</v>
      </c>
      <c r="J82" s="770" t="s">
        <v>4461</v>
      </c>
      <c r="K82" s="770">
        <v>3979.7</v>
      </c>
      <c r="L82" s="770" t="s">
        <v>4461</v>
      </c>
      <c r="M82" s="280"/>
      <c r="N82" s="280" t="s">
        <v>1006</v>
      </c>
      <c r="O82" s="766"/>
      <c r="P82" s="766"/>
      <c r="Q82" s="766"/>
      <c r="R82" s="766"/>
      <c r="S82" s="766"/>
      <c r="T82" s="766"/>
      <c r="U82" s="768"/>
      <c r="V82" s="766"/>
      <c r="W82" s="766"/>
      <c r="X82" s="766"/>
      <c r="Y82" s="766"/>
    </row>
    <row r="83" spans="1:25" s="281" customFormat="1" ht="39.75" hidden="1" customHeight="1" x14ac:dyDescent="0.25">
      <c r="A83" s="767"/>
      <c r="B83" s="767"/>
      <c r="C83" s="773"/>
      <c r="D83" s="773"/>
      <c r="E83" s="773"/>
      <c r="F83" s="775"/>
      <c r="G83" s="775"/>
      <c r="H83" s="767"/>
      <c r="I83" s="771"/>
      <c r="J83" s="771"/>
      <c r="K83" s="771"/>
      <c r="L83" s="771"/>
      <c r="M83" s="280"/>
      <c r="N83" s="280" t="s">
        <v>4461</v>
      </c>
      <c r="O83" s="767"/>
      <c r="P83" s="767"/>
      <c r="Q83" s="767"/>
      <c r="R83" s="767"/>
      <c r="S83" s="767"/>
      <c r="T83" s="767"/>
      <c r="U83" s="769"/>
      <c r="V83" s="767"/>
      <c r="W83" s="767"/>
      <c r="X83" s="767"/>
      <c r="Y83" s="767"/>
    </row>
    <row r="84" spans="1:25" s="281" customFormat="1" ht="91.5" hidden="1" customHeight="1" x14ac:dyDescent="0.25">
      <c r="A84" s="282">
        <v>61</v>
      </c>
      <c r="B84" s="282"/>
      <c r="C84" s="203" t="s">
        <v>5002</v>
      </c>
      <c r="D84" s="283" t="s">
        <v>4628</v>
      </c>
      <c r="E84" s="284" t="s">
        <v>5003</v>
      </c>
      <c r="F84" s="205">
        <v>42592</v>
      </c>
      <c r="G84" s="205">
        <v>42611</v>
      </c>
      <c r="H84" s="285"/>
      <c r="I84" s="280"/>
      <c r="J84" s="280"/>
      <c r="K84" s="280"/>
      <c r="L84" s="280"/>
      <c r="M84" s="280"/>
      <c r="N84" s="280"/>
      <c r="O84" s="285"/>
      <c r="P84" s="285"/>
      <c r="Q84" s="285"/>
      <c r="R84" s="285"/>
      <c r="S84" s="285"/>
      <c r="T84" s="285"/>
      <c r="U84" s="286"/>
      <c r="V84" s="285"/>
      <c r="W84" s="285"/>
      <c r="X84" s="285"/>
      <c r="Y84" s="282"/>
    </row>
    <row r="85" spans="1:25" s="227" customFormat="1" ht="154.5" customHeight="1" x14ac:dyDescent="0.25">
      <c r="A85" s="173">
        <v>62</v>
      </c>
      <c r="B85" s="173" t="s">
        <v>5004</v>
      </c>
      <c r="C85" s="191" t="s">
        <v>4892</v>
      </c>
      <c r="D85" s="235" t="s">
        <v>5005</v>
      </c>
      <c r="E85" s="222" t="s">
        <v>3514</v>
      </c>
      <c r="F85" s="192">
        <v>42593</v>
      </c>
      <c r="G85" s="192" t="s">
        <v>5006</v>
      </c>
      <c r="H85" s="223" t="s">
        <v>5007</v>
      </c>
      <c r="I85" s="224">
        <v>1130.5</v>
      </c>
      <c r="J85" s="224" t="s">
        <v>922</v>
      </c>
      <c r="K85" s="231">
        <v>5178.1000000000004</v>
      </c>
      <c r="L85" s="231" t="s">
        <v>922</v>
      </c>
      <c r="M85" s="224">
        <v>5178.1000000000004</v>
      </c>
      <c r="N85" s="224" t="s">
        <v>1006</v>
      </c>
      <c r="O85" s="225">
        <v>60646</v>
      </c>
      <c r="P85" s="223" t="s">
        <v>5008</v>
      </c>
      <c r="Q85" s="223" t="s">
        <v>5009</v>
      </c>
      <c r="R85" s="223" t="s">
        <v>5010</v>
      </c>
      <c r="S85" s="223" t="s">
        <v>5011</v>
      </c>
      <c r="T85" s="225">
        <v>42607</v>
      </c>
      <c r="U85" s="226">
        <v>156008350</v>
      </c>
      <c r="V85" s="225" t="s">
        <v>5012</v>
      </c>
      <c r="W85" s="225">
        <v>42612</v>
      </c>
      <c r="X85" s="225">
        <v>42613</v>
      </c>
      <c r="Y85" s="173" t="s">
        <v>3779</v>
      </c>
    </row>
    <row r="86" spans="1:25" s="234" customFormat="1" ht="49.5" hidden="1" customHeight="1" x14ac:dyDescent="0.25">
      <c r="A86" s="58"/>
      <c r="B86" s="58"/>
      <c r="C86" s="134" t="s">
        <v>5013</v>
      </c>
      <c r="D86" s="275"/>
      <c r="E86" s="228"/>
      <c r="F86" s="229"/>
      <c r="G86" s="229"/>
      <c r="H86" s="230"/>
      <c r="I86" s="231"/>
      <c r="J86" s="231"/>
      <c r="K86" s="231"/>
      <c r="L86" s="231"/>
      <c r="M86" s="231"/>
      <c r="N86" s="231"/>
      <c r="O86" s="232"/>
      <c r="P86" s="230"/>
      <c r="Q86" s="230"/>
      <c r="R86" s="230"/>
      <c r="S86" s="230"/>
      <c r="T86" s="232"/>
      <c r="U86" s="233"/>
      <c r="V86" s="232"/>
      <c r="W86" s="232"/>
      <c r="X86" s="232"/>
      <c r="Y86" s="58"/>
    </row>
    <row r="87" spans="1:25" s="227" customFormat="1" ht="91.5" hidden="1" customHeight="1" x14ac:dyDescent="0.25">
      <c r="A87" s="173"/>
      <c r="B87" s="173" t="s">
        <v>5014</v>
      </c>
      <c r="C87" s="191" t="s">
        <v>4773</v>
      </c>
      <c r="D87" s="235" t="s">
        <v>5015</v>
      </c>
      <c r="E87" s="222" t="s">
        <v>4955</v>
      </c>
      <c r="F87" s="192">
        <v>42598</v>
      </c>
      <c r="G87" s="192">
        <v>42625</v>
      </c>
      <c r="H87" s="223" t="s">
        <v>5016</v>
      </c>
      <c r="I87" s="224"/>
      <c r="J87" s="224"/>
      <c r="K87" s="224">
        <v>3742.5</v>
      </c>
      <c r="L87" s="224" t="s">
        <v>1005</v>
      </c>
      <c r="M87" s="224">
        <v>30894</v>
      </c>
      <c r="N87" s="224" t="s">
        <v>3987</v>
      </c>
      <c r="O87" s="274">
        <v>58410</v>
      </c>
      <c r="P87" s="223"/>
      <c r="Q87" s="223" t="s">
        <v>5017</v>
      </c>
      <c r="R87" s="223" t="s">
        <v>5018</v>
      </c>
      <c r="S87" s="223" t="s">
        <v>5019</v>
      </c>
      <c r="T87" s="225">
        <v>42636</v>
      </c>
      <c r="U87" s="226">
        <v>1297500</v>
      </c>
      <c r="V87" s="223" t="s">
        <v>5020</v>
      </c>
      <c r="W87" s="225">
        <v>42635</v>
      </c>
      <c r="X87" s="225">
        <v>42643</v>
      </c>
      <c r="Y87" s="173" t="s">
        <v>3778</v>
      </c>
    </row>
    <row r="88" spans="1:25" s="227" customFormat="1" ht="91.5" hidden="1" customHeight="1" x14ac:dyDescent="0.25">
      <c r="A88" s="173">
        <v>63</v>
      </c>
      <c r="B88" s="173" t="s">
        <v>5021</v>
      </c>
      <c r="C88" s="223" t="s">
        <v>5022</v>
      </c>
      <c r="D88" s="223" t="s">
        <v>5023</v>
      </c>
      <c r="E88" s="223" t="s">
        <v>3483</v>
      </c>
      <c r="F88" s="225">
        <v>42599</v>
      </c>
      <c r="G88" s="225">
        <v>42640</v>
      </c>
      <c r="H88" s="223" t="s">
        <v>5024</v>
      </c>
      <c r="I88" s="224">
        <v>12000</v>
      </c>
      <c r="J88" s="224" t="s">
        <v>3636</v>
      </c>
      <c r="K88" s="224"/>
      <c r="L88" s="224"/>
      <c r="M88" s="224">
        <v>12000</v>
      </c>
      <c r="N88" s="224" t="s">
        <v>3636</v>
      </c>
      <c r="O88" s="225">
        <v>59141</v>
      </c>
      <c r="P88" s="223"/>
      <c r="Q88" s="223" t="s">
        <v>5025</v>
      </c>
      <c r="R88" s="223"/>
      <c r="S88" s="223" t="s">
        <v>5026</v>
      </c>
      <c r="T88" s="223"/>
      <c r="U88" s="226"/>
      <c r="V88" s="223" t="s">
        <v>5027</v>
      </c>
      <c r="W88" s="225">
        <v>42646</v>
      </c>
      <c r="X88" s="225">
        <v>42646</v>
      </c>
      <c r="Y88" s="173" t="s">
        <v>4241</v>
      </c>
    </row>
    <row r="89" spans="1:25" s="227" customFormat="1" ht="91.5" customHeight="1" x14ac:dyDescent="0.25">
      <c r="A89" s="173">
        <v>64</v>
      </c>
      <c r="B89" s="173" t="s">
        <v>5028</v>
      </c>
      <c r="C89" s="223" t="s">
        <v>5029</v>
      </c>
      <c r="D89" s="223" t="s">
        <v>5030</v>
      </c>
      <c r="E89" s="223" t="s">
        <v>992</v>
      </c>
      <c r="F89" s="225">
        <v>42604</v>
      </c>
      <c r="G89" s="225" t="s">
        <v>5031</v>
      </c>
      <c r="H89" s="223" t="s">
        <v>5032</v>
      </c>
      <c r="I89" s="224"/>
      <c r="J89" s="224"/>
      <c r="K89" s="231">
        <v>3029.7</v>
      </c>
      <c r="L89" s="231" t="s">
        <v>922</v>
      </c>
      <c r="M89" s="224">
        <v>3400</v>
      </c>
      <c r="N89" s="224" t="s">
        <v>1006</v>
      </c>
      <c r="O89" s="225">
        <v>60721</v>
      </c>
      <c r="P89" s="223" t="s">
        <v>5033</v>
      </c>
      <c r="Q89" s="223" t="s">
        <v>5034</v>
      </c>
      <c r="R89" s="223" t="s">
        <v>5035</v>
      </c>
      <c r="S89" s="223" t="s">
        <v>5036</v>
      </c>
      <c r="T89" s="225">
        <v>42670</v>
      </c>
      <c r="U89" s="226">
        <v>123340000</v>
      </c>
      <c r="V89" s="223" t="s">
        <v>5037</v>
      </c>
      <c r="W89" s="225">
        <v>42643</v>
      </c>
      <c r="X89" s="225">
        <v>42671</v>
      </c>
      <c r="Y89" s="173" t="s">
        <v>3778</v>
      </c>
    </row>
    <row r="90" spans="1:25" s="227" customFormat="1" ht="91.5" hidden="1" customHeight="1" x14ac:dyDescent="0.25">
      <c r="A90" s="173">
        <v>65</v>
      </c>
      <c r="B90" s="173" t="s">
        <v>5038</v>
      </c>
      <c r="C90" s="223" t="s">
        <v>5039</v>
      </c>
      <c r="D90" s="223" t="s">
        <v>5040</v>
      </c>
      <c r="E90" s="223" t="s">
        <v>4629</v>
      </c>
      <c r="F90" s="225">
        <v>42606</v>
      </c>
      <c r="G90" s="225">
        <v>42647</v>
      </c>
      <c r="H90" s="223" t="s">
        <v>5041</v>
      </c>
      <c r="I90" s="224">
        <v>3180.8</v>
      </c>
      <c r="J90" s="224" t="s">
        <v>1006</v>
      </c>
      <c r="K90" s="224"/>
      <c r="L90" s="224"/>
      <c r="M90" s="224">
        <v>3180.8</v>
      </c>
      <c r="N90" s="224" t="s">
        <v>1006</v>
      </c>
      <c r="O90" s="225">
        <v>60694</v>
      </c>
      <c r="P90" s="223" t="s">
        <v>5042</v>
      </c>
      <c r="Q90" s="223" t="s">
        <v>5043</v>
      </c>
      <c r="R90" s="223" t="s">
        <v>5044</v>
      </c>
      <c r="S90" s="223" t="s">
        <v>5045</v>
      </c>
      <c r="T90" s="225">
        <v>42625</v>
      </c>
      <c r="U90" s="226">
        <v>24806300</v>
      </c>
      <c r="V90" s="223" t="s">
        <v>5046</v>
      </c>
      <c r="W90" s="225">
        <v>42635</v>
      </c>
      <c r="X90" s="225">
        <v>42640</v>
      </c>
      <c r="Y90" s="173" t="s">
        <v>3779</v>
      </c>
    </row>
    <row r="91" spans="1:25" s="227" customFormat="1" ht="91.5" customHeight="1" x14ac:dyDescent="0.25">
      <c r="A91" s="173">
        <v>66</v>
      </c>
      <c r="B91" s="173" t="s">
        <v>5047</v>
      </c>
      <c r="C91" s="223" t="s">
        <v>1688</v>
      </c>
      <c r="D91" s="223" t="s">
        <v>5048</v>
      </c>
      <c r="E91" s="223" t="s">
        <v>916</v>
      </c>
      <c r="F91" s="225">
        <v>42606</v>
      </c>
      <c r="G91" s="225">
        <v>42633</v>
      </c>
      <c r="H91" s="223" t="s">
        <v>5049</v>
      </c>
      <c r="I91" s="224"/>
      <c r="J91" s="224"/>
      <c r="K91" s="231">
        <v>10000</v>
      </c>
      <c r="L91" s="231" t="s">
        <v>3803</v>
      </c>
      <c r="M91" s="224">
        <v>10000</v>
      </c>
      <c r="N91" s="224" t="s">
        <v>4767</v>
      </c>
      <c r="O91" s="225">
        <v>60866</v>
      </c>
      <c r="P91" s="223" t="s">
        <v>5050</v>
      </c>
      <c r="Q91" s="223" t="s">
        <v>5051</v>
      </c>
      <c r="R91" s="223" t="s">
        <v>5052</v>
      </c>
      <c r="S91" s="223" t="s">
        <v>5053</v>
      </c>
      <c r="T91" s="225">
        <v>42632</v>
      </c>
      <c r="U91" s="226">
        <v>798000</v>
      </c>
      <c r="V91" s="223" t="s">
        <v>5054</v>
      </c>
      <c r="W91" s="225">
        <v>42629</v>
      </c>
      <c r="X91" s="225">
        <v>42640</v>
      </c>
      <c r="Y91" s="173" t="s">
        <v>3779</v>
      </c>
    </row>
    <row r="92" spans="1:25" s="227" customFormat="1" ht="91.5" hidden="1" customHeight="1" x14ac:dyDescent="0.25">
      <c r="A92" s="173">
        <v>67</v>
      </c>
      <c r="B92" s="173" t="s">
        <v>5055</v>
      </c>
      <c r="C92" s="223" t="s">
        <v>5056</v>
      </c>
      <c r="D92" s="223" t="s">
        <v>5057</v>
      </c>
      <c r="E92" s="223" t="s">
        <v>982</v>
      </c>
      <c r="F92" s="225">
        <v>42611</v>
      </c>
      <c r="G92" s="225">
        <v>42636</v>
      </c>
      <c r="H92" s="223" t="s">
        <v>5058</v>
      </c>
      <c r="I92" s="224"/>
      <c r="J92" s="224"/>
      <c r="K92" s="224"/>
      <c r="L92" s="224"/>
      <c r="M92" s="224">
        <v>3928</v>
      </c>
      <c r="N92" s="224" t="s">
        <v>4461</v>
      </c>
      <c r="O92" s="225">
        <v>60817</v>
      </c>
      <c r="P92" s="223" t="s">
        <v>5059</v>
      </c>
      <c r="Q92" s="223" t="s">
        <v>5060</v>
      </c>
      <c r="R92" s="223"/>
      <c r="S92" s="223" t="s">
        <v>5061</v>
      </c>
      <c r="T92" s="223"/>
      <c r="U92" s="226"/>
      <c r="V92" s="223" t="s">
        <v>5062</v>
      </c>
      <c r="W92" s="225">
        <v>42744</v>
      </c>
      <c r="X92" s="225">
        <v>42793</v>
      </c>
      <c r="Y92" s="173" t="s">
        <v>4241</v>
      </c>
    </row>
    <row r="93" spans="1:25" s="227" customFormat="1" ht="63" hidden="1" customHeight="1" x14ac:dyDescent="0.25">
      <c r="A93" s="723">
        <v>68</v>
      </c>
      <c r="B93" s="723" t="s">
        <v>5063</v>
      </c>
      <c r="C93" s="723" t="s">
        <v>5064</v>
      </c>
      <c r="D93" s="723" t="s">
        <v>5065</v>
      </c>
      <c r="E93" s="723" t="s">
        <v>3488</v>
      </c>
      <c r="F93" s="725">
        <v>42613</v>
      </c>
      <c r="G93" s="725">
        <v>42641</v>
      </c>
      <c r="H93" s="723" t="s">
        <v>5066</v>
      </c>
      <c r="I93" s="762">
        <v>4236.7</v>
      </c>
      <c r="J93" s="762" t="s">
        <v>923</v>
      </c>
      <c r="K93" s="764">
        <v>4236.7</v>
      </c>
      <c r="L93" s="764" t="s">
        <v>923</v>
      </c>
      <c r="M93" s="224">
        <v>2406.1999999999998</v>
      </c>
      <c r="N93" s="224" t="s">
        <v>1006</v>
      </c>
      <c r="O93" s="725">
        <v>60701</v>
      </c>
      <c r="P93" s="723" t="s">
        <v>5067</v>
      </c>
      <c r="Q93" s="723" t="s">
        <v>5068</v>
      </c>
      <c r="R93" s="723" t="s">
        <v>5069</v>
      </c>
      <c r="S93" s="723" t="s">
        <v>5070</v>
      </c>
      <c r="T93" s="723"/>
      <c r="U93" s="760"/>
      <c r="V93" s="723" t="s">
        <v>5071</v>
      </c>
      <c r="W93" s="725">
        <v>42634</v>
      </c>
      <c r="X93" s="725">
        <v>42650</v>
      </c>
      <c r="Y93" s="723" t="s">
        <v>5072</v>
      </c>
    </row>
    <row r="94" spans="1:25" s="227" customFormat="1" ht="63" hidden="1" customHeight="1" x14ac:dyDescent="0.25">
      <c r="A94" s="724"/>
      <c r="B94" s="724"/>
      <c r="C94" s="724"/>
      <c r="D94" s="724"/>
      <c r="E94" s="724"/>
      <c r="F94" s="726"/>
      <c r="G94" s="726"/>
      <c r="H94" s="724"/>
      <c r="I94" s="763"/>
      <c r="J94" s="763"/>
      <c r="K94" s="765"/>
      <c r="L94" s="765"/>
      <c r="M94" s="224">
        <v>2000</v>
      </c>
      <c r="N94" s="224" t="s">
        <v>4461</v>
      </c>
      <c r="O94" s="726"/>
      <c r="P94" s="724"/>
      <c r="Q94" s="724"/>
      <c r="R94" s="724"/>
      <c r="S94" s="724"/>
      <c r="T94" s="724"/>
      <c r="U94" s="761"/>
      <c r="V94" s="724"/>
      <c r="W94" s="724"/>
      <c r="X94" s="724"/>
      <c r="Y94" s="724"/>
    </row>
    <row r="95" spans="1:25" s="227" customFormat="1" ht="91.5" customHeight="1" x14ac:dyDescent="0.25">
      <c r="A95" s="173">
        <v>69</v>
      </c>
      <c r="B95" s="173" t="s">
        <v>5073</v>
      </c>
      <c r="C95" s="223" t="s">
        <v>5074</v>
      </c>
      <c r="D95" s="223" t="s">
        <v>5075</v>
      </c>
      <c r="E95" s="223" t="s">
        <v>5076</v>
      </c>
      <c r="F95" s="225">
        <v>42613</v>
      </c>
      <c r="G95" s="225">
        <v>42641</v>
      </c>
      <c r="H95" s="223" t="s">
        <v>5077</v>
      </c>
      <c r="I95" s="236">
        <v>31559.599999999999</v>
      </c>
      <c r="J95" s="236" t="s">
        <v>922</v>
      </c>
      <c r="K95" s="231">
        <v>31559.599999999999</v>
      </c>
      <c r="L95" s="231" t="s">
        <v>922</v>
      </c>
      <c r="M95" s="224">
        <v>31559.599999999999</v>
      </c>
      <c r="N95" s="224" t="s">
        <v>1006</v>
      </c>
      <c r="O95" s="225">
        <v>60779</v>
      </c>
      <c r="P95" s="223" t="s">
        <v>5078</v>
      </c>
      <c r="Q95" s="223" t="s">
        <v>5079</v>
      </c>
      <c r="R95" s="223" t="s">
        <v>5080</v>
      </c>
      <c r="S95" s="223" t="s">
        <v>5036</v>
      </c>
      <c r="T95" s="225">
        <v>42650</v>
      </c>
      <c r="U95" s="226">
        <v>8284000</v>
      </c>
      <c r="V95" s="223" t="s">
        <v>5081</v>
      </c>
      <c r="W95" s="225">
        <v>42671</v>
      </c>
      <c r="X95" s="225">
        <v>42675</v>
      </c>
      <c r="Y95" s="173" t="s">
        <v>3779</v>
      </c>
    </row>
    <row r="96" spans="1:25" s="234" customFormat="1" ht="48" hidden="1" customHeight="1" x14ac:dyDescent="0.25">
      <c r="A96" s="58">
        <v>70</v>
      </c>
      <c r="B96" s="58"/>
      <c r="C96" s="230" t="s">
        <v>5082</v>
      </c>
      <c r="D96" s="230"/>
      <c r="E96" s="230"/>
      <c r="F96" s="232"/>
      <c r="G96" s="232"/>
      <c r="H96" s="230"/>
      <c r="I96" s="231"/>
      <c r="J96" s="231"/>
      <c r="K96" s="231"/>
      <c r="L96" s="231"/>
      <c r="M96" s="231"/>
      <c r="N96" s="231"/>
      <c r="O96" s="230"/>
      <c r="P96" s="230"/>
      <c r="Q96" s="230"/>
      <c r="R96" s="230"/>
      <c r="S96" s="230"/>
      <c r="T96" s="230"/>
      <c r="U96" s="233"/>
      <c r="V96" s="230"/>
      <c r="W96" s="230"/>
      <c r="X96" s="230"/>
      <c r="Y96" s="58"/>
    </row>
    <row r="97" spans="1:26" s="227" customFormat="1" ht="91.5" customHeight="1" x14ac:dyDescent="0.25">
      <c r="A97" s="173">
        <v>71</v>
      </c>
      <c r="B97" s="173" t="s">
        <v>3834</v>
      </c>
      <c r="C97" s="223" t="s">
        <v>5083</v>
      </c>
      <c r="D97" s="223" t="s">
        <v>5084</v>
      </c>
      <c r="E97" s="223" t="s">
        <v>5085</v>
      </c>
      <c r="F97" s="225">
        <v>42618</v>
      </c>
      <c r="G97" s="225">
        <v>42642</v>
      </c>
      <c r="H97" s="223" t="s">
        <v>5086</v>
      </c>
      <c r="I97" s="224">
        <v>1500</v>
      </c>
      <c r="J97" s="224" t="s">
        <v>922</v>
      </c>
      <c r="K97" s="231">
        <v>1500</v>
      </c>
      <c r="L97" s="231" t="s">
        <v>922</v>
      </c>
      <c r="M97" s="224">
        <v>1500</v>
      </c>
      <c r="N97" s="224" t="s">
        <v>1006</v>
      </c>
      <c r="O97" s="225">
        <v>60804</v>
      </c>
      <c r="P97" s="223" t="s">
        <v>5087</v>
      </c>
      <c r="Q97" s="223" t="s">
        <v>5088</v>
      </c>
      <c r="R97" s="223"/>
      <c r="S97" s="223"/>
      <c r="T97" s="225">
        <v>42669</v>
      </c>
      <c r="U97" s="226">
        <v>1442800</v>
      </c>
      <c r="V97" s="223" t="s">
        <v>5089</v>
      </c>
      <c r="W97" s="225">
        <v>42690</v>
      </c>
      <c r="X97" s="225">
        <v>42690</v>
      </c>
      <c r="Y97" s="173" t="s">
        <v>4241</v>
      </c>
    </row>
    <row r="98" spans="1:26" s="243" customFormat="1" ht="60" hidden="1" customHeight="1" x14ac:dyDescent="0.25">
      <c r="A98" s="237">
        <v>72</v>
      </c>
      <c r="B98" s="237" t="s">
        <v>5090</v>
      </c>
      <c r="C98" s="238" t="s">
        <v>2355</v>
      </c>
      <c r="D98" s="238" t="s">
        <v>3463</v>
      </c>
      <c r="E98" s="238" t="s">
        <v>4307</v>
      </c>
      <c r="F98" s="241">
        <v>42618</v>
      </c>
      <c r="G98" s="241">
        <v>42642</v>
      </c>
      <c r="H98" s="238" t="s">
        <v>5091</v>
      </c>
      <c r="I98" s="240"/>
      <c r="J98" s="240"/>
      <c r="K98" s="231">
        <v>1140.4000000000001</v>
      </c>
      <c r="L98" s="231" t="s">
        <v>923</v>
      </c>
      <c r="M98" s="240">
        <v>1225</v>
      </c>
      <c r="N98" s="240" t="s">
        <v>1006</v>
      </c>
      <c r="O98" s="241">
        <v>60639</v>
      </c>
      <c r="P98" s="238" t="s">
        <v>5092</v>
      </c>
      <c r="Q98" s="238" t="s">
        <v>5093</v>
      </c>
      <c r="R98" s="238"/>
      <c r="S98" s="238"/>
      <c r="T98" s="238"/>
      <c r="U98" s="242"/>
      <c r="V98" s="238"/>
      <c r="W98" s="238"/>
      <c r="X98" s="238"/>
      <c r="Y98" s="237"/>
    </row>
    <row r="99" spans="1:26" s="227" customFormat="1" ht="60" hidden="1" customHeight="1" x14ac:dyDescent="0.25">
      <c r="A99" s="173">
        <v>73</v>
      </c>
      <c r="B99" s="173" t="s">
        <v>5094</v>
      </c>
      <c r="C99" s="223" t="s">
        <v>5095</v>
      </c>
      <c r="D99" s="223" t="s">
        <v>4628</v>
      </c>
      <c r="E99" s="223" t="s">
        <v>3493</v>
      </c>
      <c r="F99" s="225">
        <v>42619</v>
      </c>
      <c r="G99" s="225">
        <v>42636</v>
      </c>
      <c r="H99" s="223" t="s">
        <v>5096</v>
      </c>
      <c r="I99" s="224"/>
      <c r="J99" s="224"/>
      <c r="K99" s="224">
        <v>758.1</v>
      </c>
      <c r="L99" s="224" t="s">
        <v>3801</v>
      </c>
      <c r="M99" s="224">
        <v>958.1</v>
      </c>
      <c r="N99" s="224" t="s">
        <v>1006</v>
      </c>
      <c r="O99" s="225">
        <v>57575</v>
      </c>
      <c r="P99" s="223" t="s">
        <v>5097</v>
      </c>
      <c r="Q99" s="223" t="s">
        <v>5098</v>
      </c>
      <c r="R99" s="223" t="s">
        <v>5099</v>
      </c>
      <c r="S99" s="223" t="s">
        <v>5100</v>
      </c>
      <c r="T99" s="225">
        <v>42646</v>
      </c>
      <c r="U99" s="226">
        <v>134407700</v>
      </c>
      <c r="V99" s="223" t="s">
        <v>5101</v>
      </c>
      <c r="W99" s="223"/>
      <c r="X99" s="225">
        <v>42647</v>
      </c>
      <c r="Y99" s="173" t="s">
        <v>3779</v>
      </c>
    </row>
    <row r="100" spans="1:26" s="281" customFormat="1" ht="60" hidden="1" customHeight="1" x14ac:dyDescent="0.25">
      <c r="A100" s="282">
        <v>74</v>
      </c>
      <c r="B100" s="282" t="s">
        <v>5102</v>
      </c>
      <c r="C100" s="285" t="s">
        <v>5064</v>
      </c>
      <c r="D100" s="285" t="s">
        <v>5103</v>
      </c>
      <c r="E100" s="285" t="s">
        <v>3488</v>
      </c>
      <c r="F100" s="287">
        <v>42622</v>
      </c>
      <c r="G100" s="287">
        <v>42648</v>
      </c>
      <c r="H100" s="285"/>
      <c r="I100" s="280"/>
      <c r="J100" s="280"/>
      <c r="K100" s="280"/>
      <c r="L100" s="280"/>
      <c r="M100" s="280"/>
      <c r="N100" s="280"/>
      <c r="O100" s="285"/>
      <c r="P100" s="285"/>
      <c r="Q100" s="285"/>
      <c r="R100" s="285"/>
      <c r="S100" s="285"/>
      <c r="T100" s="285"/>
      <c r="U100" s="286"/>
      <c r="V100" s="285"/>
      <c r="W100" s="285"/>
      <c r="X100" s="285"/>
      <c r="Y100" s="282"/>
    </row>
    <row r="101" spans="1:26" s="227" customFormat="1" ht="60" hidden="1" customHeight="1" x14ac:dyDescent="0.25">
      <c r="A101" s="173">
        <v>75</v>
      </c>
      <c r="B101" s="173" t="s">
        <v>5104</v>
      </c>
      <c r="C101" s="223" t="s">
        <v>5105</v>
      </c>
      <c r="D101" s="223" t="s">
        <v>5106</v>
      </c>
      <c r="E101" s="223" t="s">
        <v>4444</v>
      </c>
      <c r="F101" s="225">
        <v>42625</v>
      </c>
      <c r="G101" s="225">
        <v>42649</v>
      </c>
      <c r="H101" s="223" t="s">
        <v>5107</v>
      </c>
      <c r="I101" s="224">
        <v>460.1</v>
      </c>
      <c r="J101" s="224" t="s">
        <v>4269</v>
      </c>
      <c r="K101" s="224">
        <v>360.2</v>
      </c>
      <c r="L101" s="224" t="s">
        <v>4269</v>
      </c>
      <c r="M101" s="224">
        <v>360.2</v>
      </c>
      <c r="N101" s="224" t="s">
        <v>1006</v>
      </c>
      <c r="O101" s="225">
        <v>60768</v>
      </c>
      <c r="P101" s="223" t="s">
        <v>5108</v>
      </c>
      <c r="Q101" s="223" t="s">
        <v>5109</v>
      </c>
      <c r="R101" s="223" t="s">
        <v>5110</v>
      </c>
      <c r="S101" s="223" t="s">
        <v>5111</v>
      </c>
      <c r="T101" s="225">
        <v>42661</v>
      </c>
      <c r="U101" s="226">
        <v>950900</v>
      </c>
      <c r="V101" s="223" t="s">
        <v>5112</v>
      </c>
      <c r="W101" s="225">
        <v>42656</v>
      </c>
      <c r="X101" s="225">
        <v>42662</v>
      </c>
      <c r="Y101" s="173" t="s">
        <v>3778</v>
      </c>
    </row>
    <row r="102" spans="1:26" s="227" customFormat="1" ht="75" hidden="1" customHeight="1" x14ac:dyDescent="0.25">
      <c r="A102" s="173">
        <v>76</v>
      </c>
      <c r="B102" s="173" t="s">
        <v>5113</v>
      </c>
      <c r="C102" s="223" t="s">
        <v>5114</v>
      </c>
      <c r="D102" s="223" t="s">
        <v>5115</v>
      </c>
      <c r="E102" s="223" t="s">
        <v>3493</v>
      </c>
      <c r="F102" s="225">
        <v>42628</v>
      </c>
      <c r="G102" s="225">
        <v>42654</v>
      </c>
      <c r="H102" s="223" t="s">
        <v>5116</v>
      </c>
      <c r="I102" s="224"/>
      <c r="J102" s="224"/>
      <c r="K102" s="224"/>
      <c r="L102" s="224"/>
      <c r="M102" s="224">
        <v>1225.3</v>
      </c>
      <c r="N102" s="224" t="s">
        <v>4165</v>
      </c>
      <c r="O102" s="225">
        <v>60713</v>
      </c>
      <c r="P102" s="223" t="s">
        <v>5117</v>
      </c>
      <c r="Q102" s="223" t="s">
        <v>5118</v>
      </c>
      <c r="R102" s="223" t="s">
        <v>5119</v>
      </c>
      <c r="S102" s="223" t="s">
        <v>5120</v>
      </c>
      <c r="T102" s="223"/>
      <c r="U102" s="226"/>
      <c r="V102" s="223" t="s">
        <v>5121</v>
      </c>
      <c r="W102" s="225">
        <v>42669</v>
      </c>
      <c r="X102" s="225">
        <v>42669</v>
      </c>
      <c r="Y102" s="173" t="s">
        <v>3778</v>
      </c>
    </row>
    <row r="103" spans="1:26" s="227" customFormat="1" ht="90" hidden="1" customHeight="1" x14ac:dyDescent="0.25">
      <c r="A103" s="173">
        <v>77</v>
      </c>
      <c r="B103" s="173" t="s">
        <v>5122</v>
      </c>
      <c r="C103" s="223" t="s">
        <v>5123</v>
      </c>
      <c r="D103" s="223" t="s">
        <v>5124</v>
      </c>
      <c r="E103" s="223" t="s">
        <v>5125</v>
      </c>
      <c r="F103" s="225">
        <v>42633</v>
      </c>
      <c r="G103" s="225">
        <v>42657</v>
      </c>
      <c r="H103" s="223" t="s">
        <v>5126</v>
      </c>
      <c r="I103" s="224"/>
      <c r="J103" s="224"/>
      <c r="K103" s="224"/>
      <c r="L103" s="224"/>
      <c r="M103" s="224">
        <v>6821</v>
      </c>
      <c r="N103" s="224" t="s">
        <v>3636</v>
      </c>
      <c r="O103" s="225">
        <v>60853</v>
      </c>
      <c r="P103" s="223"/>
      <c r="Q103" s="223" t="s">
        <v>5127</v>
      </c>
      <c r="R103" s="223" t="s">
        <v>5128</v>
      </c>
      <c r="S103" s="223" t="s">
        <v>5129</v>
      </c>
      <c r="T103" s="225">
        <v>42677</v>
      </c>
      <c r="U103" s="226">
        <v>8128300</v>
      </c>
      <c r="V103" s="223" t="s">
        <v>5130</v>
      </c>
      <c r="W103" s="225">
        <v>42677</v>
      </c>
      <c r="X103" s="225">
        <v>42677</v>
      </c>
      <c r="Y103" s="173" t="s">
        <v>4241</v>
      </c>
    </row>
    <row r="104" spans="1:26" s="281" customFormat="1" ht="75" hidden="1" customHeight="1" x14ac:dyDescent="0.25">
      <c r="A104" s="282">
        <v>78</v>
      </c>
      <c r="B104" s="282" t="s">
        <v>5131</v>
      </c>
      <c r="C104" s="285" t="s">
        <v>5132</v>
      </c>
      <c r="D104" s="285" t="s">
        <v>5133</v>
      </c>
      <c r="E104" s="285" t="s">
        <v>1041</v>
      </c>
      <c r="F104" s="287">
        <v>42636</v>
      </c>
      <c r="G104" s="287">
        <v>42662</v>
      </c>
      <c r="H104" s="285"/>
      <c r="I104" s="280"/>
      <c r="J104" s="280"/>
      <c r="K104" s="280"/>
      <c r="L104" s="280"/>
      <c r="M104" s="280"/>
      <c r="N104" s="280"/>
      <c r="O104" s="285"/>
      <c r="P104" s="285"/>
      <c r="Q104" s="285"/>
      <c r="R104" s="285"/>
      <c r="S104" s="285"/>
      <c r="T104" s="285"/>
      <c r="U104" s="286"/>
      <c r="V104" s="285"/>
      <c r="W104" s="285"/>
      <c r="X104" s="285"/>
      <c r="Y104" s="282"/>
      <c r="Z104" s="281" t="s">
        <v>2715</v>
      </c>
    </row>
    <row r="105" spans="1:26" s="234" customFormat="1" ht="30" hidden="1" customHeight="1" x14ac:dyDescent="0.25">
      <c r="A105" s="58"/>
      <c r="B105" s="58"/>
      <c r="C105" s="230" t="s">
        <v>5134</v>
      </c>
      <c r="D105" s="230"/>
      <c r="E105" s="230"/>
      <c r="F105" s="232"/>
      <c r="G105" s="232"/>
      <c r="H105" s="230"/>
      <c r="I105" s="231"/>
      <c r="J105" s="231"/>
      <c r="K105" s="231"/>
      <c r="L105" s="231"/>
      <c r="M105" s="231"/>
      <c r="N105" s="231"/>
      <c r="O105" s="230"/>
      <c r="P105" s="230"/>
      <c r="Q105" s="230"/>
      <c r="R105" s="230"/>
      <c r="S105" s="230"/>
      <c r="T105" s="230"/>
      <c r="U105" s="233"/>
      <c r="V105" s="230"/>
      <c r="W105" s="230"/>
      <c r="X105" s="230"/>
      <c r="Y105" s="58"/>
    </row>
    <row r="106" spans="1:26" s="281" customFormat="1" ht="45" hidden="1" customHeight="1" x14ac:dyDescent="0.25">
      <c r="A106" s="282">
        <v>79</v>
      </c>
      <c r="B106" s="282" t="s">
        <v>5135</v>
      </c>
      <c r="C106" s="285" t="s">
        <v>5136</v>
      </c>
      <c r="D106" s="285" t="s">
        <v>4628</v>
      </c>
      <c r="E106" s="285" t="s">
        <v>1147</v>
      </c>
      <c r="F106" s="287">
        <v>42639</v>
      </c>
      <c r="G106" s="287">
        <v>42684</v>
      </c>
      <c r="H106" s="285"/>
      <c r="I106" s="280"/>
      <c r="J106" s="280"/>
      <c r="K106" s="280"/>
      <c r="L106" s="280"/>
      <c r="M106" s="280"/>
      <c r="N106" s="280"/>
      <c r="O106" s="285"/>
      <c r="P106" s="285"/>
      <c r="Q106" s="285"/>
      <c r="R106" s="285"/>
      <c r="S106" s="285"/>
      <c r="T106" s="285"/>
      <c r="U106" s="286"/>
      <c r="V106" s="285"/>
      <c r="W106" s="285"/>
      <c r="X106" s="285"/>
      <c r="Y106" s="282"/>
      <c r="Z106" s="281" t="s">
        <v>2715</v>
      </c>
    </row>
    <row r="107" spans="1:26" s="227" customFormat="1" ht="91.5" customHeight="1" x14ac:dyDescent="0.25">
      <c r="A107" s="173">
        <v>80</v>
      </c>
      <c r="B107" s="173" t="s">
        <v>5137</v>
      </c>
      <c r="C107" s="223" t="s">
        <v>5138</v>
      </c>
      <c r="D107" s="223" t="s">
        <v>5139</v>
      </c>
      <c r="E107" s="223" t="s">
        <v>5140</v>
      </c>
      <c r="F107" s="225">
        <v>42646</v>
      </c>
      <c r="G107" s="225">
        <v>42670</v>
      </c>
      <c r="H107" s="223" t="s">
        <v>5141</v>
      </c>
      <c r="I107" s="224"/>
      <c r="J107" s="224"/>
      <c r="K107" s="231">
        <v>2449085</v>
      </c>
      <c r="L107" s="231" t="s">
        <v>922</v>
      </c>
      <c r="M107" s="224">
        <v>2449085</v>
      </c>
      <c r="N107" s="224" t="s">
        <v>1006</v>
      </c>
      <c r="O107" s="225">
        <v>60604</v>
      </c>
      <c r="P107" s="223" t="s">
        <v>5142</v>
      </c>
      <c r="Q107" s="223" t="s">
        <v>5143</v>
      </c>
      <c r="R107" s="223" t="s">
        <v>5144</v>
      </c>
      <c r="S107" s="223" t="s">
        <v>5145</v>
      </c>
      <c r="T107" s="223"/>
      <c r="U107" s="226"/>
      <c r="V107" s="223" t="s">
        <v>5146</v>
      </c>
      <c r="W107" s="225">
        <v>42685</v>
      </c>
      <c r="X107" s="225">
        <v>42758</v>
      </c>
      <c r="Y107" s="173" t="s">
        <v>5147</v>
      </c>
    </row>
    <row r="108" spans="1:26" s="227" customFormat="1" ht="53.25" hidden="1" customHeight="1" x14ac:dyDescent="0.25">
      <c r="A108" s="723">
        <v>81</v>
      </c>
      <c r="B108" s="723" t="s">
        <v>5148</v>
      </c>
      <c r="C108" s="723" t="s">
        <v>5000</v>
      </c>
      <c r="D108" s="723" t="s">
        <v>5149</v>
      </c>
      <c r="E108" s="723" t="s">
        <v>1041</v>
      </c>
      <c r="F108" s="725">
        <v>42650</v>
      </c>
      <c r="G108" s="725">
        <v>42690</v>
      </c>
      <c r="H108" s="723" t="s">
        <v>5150</v>
      </c>
      <c r="I108" s="762">
        <v>5408.5</v>
      </c>
      <c r="J108" s="762" t="s">
        <v>4461</v>
      </c>
      <c r="K108" s="762">
        <v>3979.7</v>
      </c>
      <c r="L108" s="762" t="s">
        <v>4461</v>
      </c>
      <c r="M108" s="224">
        <v>3979.7</v>
      </c>
      <c r="N108" s="224" t="s">
        <v>1006</v>
      </c>
      <c r="O108" s="725" t="s">
        <v>5151</v>
      </c>
      <c r="P108" s="723" t="s">
        <v>5152</v>
      </c>
      <c r="Q108" s="723" t="s">
        <v>5153</v>
      </c>
      <c r="R108" s="723" t="s">
        <v>5154</v>
      </c>
      <c r="S108" s="723" t="s">
        <v>5155</v>
      </c>
      <c r="T108" s="725">
        <v>42709</v>
      </c>
      <c r="U108" s="760">
        <v>25780300</v>
      </c>
      <c r="V108" s="723" t="s">
        <v>5156</v>
      </c>
      <c r="W108" s="725">
        <v>42703</v>
      </c>
      <c r="X108" s="725">
        <v>42716</v>
      </c>
      <c r="Y108" s="723" t="s">
        <v>3778</v>
      </c>
    </row>
    <row r="109" spans="1:26" s="227" customFormat="1" ht="72" hidden="1" customHeight="1" x14ac:dyDescent="0.25">
      <c r="A109" s="724"/>
      <c r="B109" s="724"/>
      <c r="C109" s="724"/>
      <c r="D109" s="724"/>
      <c r="E109" s="724"/>
      <c r="F109" s="726"/>
      <c r="G109" s="726"/>
      <c r="H109" s="724"/>
      <c r="I109" s="763"/>
      <c r="J109" s="763"/>
      <c r="K109" s="763"/>
      <c r="L109" s="763"/>
      <c r="M109" s="224">
        <v>1428.8</v>
      </c>
      <c r="N109" s="224" t="s">
        <v>4461</v>
      </c>
      <c r="O109" s="724"/>
      <c r="P109" s="724"/>
      <c r="Q109" s="724"/>
      <c r="R109" s="724"/>
      <c r="S109" s="724"/>
      <c r="T109" s="724"/>
      <c r="U109" s="761"/>
      <c r="V109" s="724"/>
      <c r="W109" s="724"/>
      <c r="X109" s="724"/>
      <c r="Y109" s="724"/>
    </row>
    <row r="110" spans="1:26" s="227" customFormat="1" ht="91.5" hidden="1" customHeight="1" x14ac:dyDescent="0.25">
      <c r="A110" s="173">
        <v>82</v>
      </c>
      <c r="B110" s="173" t="s">
        <v>5157</v>
      </c>
      <c r="C110" s="223" t="s">
        <v>5158</v>
      </c>
      <c r="D110" s="223" t="s">
        <v>5159</v>
      </c>
      <c r="E110" s="223" t="s">
        <v>5160</v>
      </c>
      <c r="F110" s="225">
        <v>42653</v>
      </c>
      <c r="G110" s="225">
        <v>42678</v>
      </c>
      <c r="H110" s="223" t="s">
        <v>5161</v>
      </c>
      <c r="I110" s="224"/>
      <c r="J110" s="224"/>
      <c r="K110" s="224">
        <v>37258.800000000003</v>
      </c>
      <c r="L110" s="224" t="s">
        <v>3801</v>
      </c>
      <c r="M110" s="224">
        <v>68187.199999999997</v>
      </c>
      <c r="N110" s="224" t="s">
        <v>3637</v>
      </c>
      <c r="O110" s="225">
        <v>51674</v>
      </c>
      <c r="P110" s="223" t="s">
        <v>5162</v>
      </c>
      <c r="Q110" s="223" t="s">
        <v>5163</v>
      </c>
      <c r="R110" s="223" t="s">
        <v>5164</v>
      </c>
      <c r="S110" s="223" t="s">
        <v>5165</v>
      </c>
      <c r="T110" s="225">
        <v>42710</v>
      </c>
      <c r="U110" s="226">
        <v>2190300</v>
      </c>
      <c r="V110" s="223" t="s">
        <v>5166</v>
      </c>
      <c r="W110" s="225">
        <v>42703</v>
      </c>
      <c r="X110" s="225">
        <v>42710</v>
      </c>
      <c r="Y110" s="173" t="s">
        <v>3778</v>
      </c>
    </row>
    <row r="111" spans="1:26" s="227" customFormat="1" ht="91.5" customHeight="1" x14ac:dyDescent="0.25">
      <c r="A111" s="173">
        <v>83</v>
      </c>
      <c r="B111" s="173" t="s">
        <v>5167</v>
      </c>
      <c r="C111" s="223" t="s">
        <v>5168</v>
      </c>
      <c r="D111" s="223" t="s">
        <v>5169</v>
      </c>
      <c r="E111" s="223" t="s">
        <v>5170</v>
      </c>
      <c r="F111" s="225">
        <v>42654</v>
      </c>
      <c r="G111" s="225">
        <v>42678</v>
      </c>
      <c r="H111" s="223" t="s">
        <v>5171</v>
      </c>
      <c r="I111" s="224"/>
      <c r="J111" s="224"/>
      <c r="K111" s="231">
        <v>2331.5</v>
      </c>
      <c r="L111" s="231" t="s">
        <v>922</v>
      </c>
      <c r="M111" s="224">
        <v>2331.5</v>
      </c>
      <c r="N111" s="224" t="s">
        <v>1006</v>
      </c>
      <c r="O111" s="225">
        <v>60832</v>
      </c>
      <c r="P111" s="223" t="s">
        <v>5172</v>
      </c>
      <c r="Q111" s="223" t="s">
        <v>5173</v>
      </c>
      <c r="R111" s="223" t="s">
        <v>5174</v>
      </c>
      <c r="S111" s="223" t="s">
        <v>5175</v>
      </c>
      <c r="T111" s="225">
        <v>42723</v>
      </c>
      <c r="U111" s="226">
        <v>4924100</v>
      </c>
      <c r="V111" s="223" t="s">
        <v>5176</v>
      </c>
      <c r="W111" s="225">
        <v>42705</v>
      </c>
      <c r="X111" s="225">
        <v>42723</v>
      </c>
      <c r="Y111" s="173" t="s">
        <v>3778</v>
      </c>
    </row>
    <row r="112" spans="1:26" s="227" customFormat="1" ht="91.5" customHeight="1" x14ac:dyDescent="0.25">
      <c r="A112" s="173">
        <v>84</v>
      </c>
      <c r="B112" s="173" t="s">
        <v>5177</v>
      </c>
      <c r="C112" s="223" t="s">
        <v>2355</v>
      </c>
      <c r="D112" s="223" t="s">
        <v>5178</v>
      </c>
      <c r="E112" s="223" t="s">
        <v>5076</v>
      </c>
      <c r="F112" s="225">
        <v>42654</v>
      </c>
      <c r="G112" s="225">
        <v>42678</v>
      </c>
      <c r="H112" s="223" t="s">
        <v>5179</v>
      </c>
      <c r="I112" s="224"/>
      <c r="J112" s="224"/>
      <c r="K112" s="231">
        <v>4594</v>
      </c>
      <c r="L112" s="231" t="s">
        <v>922</v>
      </c>
      <c r="M112" s="224">
        <v>4594</v>
      </c>
      <c r="N112" s="224" t="s">
        <v>1006</v>
      </c>
      <c r="O112" s="274">
        <v>58107</v>
      </c>
      <c r="P112" s="223" t="s">
        <v>5180</v>
      </c>
      <c r="Q112" s="223" t="s">
        <v>5181</v>
      </c>
      <c r="R112" s="223" t="s">
        <v>5182</v>
      </c>
      <c r="S112" s="223" t="s">
        <v>5183</v>
      </c>
      <c r="T112" s="225">
        <v>42691</v>
      </c>
      <c r="U112" s="226">
        <v>1000900</v>
      </c>
      <c r="V112" s="223" t="s">
        <v>5184</v>
      </c>
      <c r="W112" s="225">
        <v>42692</v>
      </c>
      <c r="X112" s="225">
        <v>42692</v>
      </c>
      <c r="Y112" s="173" t="s">
        <v>4241</v>
      </c>
    </row>
    <row r="113" spans="1:26" s="227" customFormat="1" ht="91.5" hidden="1" customHeight="1" x14ac:dyDescent="0.25">
      <c r="A113" s="173">
        <v>85</v>
      </c>
      <c r="B113" s="173" t="s">
        <v>5185</v>
      </c>
      <c r="C113" s="223" t="s">
        <v>5186</v>
      </c>
      <c r="D113" s="223" t="s">
        <v>4986</v>
      </c>
      <c r="E113" s="223" t="s">
        <v>5187</v>
      </c>
      <c r="F113" s="225">
        <v>42663</v>
      </c>
      <c r="G113" s="225">
        <v>42689</v>
      </c>
      <c r="H113" s="223" t="s">
        <v>5188</v>
      </c>
      <c r="I113" s="224"/>
      <c r="J113" s="224"/>
      <c r="K113" s="224"/>
      <c r="L113" s="224"/>
      <c r="M113" s="224">
        <v>1537.5</v>
      </c>
      <c r="N113" s="224" t="s">
        <v>1006</v>
      </c>
      <c r="O113" s="225">
        <v>60664</v>
      </c>
      <c r="P113" s="223" t="s">
        <v>5189</v>
      </c>
      <c r="Q113" s="223" t="s">
        <v>5190</v>
      </c>
      <c r="R113" s="223"/>
      <c r="S113" s="223"/>
      <c r="T113" s="225">
        <v>42733</v>
      </c>
      <c r="U113" s="226">
        <v>173000</v>
      </c>
      <c r="V113" s="223" t="s">
        <v>5191</v>
      </c>
      <c r="W113" s="225">
        <v>42704</v>
      </c>
      <c r="X113" s="225">
        <v>42754</v>
      </c>
      <c r="Y113" s="173" t="s">
        <v>4241</v>
      </c>
    </row>
    <row r="114" spans="1:26" s="227" customFormat="1" ht="60.75" hidden="1" customHeight="1" x14ac:dyDescent="0.25">
      <c r="A114" s="173">
        <v>86</v>
      </c>
      <c r="B114" s="173" t="s">
        <v>5192</v>
      </c>
      <c r="C114" s="223" t="s">
        <v>5193</v>
      </c>
      <c r="D114" s="223" t="s">
        <v>5194</v>
      </c>
      <c r="E114" s="223" t="s">
        <v>1041</v>
      </c>
      <c r="F114" s="225">
        <v>42678</v>
      </c>
      <c r="G114" s="225">
        <v>42704</v>
      </c>
      <c r="H114" s="223" t="s">
        <v>5195</v>
      </c>
      <c r="I114" s="224"/>
      <c r="J114" s="224"/>
      <c r="K114" s="224"/>
      <c r="L114" s="224"/>
      <c r="M114" s="224">
        <v>2782.3</v>
      </c>
      <c r="N114" s="224" t="s">
        <v>1006</v>
      </c>
      <c r="O114" s="225">
        <v>60938</v>
      </c>
      <c r="P114" s="223" t="s">
        <v>5196</v>
      </c>
      <c r="Q114" s="223" t="s">
        <v>5197</v>
      </c>
      <c r="R114" s="223" t="s">
        <v>5198</v>
      </c>
      <c r="S114" s="223" t="s">
        <v>5199</v>
      </c>
      <c r="T114" s="225">
        <v>42379</v>
      </c>
      <c r="U114" s="226">
        <f>1311450000+3715780000</f>
        <v>5027230000</v>
      </c>
      <c r="V114" s="223" t="s">
        <v>5200</v>
      </c>
      <c r="W114" s="225">
        <v>42710</v>
      </c>
      <c r="X114" s="225">
        <v>42380</v>
      </c>
      <c r="Y114" s="173" t="s">
        <v>3778</v>
      </c>
    </row>
    <row r="115" spans="1:26" s="243" customFormat="1" ht="69" hidden="1" customHeight="1" x14ac:dyDescent="0.25">
      <c r="A115" s="237">
        <v>87</v>
      </c>
      <c r="B115" s="237" t="s">
        <v>5201</v>
      </c>
      <c r="C115" s="238" t="s">
        <v>2737</v>
      </c>
      <c r="D115" s="238" t="s">
        <v>5202</v>
      </c>
      <c r="E115" s="238" t="s">
        <v>5203</v>
      </c>
      <c r="F115" s="241">
        <v>42682</v>
      </c>
      <c r="G115" s="241">
        <v>42698</v>
      </c>
      <c r="H115" s="238"/>
      <c r="I115" s="240"/>
      <c r="J115" s="240"/>
      <c r="K115" s="240">
        <v>932.9</v>
      </c>
      <c r="L115" s="240" t="s">
        <v>3801</v>
      </c>
      <c r="M115" s="240">
        <v>932.9</v>
      </c>
      <c r="N115" s="240" t="s">
        <v>4383</v>
      </c>
      <c r="O115" s="238"/>
      <c r="P115" s="238"/>
      <c r="Q115" s="238"/>
      <c r="R115" s="238"/>
      <c r="S115" s="238"/>
      <c r="T115" s="238"/>
      <c r="U115" s="242"/>
      <c r="V115" s="238"/>
      <c r="W115" s="238"/>
      <c r="X115" s="238"/>
      <c r="Y115" s="237"/>
    </row>
    <row r="116" spans="1:26" s="227" customFormat="1" ht="60.75" customHeight="1" x14ac:dyDescent="0.25">
      <c r="A116" s="173">
        <v>88</v>
      </c>
      <c r="B116" s="173" t="s">
        <v>5201</v>
      </c>
      <c r="C116" s="223" t="s">
        <v>5204</v>
      </c>
      <c r="D116" s="223" t="s">
        <v>5205</v>
      </c>
      <c r="E116" s="223" t="s">
        <v>1046</v>
      </c>
      <c r="F116" s="225">
        <v>42684</v>
      </c>
      <c r="G116" s="225">
        <v>42710</v>
      </c>
      <c r="H116" s="223" t="s">
        <v>5206</v>
      </c>
      <c r="I116" s="224">
        <v>46177.599999999999</v>
      </c>
      <c r="J116" s="224" t="s">
        <v>922</v>
      </c>
      <c r="K116" s="231">
        <v>46123.1</v>
      </c>
      <c r="L116" s="231" t="s">
        <v>922</v>
      </c>
      <c r="M116" s="224">
        <v>56622</v>
      </c>
      <c r="N116" s="224" t="s">
        <v>1006</v>
      </c>
      <c r="O116" s="225">
        <v>60840</v>
      </c>
      <c r="P116" s="223"/>
      <c r="Q116" s="223" t="s">
        <v>5207</v>
      </c>
      <c r="R116" s="223" t="s">
        <v>5208</v>
      </c>
      <c r="S116" s="223" t="s">
        <v>5209</v>
      </c>
      <c r="T116" s="225">
        <v>42741</v>
      </c>
      <c r="U116" s="226">
        <v>196791500</v>
      </c>
      <c r="V116" s="223" t="s">
        <v>5210</v>
      </c>
      <c r="W116" s="225">
        <v>42699</v>
      </c>
      <c r="X116" s="225">
        <v>42378</v>
      </c>
      <c r="Y116" s="173" t="s">
        <v>3778</v>
      </c>
    </row>
    <row r="117" spans="1:26" s="227" customFormat="1" ht="42.75" hidden="1" customHeight="1" x14ac:dyDescent="0.25">
      <c r="A117" s="723">
        <v>89</v>
      </c>
      <c r="B117" s="723" t="s">
        <v>5211</v>
      </c>
      <c r="C117" s="723" t="s">
        <v>4618</v>
      </c>
      <c r="D117" s="723" t="s">
        <v>5212</v>
      </c>
      <c r="E117" s="723" t="s">
        <v>1060</v>
      </c>
      <c r="F117" s="725">
        <v>42696</v>
      </c>
      <c r="G117" s="725">
        <v>42720</v>
      </c>
      <c r="H117" s="723" t="s">
        <v>5213</v>
      </c>
      <c r="I117" s="762"/>
      <c r="J117" s="762"/>
      <c r="K117" s="764">
        <v>3497.6</v>
      </c>
      <c r="L117" s="764" t="s">
        <v>4242</v>
      </c>
      <c r="M117" s="762">
        <v>3610</v>
      </c>
      <c r="N117" s="762" t="s">
        <v>1006</v>
      </c>
      <c r="O117" s="725">
        <v>60870</v>
      </c>
      <c r="P117" s="723" t="s">
        <v>5214</v>
      </c>
      <c r="Q117" s="723"/>
      <c r="R117" s="723"/>
      <c r="S117" s="723"/>
      <c r="T117" s="723"/>
      <c r="U117" s="760"/>
      <c r="V117" s="723" t="s">
        <v>5215</v>
      </c>
      <c r="W117" s="725">
        <v>42732</v>
      </c>
      <c r="X117" s="725">
        <v>42754</v>
      </c>
      <c r="Y117" s="723" t="s">
        <v>4241</v>
      </c>
    </row>
    <row r="118" spans="1:26" s="227" customFormat="1" ht="42.75" hidden="1" customHeight="1" x14ac:dyDescent="0.25">
      <c r="A118" s="724"/>
      <c r="B118" s="724"/>
      <c r="C118" s="724"/>
      <c r="D118" s="724"/>
      <c r="E118" s="724"/>
      <c r="F118" s="726"/>
      <c r="G118" s="726"/>
      <c r="H118" s="724"/>
      <c r="I118" s="763"/>
      <c r="J118" s="763"/>
      <c r="K118" s="765"/>
      <c r="L118" s="765"/>
      <c r="M118" s="763"/>
      <c r="N118" s="763"/>
      <c r="O118" s="724"/>
      <c r="P118" s="724"/>
      <c r="Q118" s="724"/>
      <c r="R118" s="724"/>
      <c r="S118" s="724"/>
      <c r="T118" s="724"/>
      <c r="U118" s="761"/>
      <c r="V118" s="724"/>
      <c r="W118" s="724"/>
      <c r="X118" s="724"/>
      <c r="Y118" s="724"/>
    </row>
    <row r="119" spans="1:26" s="227" customFormat="1" ht="76.5" hidden="1" customHeight="1" x14ac:dyDescent="0.25">
      <c r="A119" s="173">
        <v>90</v>
      </c>
      <c r="B119" s="173" t="s">
        <v>5216</v>
      </c>
      <c r="C119" s="223" t="s">
        <v>5132</v>
      </c>
      <c r="D119" s="223" t="s">
        <v>5133</v>
      </c>
      <c r="E119" s="223" t="s">
        <v>1041</v>
      </c>
      <c r="F119" s="225">
        <v>42706</v>
      </c>
      <c r="G119" s="225">
        <v>42732</v>
      </c>
      <c r="H119" s="223" t="s">
        <v>5217</v>
      </c>
      <c r="I119" s="236">
        <v>973</v>
      </c>
      <c r="J119" s="236" t="s">
        <v>923</v>
      </c>
      <c r="K119" s="231">
        <v>973</v>
      </c>
      <c r="L119" s="231" t="s">
        <v>923</v>
      </c>
      <c r="M119" s="224">
        <v>2310.6999999999998</v>
      </c>
      <c r="N119" s="224" t="s">
        <v>1006</v>
      </c>
      <c r="O119" s="225">
        <v>60716</v>
      </c>
      <c r="P119" s="223" t="s">
        <v>5218</v>
      </c>
      <c r="Q119" s="223" t="s">
        <v>5219</v>
      </c>
      <c r="R119" s="223" t="s">
        <v>5220</v>
      </c>
      <c r="S119" s="223" t="s">
        <v>5221</v>
      </c>
      <c r="T119" s="225">
        <v>42739</v>
      </c>
      <c r="U119" s="226">
        <v>30200000</v>
      </c>
      <c r="V119" s="223" t="s">
        <v>5222</v>
      </c>
      <c r="W119" s="225">
        <v>42732</v>
      </c>
      <c r="X119" s="225">
        <v>42739</v>
      </c>
      <c r="Y119" s="173" t="s">
        <v>3778</v>
      </c>
    </row>
    <row r="120" spans="1:26" s="294" customFormat="1" ht="108.75" hidden="1" customHeight="1" x14ac:dyDescent="0.25">
      <c r="A120" s="4">
        <v>113</v>
      </c>
      <c r="B120" s="288" t="s">
        <v>4873</v>
      </c>
      <c r="C120" s="289" t="s">
        <v>4370</v>
      </c>
      <c r="D120" s="289" t="s">
        <v>5223</v>
      </c>
      <c r="E120" s="290" t="s">
        <v>4372</v>
      </c>
      <c r="F120" s="291">
        <v>42640</v>
      </c>
      <c r="G120" s="291" t="s">
        <v>5224</v>
      </c>
      <c r="H120" s="292"/>
      <c r="I120" s="293"/>
      <c r="J120" s="293"/>
      <c r="K120" s="293"/>
      <c r="L120" s="293"/>
      <c r="M120" s="293">
        <v>3027.3</v>
      </c>
      <c r="N120" s="293" t="s">
        <v>4349</v>
      </c>
      <c r="O120" s="292"/>
      <c r="P120" s="292"/>
      <c r="Q120" s="292"/>
      <c r="R120" s="292"/>
      <c r="S120" s="292"/>
      <c r="T120" s="292"/>
      <c r="U120" s="292"/>
      <c r="V120" s="288"/>
      <c r="W120" s="292"/>
      <c r="X120" s="292"/>
      <c r="Y120" s="292"/>
    </row>
    <row r="121" spans="1:26" s="298" customFormat="1" ht="57.75" hidden="1" customHeight="1" x14ac:dyDescent="0.25">
      <c r="A121" s="58"/>
      <c r="B121" s="295"/>
      <c r="C121" s="134" t="s">
        <v>5225</v>
      </c>
      <c r="D121" s="134"/>
      <c r="E121" s="296"/>
      <c r="F121" s="229"/>
      <c r="G121" s="229"/>
      <c r="H121" s="297"/>
      <c r="I121" s="168"/>
      <c r="J121" s="168"/>
      <c r="K121" s="168"/>
      <c r="L121" s="168"/>
      <c r="M121" s="168"/>
      <c r="N121" s="168"/>
      <c r="O121" s="297"/>
      <c r="P121" s="297"/>
      <c r="Q121" s="297"/>
      <c r="R121" s="297"/>
      <c r="S121" s="297"/>
      <c r="T121" s="297"/>
      <c r="U121" s="297"/>
      <c r="V121" s="295"/>
      <c r="W121" s="297"/>
      <c r="X121" s="297"/>
      <c r="Y121" s="297"/>
    </row>
    <row r="122" spans="1:26" s="304" customFormat="1" ht="51.75" hidden="1" customHeight="1" x14ac:dyDescent="0.25">
      <c r="A122" s="749">
        <v>92</v>
      </c>
      <c r="B122" s="749" t="s">
        <v>5226</v>
      </c>
      <c r="C122" s="749" t="s">
        <v>4819</v>
      </c>
      <c r="D122" s="299"/>
      <c r="E122" s="300"/>
      <c r="F122" s="301"/>
      <c r="G122" s="301"/>
      <c r="H122" s="749" t="s">
        <v>5227</v>
      </c>
      <c r="I122" s="302">
        <v>1392.5</v>
      </c>
      <c r="J122" s="302" t="s">
        <v>1005</v>
      </c>
      <c r="K122" s="758">
        <v>1392.5</v>
      </c>
      <c r="L122" s="758" t="s">
        <v>1005</v>
      </c>
      <c r="M122" s="302">
        <v>1119.2</v>
      </c>
      <c r="N122" s="302" t="s">
        <v>1006</v>
      </c>
      <c r="O122" s="303">
        <v>60971</v>
      </c>
      <c r="P122" s="751" t="s">
        <v>5228</v>
      </c>
      <c r="Q122" s="751" t="s">
        <v>5229</v>
      </c>
      <c r="R122" s="751" t="s">
        <v>5230</v>
      </c>
      <c r="S122" s="751" t="s">
        <v>5231</v>
      </c>
      <c r="T122" s="753">
        <v>42853</v>
      </c>
      <c r="U122" s="754">
        <v>2760200</v>
      </c>
      <c r="V122" s="749" t="s">
        <v>5232</v>
      </c>
      <c r="W122" s="756">
        <v>42837</v>
      </c>
      <c r="X122" s="756">
        <v>42865</v>
      </c>
      <c r="Y122" s="749" t="s">
        <v>4241</v>
      </c>
    </row>
    <row r="123" spans="1:26" s="306" customFormat="1" ht="51.75" hidden="1" customHeight="1" x14ac:dyDescent="0.25">
      <c r="A123" s="750"/>
      <c r="B123" s="750"/>
      <c r="C123" s="750"/>
      <c r="D123" s="278" t="s">
        <v>5233</v>
      </c>
      <c r="E123" s="278" t="s">
        <v>4838</v>
      </c>
      <c r="F123" s="276">
        <v>42719</v>
      </c>
      <c r="G123" s="276" t="s">
        <v>5234</v>
      </c>
      <c r="H123" s="750"/>
      <c r="I123" s="305">
        <v>402.9</v>
      </c>
      <c r="J123" s="305" t="s">
        <v>3987</v>
      </c>
      <c r="K123" s="759"/>
      <c r="L123" s="759"/>
      <c r="M123" s="305">
        <v>676.2</v>
      </c>
      <c r="N123" s="305" t="s">
        <v>3637</v>
      </c>
      <c r="O123" s="276">
        <v>46015</v>
      </c>
      <c r="P123" s="752"/>
      <c r="Q123" s="752"/>
      <c r="R123" s="752"/>
      <c r="S123" s="752"/>
      <c r="T123" s="752"/>
      <c r="U123" s="755"/>
      <c r="V123" s="750"/>
      <c r="W123" s="757"/>
      <c r="X123" s="757"/>
      <c r="Y123" s="750"/>
    </row>
    <row r="124" spans="1:26" s="227" customFormat="1" ht="138.75" hidden="1" customHeight="1" x14ac:dyDescent="0.25">
      <c r="A124" s="173">
        <v>93</v>
      </c>
      <c r="B124" s="173" t="s">
        <v>5235</v>
      </c>
      <c r="C124" s="223" t="s">
        <v>5236</v>
      </c>
      <c r="D124" s="223" t="s">
        <v>5237</v>
      </c>
      <c r="E124" s="223" t="s">
        <v>5238</v>
      </c>
      <c r="F124" s="225">
        <v>42662</v>
      </c>
      <c r="G124" s="225">
        <v>42748</v>
      </c>
      <c r="H124" s="223" t="s">
        <v>5239</v>
      </c>
      <c r="I124" s="224"/>
      <c r="J124" s="224"/>
      <c r="K124" s="224">
        <v>31424.400000000001</v>
      </c>
      <c r="L124" s="224" t="s">
        <v>974</v>
      </c>
      <c r="M124" s="224">
        <v>70000</v>
      </c>
      <c r="N124" s="224" t="s">
        <v>1006</v>
      </c>
      <c r="O124" s="225">
        <v>60846</v>
      </c>
      <c r="P124" s="223" t="s">
        <v>5240</v>
      </c>
      <c r="Q124" s="223" t="s">
        <v>5241</v>
      </c>
      <c r="R124" s="223" t="s">
        <v>5242</v>
      </c>
      <c r="S124" s="223" t="s">
        <v>5243</v>
      </c>
      <c r="T124" s="225">
        <v>42809</v>
      </c>
      <c r="U124" s="226">
        <v>99312500</v>
      </c>
      <c r="V124" s="223" t="s">
        <v>5244</v>
      </c>
      <c r="W124" s="225">
        <v>42741</v>
      </c>
      <c r="X124" s="225">
        <v>42809</v>
      </c>
      <c r="Y124" s="173" t="s">
        <v>3778</v>
      </c>
    </row>
    <row r="125" spans="1:26" s="227" customFormat="1" ht="91.5" hidden="1" customHeight="1" x14ac:dyDescent="0.25">
      <c r="A125" s="173">
        <v>94</v>
      </c>
      <c r="B125" s="173" t="s">
        <v>5245</v>
      </c>
      <c r="C125" s="223" t="s">
        <v>5095</v>
      </c>
      <c r="D125" s="223" t="s">
        <v>5246</v>
      </c>
      <c r="E125" s="223" t="s">
        <v>3493</v>
      </c>
      <c r="F125" s="225">
        <v>42725</v>
      </c>
      <c r="G125" s="225">
        <v>42752</v>
      </c>
      <c r="H125" s="223" t="s">
        <v>5247</v>
      </c>
      <c r="I125" s="224"/>
      <c r="J125" s="224"/>
      <c r="K125" s="224">
        <v>3500</v>
      </c>
      <c r="L125" s="224" t="s">
        <v>5096</v>
      </c>
      <c r="M125" s="224">
        <v>3500</v>
      </c>
      <c r="N125" s="224" t="s">
        <v>1006</v>
      </c>
      <c r="O125" s="225">
        <v>53541</v>
      </c>
      <c r="P125" s="223" t="s">
        <v>5248</v>
      </c>
      <c r="Q125" s="223" t="s">
        <v>5249</v>
      </c>
      <c r="R125" s="223" t="s">
        <v>5250</v>
      </c>
      <c r="S125" s="223" t="s">
        <v>5251</v>
      </c>
      <c r="T125" s="225">
        <v>42796</v>
      </c>
      <c r="U125" s="226">
        <f>23040000+69255000</f>
        <v>92295000</v>
      </c>
      <c r="V125" s="223" t="s">
        <v>5252</v>
      </c>
      <c r="W125" s="225">
        <v>42745</v>
      </c>
      <c r="X125" s="225">
        <v>42796</v>
      </c>
      <c r="Y125" s="173" t="s">
        <v>3778</v>
      </c>
    </row>
    <row r="126" spans="1:26" s="227" customFormat="1" ht="91.5" hidden="1" customHeight="1" x14ac:dyDescent="0.25">
      <c r="A126" s="173">
        <v>95</v>
      </c>
      <c r="B126" s="173" t="s">
        <v>5253</v>
      </c>
      <c r="C126" s="223" t="s">
        <v>5254</v>
      </c>
      <c r="D126" s="223" t="s">
        <v>5255</v>
      </c>
      <c r="E126" s="223" t="s">
        <v>1019</v>
      </c>
      <c r="F126" s="225">
        <v>42726</v>
      </c>
      <c r="G126" s="225">
        <v>42753</v>
      </c>
      <c r="H126" s="223" t="s">
        <v>5256</v>
      </c>
      <c r="I126" s="224"/>
      <c r="J126" s="224"/>
      <c r="K126" s="231">
        <v>2327.1</v>
      </c>
      <c r="L126" s="231" t="s">
        <v>923</v>
      </c>
      <c r="M126" s="224">
        <v>2572</v>
      </c>
      <c r="N126" s="224" t="s">
        <v>1006</v>
      </c>
      <c r="O126" s="225">
        <v>60813</v>
      </c>
      <c r="P126" s="223" t="s">
        <v>5257</v>
      </c>
      <c r="Q126" s="223" t="s">
        <v>5258</v>
      </c>
      <c r="R126" s="223" t="s">
        <v>5259</v>
      </c>
      <c r="S126" s="223" t="s">
        <v>5260</v>
      </c>
      <c r="T126" s="223"/>
      <c r="U126" s="226"/>
      <c r="V126" s="223" t="s">
        <v>5261</v>
      </c>
      <c r="W126" s="225">
        <v>42738</v>
      </c>
      <c r="X126" s="225">
        <v>42773</v>
      </c>
      <c r="Y126" s="173" t="s">
        <v>3779</v>
      </c>
    </row>
    <row r="127" spans="1:26" s="227" customFormat="1" ht="91.5" hidden="1" customHeight="1" x14ac:dyDescent="0.25">
      <c r="A127" s="173">
        <v>96</v>
      </c>
      <c r="B127" s="173" t="s">
        <v>5262</v>
      </c>
      <c r="C127" s="223" t="s">
        <v>5263</v>
      </c>
      <c r="D127" s="223" t="s">
        <v>5264</v>
      </c>
      <c r="E127" s="223" t="s">
        <v>5170</v>
      </c>
      <c r="F127" s="225">
        <v>42730</v>
      </c>
      <c r="G127" s="225">
        <v>42754</v>
      </c>
      <c r="H127" s="223" t="s">
        <v>5265</v>
      </c>
      <c r="I127" s="224">
        <v>43214.9</v>
      </c>
      <c r="J127" s="224" t="s">
        <v>5266</v>
      </c>
      <c r="K127" s="224"/>
      <c r="L127" s="224"/>
      <c r="M127" s="224">
        <v>43214.9</v>
      </c>
      <c r="N127" s="224" t="s">
        <v>5266</v>
      </c>
      <c r="O127" s="225">
        <v>60908</v>
      </c>
      <c r="P127" s="223" t="s">
        <v>5267</v>
      </c>
      <c r="Q127" s="223" t="s">
        <v>5268</v>
      </c>
      <c r="R127" s="223" t="s">
        <v>5269</v>
      </c>
      <c r="S127" s="223" t="s">
        <v>5270</v>
      </c>
      <c r="T127" s="225">
        <v>42823</v>
      </c>
      <c r="U127" s="226">
        <v>7292500</v>
      </c>
      <c r="V127" s="223" t="s">
        <v>5271</v>
      </c>
      <c r="W127" s="225">
        <v>42808</v>
      </c>
      <c r="X127" s="225">
        <v>42829</v>
      </c>
      <c r="Y127" s="173" t="s">
        <v>3778</v>
      </c>
    </row>
    <row r="128" spans="1:26" s="281" customFormat="1" ht="91.5" hidden="1" customHeight="1" x14ac:dyDescent="0.25">
      <c r="A128" s="282">
        <v>97</v>
      </c>
      <c r="B128" s="282" t="s">
        <v>5272</v>
      </c>
      <c r="C128" s="285" t="s">
        <v>5273</v>
      </c>
      <c r="D128" s="285" t="s">
        <v>5274</v>
      </c>
      <c r="E128" s="285" t="s">
        <v>5275</v>
      </c>
      <c r="F128" s="287">
        <v>42730</v>
      </c>
      <c r="G128" s="287">
        <v>42389</v>
      </c>
      <c r="H128" s="285"/>
      <c r="I128" s="280"/>
      <c r="J128" s="280"/>
      <c r="K128" s="280"/>
      <c r="L128" s="280"/>
      <c r="M128" s="280"/>
      <c r="N128" s="280"/>
      <c r="O128" s="285"/>
      <c r="P128" s="285"/>
      <c r="Q128" s="285"/>
      <c r="R128" s="285"/>
      <c r="S128" s="285"/>
      <c r="T128" s="285"/>
      <c r="U128" s="286"/>
      <c r="V128" s="285"/>
      <c r="W128" s="285"/>
      <c r="X128" s="285"/>
      <c r="Y128" s="282" t="s">
        <v>4241</v>
      </c>
      <c r="Z128" s="281" t="s">
        <v>3781</v>
      </c>
    </row>
    <row r="129" spans="1:25" s="261" customFormat="1" ht="91.5" hidden="1" customHeight="1" x14ac:dyDescent="0.25">
      <c r="A129" s="4">
        <v>98</v>
      </c>
      <c r="B129" s="4" t="s">
        <v>5276</v>
      </c>
      <c r="C129" s="257" t="s">
        <v>5277</v>
      </c>
      <c r="D129" s="257" t="s">
        <v>5278</v>
      </c>
      <c r="E129" s="257" t="s">
        <v>5279</v>
      </c>
      <c r="F129" s="307">
        <v>42732</v>
      </c>
      <c r="G129" s="307">
        <v>42759</v>
      </c>
      <c r="H129" s="257"/>
      <c r="I129" s="258"/>
      <c r="J129" s="258"/>
      <c r="K129" s="259"/>
      <c r="L129" s="259"/>
      <c r="M129" s="258">
        <v>59893.3</v>
      </c>
      <c r="N129" s="258" t="s">
        <v>3637</v>
      </c>
      <c r="O129" s="257"/>
      <c r="P129" s="257"/>
      <c r="Q129" s="257"/>
      <c r="R129" s="257"/>
      <c r="S129" s="257"/>
      <c r="T129" s="257"/>
      <c r="U129" s="260"/>
      <c r="V129" s="257"/>
      <c r="W129" s="257"/>
      <c r="X129" s="257"/>
      <c r="Y129" s="4"/>
    </row>
    <row r="130" spans="1:25" s="306" customFormat="1" ht="141" hidden="1" customHeight="1" x14ac:dyDescent="0.25">
      <c r="A130" s="279">
        <v>99</v>
      </c>
      <c r="B130" s="279" t="s">
        <v>5280</v>
      </c>
      <c r="C130" s="278" t="s">
        <v>4900</v>
      </c>
      <c r="D130" s="278" t="s">
        <v>5281</v>
      </c>
      <c r="E130" s="278" t="s">
        <v>982</v>
      </c>
      <c r="F130" s="276">
        <v>42732</v>
      </c>
      <c r="G130" s="276">
        <v>42759</v>
      </c>
      <c r="H130" s="278" t="s">
        <v>5282</v>
      </c>
      <c r="I130" s="305"/>
      <c r="J130" s="305"/>
      <c r="K130" s="305"/>
      <c r="L130" s="305"/>
      <c r="M130" s="305">
        <v>1411.7</v>
      </c>
      <c r="N130" s="305" t="s">
        <v>1006</v>
      </c>
      <c r="O130" s="276">
        <v>60831</v>
      </c>
      <c r="P130" s="278" t="s">
        <v>5283</v>
      </c>
      <c r="Q130" s="278" t="s">
        <v>5284</v>
      </c>
      <c r="R130" s="278" t="s">
        <v>5285</v>
      </c>
      <c r="S130" s="278" t="s">
        <v>5286</v>
      </c>
      <c r="T130" s="276">
        <v>42990</v>
      </c>
      <c r="U130" s="277">
        <v>32658800</v>
      </c>
      <c r="V130" s="278" t="s">
        <v>5287</v>
      </c>
      <c r="W130" s="276">
        <v>42951</v>
      </c>
      <c r="X130" s="276">
        <v>42991</v>
      </c>
      <c r="Y130" s="279" t="s">
        <v>3778</v>
      </c>
    </row>
    <row r="131" spans="1:25" s="227" customFormat="1" ht="91.5" hidden="1" customHeight="1" x14ac:dyDescent="0.25">
      <c r="A131" s="173">
        <v>100</v>
      </c>
      <c r="B131" s="173" t="s">
        <v>5288</v>
      </c>
      <c r="C131" s="223" t="s">
        <v>4828</v>
      </c>
      <c r="D131" s="223" t="s">
        <v>5289</v>
      </c>
      <c r="E131" s="223" t="s">
        <v>3480</v>
      </c>
      <c r="F131" s="225">
        <v>42733</v>
      </c>
      <c r="G131" s="225">
        <v>42768</v>
      </c>
      <c r="H131" s="223" t="s">
        <v>5290</v>
      </c>
      <c r="I131" s="224"/>
      <c r="J131" s="224"/>
      <c r="K131" s="224"/>
      <c r="L131" s="224"/>
      <c r="M131" s="224"/>
      <c r="N131" s="224"/>
      <c r="O131" s="223"/>
      <c r="P131" s="223"/>
      <c r="Q131" s="223" t="s">
        <v>5291</v>
      </c>
      <c r="R131" s="223"/>
      <c r="S131" s="223"/>
      <c r="T131" s="223"/>
      <c r="U131" s="226"/>
      <c r="V131" s="223"/>
      <c r="W131" s="223"/>
      <c r="X131" s="223"/>
      <c r="Y131" s="173" t="s">
        <v>3778</v>
      </c>
    </row>
    <row r="132" spans="1:25" s="261" customFormat="1" ht="91.5" hidden="1" customHeight="1" x14ac:dyDescent="0.25">
      <c r="A132" s="4">
        <v>101</v>
      </c>
      <c r="B132" s="4"/>
      <c r="C132" s="257"/>
      <c r="D132" s="257"/>
      <c r="E132" s="257"/>
      <c r="F132" s="307"/>
      <c r="G132" s="307"/>
      <c r="H132" s="257"/>
      <c r="I132" s="258"/>
      <c r="J132" s="258"/>
      <c r="K132" s="259"/>
      <c r="L132" s="259"/>
      <c r="M132" s="258"/>
      <c r="N132" s="258"/>
      <c r="O132" s="257"/>
      <c r="P132" s="257"/>
      <c r="Q132" s="257"/>
      <c r="R132" s="257"/>
      <c r="S132" s="257"/>
      <c r="T132" s="257"/>
      <c r="U132" s="260"/>
      <c r="V132" s="257"/>
      <c r="W132" s="257"/>
      <c r="X132" s="257"/>
      <c r="Y132" s="4"/>
    </row>
    <row r="133" spans="1:25" s="261" customFormat="1" ht="91.5" hidden="1" customHeight="1" x14ac:dyDescent="0.25">
      <c r="A133" s="4">
        <v>102</v>
      </c>
      <c r="B133" s="4"/>
      <c r="C133" s="257"/>
      <c r="D133" s="257"/>
      <c r="E133" s="257"/>
      <c r="F133" s="307"/>
      <c r="G133" s="307"/>
      <c r="H133" s="257"/>
      <c r="I133" s="258"/>
      <c r="J133" s="258"/>
      <c r="K133" s="259"/>
      <c r="L133" s="259"/>
      <c r="M133" s="258"/>
      <c r="N133" s="258"/>
      <c r="O133" s="257"/>
      <c r="P133" s="257"/>
      <c r="Q133" s="257"/>
      <c r="R133" s="257"/>
      <c r="S133" s="257"/>
      <c r="T133" s="257"/>
      <c r="U133" s="260"/>
      <c r="V133" s="257"/>
      <c r="W133" s="257"/>
      <c r="X133" s="257"/>
      <c r="Y133" s="4"/>
    </row>
    <row r="134" spans="1:25" s="261" customFormat="1" ht="91.5" hidden="1" customHeight="1" x14ac:dyDescent="0.25">
      <c r="A134" s="4">
        <v>103</v>
      </c>
      <c r="B134" s="4"/>
      <c r="C134" s="257"/>
      <c r="D134" s="257"/>
      <c r="E134" s="257"/>
      <c r="F134" s="307"/>
      <c r="G134" s="307"/>
      <c r="H134" s="257"/>
      <c r="I134" s="258"/>
      <c r="J134" s="258"/>
      <c r="K134" s="259"/>
      <c r="L134" s="259"/>
      <c r="M134" s="258"/>
      <c r="N134" s="258"/>
      <c r="O134" s="257"/>
      <c r="P134" s="257"/>
      <c r="Q134" s="257"/>
      <c r="R134" s="257"/>
      <c r="S134" s="257"/>
      <c r="T134" s="257"/>
      <c r="U134" s="260"/>
      <c r="V134" s="257"/>
      <c r="W134" s="257"/>
      <c r="X134" s="257"/>
      <c r="Y134" s="4"/>
    </row>
    <row r="135" spans="1:25" s="261" customFormat="1" ht="91.5" hidden="1" customHeight="1" x14ac:dyDescent="0.25">
      <c r="A135" s="4">
        <v>104</v>
      </c>
      <c r="B135" s="4"/>
      <c r="C135" s="257"/>
      <c r="D135" s="257"/>
      <c r="E135" s="257"/>
      <c r="F135" s="307"/>
      <c r="G135" s="307"/>
      <c r="H135" s="257"/>
      <c r="I135" s="258"/>
      <c r="J135" s="258"/>
      <c r="K135" s="259"/>
      <c r="L135" s="259"/>
      <c r="M135" s="258"/>
      <c r="N135" s="258"/>
      <c r="O135" s="257"/>
      <c r="P135" s="257"/>
      <c r="Q135" s="257"/>
      <c r="R135" s="257"/>
      <c r="S135" s="257"/>
      <c r="T135" s="257"/>
      <c r="U135" s="260"/>
      <c r="V135" s="257"/>
      <c r="W135" s="257"/>
      <c r="X135" s="257"/>
      <c r="Y135" s="4"/>
    </row>
    <row r="136" spans="1:25" s="261" customFormat="1" ht="91.5" hidden="1" customHeight="1" x14ac:dyDescent="0.25">
      <c r="A136" s="4">
        <v>105</v>
      </c>
      <c r="B136" s="4"/>
      <c r="C136" s="257"/>
      <c r="D136" s="257"/>
      <c r="E136" s="257"/>
      <c r="F136" s="307"/>
      <c r="G136" s="307"/>
      <c r="H136" s="257"/>
      <c r="I136" s="258"/>
      <c r="J136" s="258"/>
      <c r="K136" s="259"/>
      <c r="L136" s="259"/>
      <c r="M136" s="258"/>
      <c r="N136" s="258"/>
      <c r="O136" s="257"/>
      <c r="P136" s="257"/>
      <c r="Q136" s="257"/>
      <c r="R136" s="257"/>
      <c r="S136" s="257"/>
      <c r="T136" s="257"/>
      <c r="U136" s="260"/>
      <c r="V136" s="257"/>
      <c r="W136" s="257"/>
      <c r="X136" s="257"/>
      <c r="Y136" s="4"/>
    </row>
    <row r="137" spans="1:25" s="261" customFormat="1" ht="91.5" hidden="1" customHeight="1" x14ac:dyDescent="0.25">
      <c r="A137" s="4">
        <v>106</v>
      </c>
      <c r="B137" s="4"/>
      <c r="C137" s="257"/>
      <c r="D137" s="257"/>
      <c r="E137" s="257"/>
      <c r="F137" s="307"/>
      <c r="G137" s="307"/>
      <c r="H137" s="257"/>
      <c r="I137" s="258"/>
      <c r="J137" s="258"/>
      <c r="K137" s="259"/>
      <c r="L137" s="259"/>
      <c r="M137" s="258"/>
      <c r="N137" s="258"/>
      <c r="O137" s="257"/>
      <c r="P137" s="257"/>
      <c r="Q137" s="257"/>
      <c r="R137" s="257"/>
      <c r="S137" s="257"/>
      <c r="T137" s="257"/>
      <c r="U137" s="260"/>
      <c r="V137" s="257"/>
      <c r="W137" s="257"/>
      <c r="X137" s="257"/>
      <c r="Y137" s="4"/>
    </row>
    <row r="138" spans="1:25" s="261" customFormat="1" ht="91.5" hidden="1" customHeight="1" x14ac:dyDescent="0.25">
      <c r="A138" s="4">
        <v>107</v>
      </c>
      <c r="B138" s="4"/>
      <c r="C138" s="257"/>
      <c r="D138" s="257"/>
      <c r="E138" s="257"/>
      <c r="F138" s="307"/>
      <c r="G138" s="307"/>
      <c r="H138" s="257"/>
      <c r="I138" s="258"/>
      <c r="J138" s="258"/>
      <c r="K138" s="259"/>
      <c r="L138" s="259"/>
      <c r="M138" s="258"/>
      <c r="N138" s="258"/>
      <c r="O138" s="257"/>
      <c r="P138" s="257"/>
      <c r="Q138" s="257"/>
      <c r="R138" s="257"/>
      <c r="S138" s="257"/>
      <c r="T138" s="257"/>
      <c r="U138" s="260"/>
      <c r="V138" s="257"/>
      <c r="W138" s="257"/>
      <c r="X138" s="257"/>
      <c r="Y138" s="4"/>
    </row>
    <row r="139" spans="1:25" s="261" customFormat="1" ht="91.5" hidden="1" customHeight="1" x14ac:dyDescent="0.25">
      <c r="A139" s="4">
        <v>108</v>
      </c>
      <c r="B139" s="4"/>
      <c r="C139" s="257"/>
      <c r="D139" s="257"/>
      <c r="E139" s="257"/>
      <c r="F139" s="307"/>
      <c r="G139" s="307"/>
      <c r="H139" s="257"/>
      <c r="I139" s="258"/>
      <c r="J139" s="258"/>
      <c r="K139" s="259"/>
      <c r="L139" s="259"/>
      <c r="M139" s="258"/>
      <c r="N139" s="258"/>
      <c r="O139" s="257"/>
      <c r="P139" s="257"/>
      <c r="Q139" s="257"/>
      <c r="R139" s="257"/>
      <c r="S139" s="257"/>
      <c r="T139" s="257"/>
      <c r="U139" s="260"/>
      <c r="V139" s="257"/>
      <c r="W139" s="257"/>
      <c r="X139" s="257"/>
      <c r="Y139" s="4"/>
    </row>
    <row r="140" spans="1:25" s="261" customFormat="1" ht="91.5" hidden="1" customHeight="1" x14ac:dyDescent="0.25">
      <c r="A140" s="4">
        <v>109</v>
      </c>
      <c r="B140" s="4"/>
      <c r="C140" s="257"/>
      <c r="D140" s="257"/>
      <c r="E140" s="257"/>
      <c r="F140" s="307"/>
      <c r="G140" s="307"/>
      <c r="H140" s="257"/>
      <c r="I140" s="258"/>
      <c r="J140" s="258"/>
      <c r="K140" s="259"/>
      <c r="L140" s="259"/>
      <c r="M140" s="258"/>
      <c r="N140" s="258"/>
      <c r="O140" s="257"/>
      <c r="P140" s="257"/>
      <c r="Q140" s="257"/>
      <c r="R140" s="257"/>
      <c r="S140" s="257"/>
      <c r="T140" s="257"/>
      <c r="U140" s="260"/>
      <c r="V140" s="257"/>
      <c r="W140" s="257"/>
      <c r="X140" s="257"/>
      <c r="Y140" s="4"/>
    </row>
    <row r="141" spans="1:25" s="261" customFormat="1" ht="91.5" hidden="1" customHeight="1" x14ac:dyDescent="0.25">
      <c r="A141" s="4">
        <v>110</v>
      </c>
      <c r="B141" s="4"/>
      <c r="C141" s="257"/>
      <c r="D141" s="257"/>
      <c r="E141" s="257"/>
      <c r="F141" s="307"/>
      <c r="G141" s="307"/>
      <c r="H141" s="257"/>
      <c r="I141" s="258"/>
      <c r="J141" s="258"/>
      <c r="K141" s="259"/>
      <c r="L141" s="259"/>
      <c r="M141" s="258"/>
      <c r="N141" s="258"/>
      <c r="O141" s="257"/>
      <c r="P141" s="257"/>
      <c r="Q141" s="257"/>
      <c r="R141" s="257"/>
      <c r="S141" s="257"/>
      <c r="T141" s="257"/>
      <c r="U141" s="260"/>
      <c r="V141" s="257"/>
      <c r="W141" s="257"/>
      <c r="X141" s="257"/>
      <c r="Y141" s="4"/>
    </row>
    <row r="142" spans="1:25" s="261" customFormat="1" ht="91.5" hidden="1" customHeight="1" x14ac:dyDescent="0.25">
      <c r="A142" s="4">
        <v>111</v>
      </c>
      <c r="B142" s="4"/>
      <c r="C142" s="257"/>
      <c r="D142" s="257"/>
      <c r="E142" s="257"/>
      <c r="F142" s="307"/>
      <c r="G142" s="307"/>
      <c r="H142" s="257"/>
      <c r="I142" s="258"/>
      <c r="J142" s="258"/>
      <c r="K142" s="259"/>
      <c r="L142" s="259"/>
      <c r="M142" s="258"/>
      <c r="N142" s="258"/>
      <c r="O142" s="257"/>
      <c r="P142" s="257"/>
      <c r="Q142" s="257"/>
      <c r="R142" s="257"/>
      <c r="S142" s="257"/>
      <c r="T142" s="257"/>
      <c r="U142" s="260"/>
      <c r="V142" s="257"/>
      <c r="W142" s="257"/>
      <c r="X142" s="257"/>
      <c r="Y142" s="4"/>
    </row>
    <row r="143" spans="1:25" s="261" customFormat="1" ht="91.5" hidden="1" customHeight="1" x14ac:dyDescent="0.25">
      <c r="A143" s="4">
        <v>112</v>
      </c>
      <c r="B143" s="4"/>
      <c r="C143" s="257"/>
      <c r="D143" s="257"/>
      <c r="E143" s="257"/>
      <c r="F143" s="257"/>
      <c r="G143" s="257"/>
      <c r="H143" s="257"/>
      <c r="I143" s="258"/>
      <c r="J143" s="258"/>
      <c r="K143" s="259"/>
      <c r="L143" s="259"/>
      <c r="M143" s="258"/>
      <c r="N143" s="258"/>
      <c r="O143" s="257"/>
      <c r="P143" s="257"/>
      <c r="Q143" s="257"/>
      <c r="R143" s="257"/>
      <c r="S143" s="257"/>
      <c r="T143" s="257"/>
      <c r="U143" s="260"/>
      <c r="V143" s="257"/>
      <c r="W143" s="257"/>
      <c r="X143" s="257"/>
      <c r="Y143" s="4"/>
    </row>
    <row r="144" spans="1:25" ht="60.75" hidden="1" customHeight="1" x14ac:dyDescent="0.25">
      <c r="A144" s="4">
        <v>114</v>
      </c>
      <c r="B144" s="157"/>
      <c r="C144" s="308"/>
      <c r="D144" s="308"/>
      <c r="E144" s="308"/>
      <c r="F144" s="308"/>
      <c r="G144" s="308"/>
      <c r="H144" s="308"/>
      <c r="I144" s="258"/>
      <c r="J144" s="258"/>
      <c r="K144" s="309"/>
      <c r="L144" s="309"/>
      <c r="M144" s="258"/>
      <c r="N144" s="258"/>
      <c r="O144" s="308"/>
      <c r="P144" s="308"/>
      <c r="Q144" s="308"/>
      <c r="R144" s="308"/>
      <c r="S144" s="308"/>
      <c r="T144" s="308"/>
      <c r="U144" s="310"/>
      <c r="V144" s="308"/>
      <c r="W144" s="308"/>
      <c r="X144" s="308"/>
      <c r="Y144" s="157"/>
    </row>
    <row r="145" spans="1:25" ht="60.75" hidden="1" customHeight="1" x14ac:dyDescent="0.25">
      <c r="A145" s="4">
        <v>115</v>
      </c>
      <c r="B145" s="157"/>
      <c r="C145" s="308"/>
      <c r="D145" s="308"/>
      <c r="E145" s="308"/>
      <c r="F145" s="308"/>
      <c r="G145" s="308"/>
      <c r="H145" s="308"/>
      <c r="I145" s="258"/>
      <c r="J145" s="258"/>
      <c r="K145" s="309"/>
      <c r="L145" s="309"/>
      <c r="M145" s="258"/>
      <c r="N145" s="258"/>
      <c r="O145" s="308"/>
      <c r="P145" s="308"/>
      <c r="Q145" s="308"/>
      <c r="R145" s="308"/>
      <c r="S145" s="308"/>
      <c r="T145" s="308"/>
      <c r="U145" s="310"/>
      <c r="V145" s="308"/>
      <c r="W145" s="308"/>
      <c r="X145" s="308"/>
      <c r="Y145" s="157"/>
    </row>
    <row r="146" spans="1:25" ht="60.75" hidden="1" customHeight="1" x14ac:dyDescent="0.25">
      <c r="A146" s="4">
        <v>116</v>
      </c>
      <c r="B146" s="157"/>
      <c r="C146" s="308"/>
      <c r="D146" s="308"/>
      <c r="E146" s="308"/>
      <c r="F146" s="308"/>
      <c r="G146" s="308"/>
      <c r="H146" s="308"/>
      <c r="I146" s="258"/>
      <c r="J146" s="258"/>
      <c r="K146" s="309"/>
      <c r="L146" s="309"/>
      <c r="M146" s="258"/>
      <c r="N146" s="258"/>
      <c r="O146" s="308"/>
      <c r="P146" s="308"/>
      <c r="Q146" s="308"/>
      <c r="R146" s="308"/>
      <c r="S146" s="308"/>
      <c r="T146" s="308"/>
      <c r="U146" s="310"/>
      <c r="V146" s="308"/>
      <c r="W146" s="308"/>
      <c r="X146" s="308"/>
      <c r="Y146" s="157"/>
    </row>
    <row r="147" spans="1:25" ht="60.75" hidden="1" customHeight="1" x14ac:dyDescent="0.25">
      <c r="A147" s="4">
        <v>117</v>
      </c>
      <c r="B147" s="157"/>
      <c r="C147" s="308"/>
      <c r="D147" s="308"/>
      <c r="E147" s="308"/>
      <c r="F147" s="308"/>
      <c r="G147" s="308"/>
      <c r="H147" s="308"/>
      <c r="I147" s="258"/>
      <c r="J147" s="258"/>
      <c r="K147" s="309"/>
      <c r="L147" s="309"/>
      <c r="M147" s="258"/>
      <c r="N147" s="258"/>
      <c r="O147" s="308"/>
      <c r="P147" s="308"/>
      <c r="Q147" s="308"/>
      <c r="R147" s="308"/>
      <c r="S147" s="308"/>
      <c r="T147" s="308"/>
      <c r="U147" s="310"/>
      <c r="V147" s="308"/>
      <c r="W147" s="308"/>
      <c r="X147" s="308"/>
      <c r="Y147" s="157"/>
    </row>
    <row r="148" spans="1:25" ht="60.75" hidden="1" customHeight="1" x14ac:dyDescent="0.25">
      <c r="A148" s="4">
        <v>118</v>
      </c>
      <c r="B148" s="157"/>
      <c r="C148" s="308"/>
      <c r="D148" s="308"/>
      <c r="E148" s="308"/>
      <c r="F148" s="308"/>
      <c r="G148" s="308"/>
      <c r="H148" s="308"/>
      <c r="I148" s="258"/>
      <c r="J148" s="258"/>
      <c r="K148" s="309"/>
      <c r="L148" s="309"/>
      <c r="M148" s="258"/>
      <c r="N148" s="258"/>
      <c r="O148" s="308"/>
      <c r="P148" s="308"/>
      <c r="Q148" s="308"/>
      <c r="R148" s="308"/>
      <c r="S148" s="308"/>
      <c r="T148" s="308"/>
      <c r="U148" s="310"/>
      <c r="V148" s="308"/>
      <c r="W148" s="308"/>
      <c r="X148" s="308"/>
      <c r="Y148" s="157"/>
    </row>
    <row r="149" spans="1:25" ht="60.75" hidden="1" customHeight="1" x14ac:dyDescent="0.25">
      <c r="A149" s="4">
        <v>119</v>
      </c>
      <c r="B149" s="157"/>
      <c r="C149" s="308"/>
      <c r="D149" s="308"/>
      <c r="E149" s="308"/>
      <c r="F149" s="308"/>
      <c r="G149" s="308"/>
      <c r="H149" s="308"/>
      <c r="I149" s="258"/>
      <c r="J149" s="258"/>
      <c r="K149" s="309"/>
      <c r="L149" s="309"/>
      <c r="M149" s="258"/>
      <c r="N149" s="258"/>
      <c r="O149" s="308"/>
      <c r="P149" s="308"/>
      <c r="Q149" s="308"/>
      <c r="R149" s="308"/>
      <c r="S149" s="308"/>
      <c r="T149" s="308"/>
      <c r="U149" s="310"/>
      <c r="V149" s="308"/>
      <c r="W149" s="308"/>
      <c r="X149" s="308"/>
      <c r="Y149" s="157"/>
    </row>
    <row r="150" spans="1:25" ht="60.75" hidden="1" customHeight="1" x14ac:dyDescent="0.25">
      <c r="A150" s="4">
        <v>120</v>
      </c>
      <c r="B150" s="157"/>
      <c r="C150" s="308"/>
      <c r="D150" s="308"/>
      <c r="E150" s="308"/>
      <c r="F150" s="308"/>
      <c r="G150" s="308"/>
      <c r="H150" s="308"/>
      <c r="I150" s="258"/>
      <c r="J150" s="258"/>
      <c r="K150" s="309"/>
      <c r="L150" s="309"/>
      <c r="M150" s="258"/>
      <c r="N150" s="258"/>
      <c r="O150" s="308"/>
      <c r="P150" s="308"/>
      <c r="Q150" s="308"/>
      <c r="R150" s="308"/>
      <c r="S150" s="308"/>
      <c r="T150" s="308"/>
      <c r="U150" s="310"/>
      <c r="V150" s="308"/>
      <c r="W150" s="308"/>
      <c r="X150" s="308"/>
      <c r="Y150" s="157"/>
    </row>
    <row r="151" spans="1:25" ht="60.75" hidden="1" customHeight="1" x14ac:dyDescent="0.25">
      <c r="A151" s="4">
        <v>121</v>
      </c>
      <c r="B151" s="157"/>
      <c r="C151" s="308"/>
      <c r="D151" s="308"/>
      <c r="E151" s="308"/>
      <c r="F151" s="308"/>
      <c r="G151" s="308"/>
      <c r="H151" s="308"/>
      <c r="I151" s="258"/>
      <c r="J151" s="258"/>
      <c r="K151" s="309"/>
      <c r="L151" s="309"/>
      <c r="M151" s="258"/>
      <c r="N151" s="258"/>
      <c r="O151" s="308"/>
      <c r="P151" s="308"/>
      <c r="Q151" s="308"/>
      <c r="R151" s="308"/>
      <c r="S151" s="308"/>
      <c r="T151" s="308"/>
      <c r="U151" s="310"/>
      <c r="V151" s="308"/>
      <c r="W151" s="308"/>
      <c r="X151" s="308"/>
      <c r="Y151" s="157"/>
    </row>
    <row r="152" spans="1:25" ht="60.75" hidden="1" customHeight="1" x14ac:dyDescent="0.25">
      <c r="A152" s="4">
        <v>122</v>
      </c>
      <c r="B152" s="157"/>
      <c r="C152" s="308"/>
      <c r="D152" s="308"/>
      <c r="E152" s="308"/>
      <c r="F152" s="308"/>
      <c r="G152" s="308"/>
      <c r="H152" s="308"/>
      <c r="I152" s="258"/>
      <c r="J152" s="258"/>
      <c r="K152" s="309"/>
      <c r="L152" s="309"/>
      <c r="M152" s="258"/>
      <c r="N152" s="258"/>
      <c r="O152" s="308"/>
      <c r="P152" s="308"/>
      <c r="Q152" s="308"/>
      <c r="R152" s="308"/>
      <c r="S152" s="308"/>
      <c r="T152" s="308"/>
      <c r="U152" s="310"/>
      <c r="V152" s="308"/>
      <c r="W152" s="308"/>
      <c r="X152" s="308"/>
      <c r="Y152" s="157"/>
    </row>
    <row r="153" spans="1:25" ht="60.75" hidden="1" customHeight="1" x14ac:dyDescent="0.25">
      <c r="A153" s="4">
        <v>123</v>
      </c>
      <c r="B153" s="157"/>
      <c r="C153" s="308"/>
      <c r="D153" s="308"/>
      <c r="E153" s="308"/>
      <c r="F153" s="308"/>
      <c r="G153" s="308"/>
      <c r="H153" s="308"/>
      <c r="I153" s="258"/>
      <c r="J153" s="258"/>
      <c r="K153" s="309"/>
      <c r="L153" s="309"/>
      <c r="M153" s="258"/>
      <c r="N153" s="258"/>
      <c r="O153" s="308"/>
      <c r="P153" s="308"/>
      <c r="Q153" s="308"/>
      <c r="R153" s="308"/>
      <c r="S153" s="308"/>
      <c r="T153" s="308"/>
      <c r="U153" s="310"/>
      <c r="V153" s="308"/>
      <c r="W153" s="308"/>
      <c r="X153" s="308"/>
      <c r="Y153" s="157"/>
    </row>
    <row r="154" spans="1:25" ht="60.75" hidden="1" customHeight="1" x14ac:dyDescent="0.25">
      <c r="A154" s="4">
        <v>124</v>
      </c>
      <c r="B154" s="157"/>
      <c r="C154" s="308"/>
      <c r="D154" s="308"/>
      <c r="E154" s="308"/>
      <c r="F154" s="308"/>
      <c r="G154" s="308"/>
      <c r="H154" s="308"/>
      <c r="I154" s="258"/>
      <c r="J154" s="258"/>
      <c r="K154" s="309"/>
      <c r="L154" s="309"/>
      <c r="M154" s="258"/>
      <c r="N154" s="258"/>
      <c r="O154" s="308"/>
      <c r="P154" s="308"/>
      <c r="Q154" s="308"/>
      <c r="R154" s="308"/>
      <c r="S154" s="308"/>
      <c r="T154" s="308"/>
      <c r="U154" s="310"/>
      <c r="V154" s="308"/>
      <c r="W154" s="308"/>
      <c r="X154" s="308"/>
      <c r="Y154" s="157"/>
    </row>
    <row r="155" spans="1:25" ht="60.75" hidden="1" customHeight="1" x14ac:dyDescent="0.25">
      <c r="A155" s="4">
        <v>125</v>
      </c>
      <c r="B155" s="157"/>
      <c r="C155" s="308"/>
      <c r="D155" s="308"/>
      <c r="E155" s="308"/>
      <c r="F155" s="308"/>
      <c r="G155" s="308"/>
      <c r="H155" s="308"/>
      <c r="I155" s="258"/>
      <c r="J155" s="258"/>
      <c r="K155" s="309"/>
      <c r="L155" s="309"/>
      <c r="M155" s="258"/>
      <c r="N155" s="258"/>
      <c r="O155" s="308"/>
      <c r="P155" s="308"/>
      <c r="Q155" s="308"/>
      <c r="R155" s="308"/>
      <c r="S155" s="308"/>
      <c r="T155" s="308"/>
      <c r="U155" s="310"/>
      <c r="V155" s="308"/>
      <c r="W155" s="308"/>
      <c r="X155" s="308"/>
      <c r="Y155" s="157"/>
    </row>
    <row r="156" spans="1:25" ht="60.75" hidden="1" customHeight="1" x14ac:dyDescent="0.25">
      <c r="A156" s="4">
        <v>126</v>
      </c>
      <c r="B156" s="157"/>
      <c r="C156" s="308"/>
      <c r="D156" s="308"/>
      <c r="E156" s="308"/>
      <c r="F156" s="308"/>
      <c r="G156" s="308"/>
      <c r="H156" s="308"/>
      <c r="I156" s="258"/>
      <c r="J156" s="258"/>
      <c r="K156" s="309"/>
      <c r="L156" s="309"/>
      <c r="M156" s="258"/>
      <c r="N156" s="258"/>
      <c r="O156" s="308"/>
      <c r="P156" s="308"/>
      <c r="Q156" s="308"/>
      <c r="R156" s="308"/>
      <c r="S156" s="308"/>
      <c r="T156" s="308"/>
      <c r="U156" s="310"/>
      <c r="V156" s="308"/>
      <c r="W156" s="308"/>
      <c r="X156" s="308"/>
      <c r="Y156" s="157"/>
    </row>
    <row r="157" spans="1:25" ht="60.75" hidden="1" customHeight="1" x14ac:dyDescent="0.25">
      <c r="A157" s="4">
        <v>127</v>
      </c>
      <c r="B157" s="157"/>
      <c r="C157" s="308"/>
      <c r="D157" s="308"/>
      <c r="E157" s="308"/>
      <c r="F157" s="308"/>
      <c r="G157" s="308"/>
      <c r="H157" s="308"/>
      <c r="I157" s="258"/>
      <c r="J157" s="258"/>
      <c r="K157" s="309"/>
      <c r="L157" s="309"/>
      <c r="M157" s="258"/>
      <c r="N157" s="258"/>
      <c r="O157" s="308"/>
      <c r="P157" s="308"/>
      <c r="Q157" s="308"/>
      <c r="R157" s="308"/>
      <c r="S157" s="308"/>
      <c r="T157" s="308"/>
      <c r="U157" s="310"/>
      <c r="V157" s="308"/>
      <c r="W157" s="308"/>
      <c r="X157" s="308"/>
      <c r="Y157" s="157"/>
    </row>
    <row r="158" spans="1:25" ht="60.75" hidden="1" customHeight="1" x14ac:dyDescent="0.25">
      <c r="A158" s="4">
        <v>128</v>
      </c>
      <c r="B158" s="157"/>
      <c r="C158" s="308"/>
      <c r="D158" s="308"/>
      <c r="E158" s="308"/>
      <c r="F158" s="308"/>
      <c r="G158" s="308"/>
      <c r="H158" s="308"/>
      <c r="I158" s="258"/>
      <c r="J158" s="258"/>
      <c r="K158" s="309"/>
      <c r="L158" s="309"/>
      <c r="M158" s="258"/>
      <c r="N158" s="258"/>
      <c r="O158" s="308"/>
      <c r="P158" s="308"/>
      <c r="Q158" s="308"/>
      <c r="R158" s="308"/>
      <c r="S158" s="308"/>
      <c r="T158" s="308"/>
      <c r="U158" s="310"/>
      <c r="V158" s="308"/>
      <c r="W158" s="308"/>
      <c r="X158" s="308"/>
      <c r="Y158" s="157"/>
    </row>
    <row r="159" spans="1:25" ht="60.75" customHeight="1" x14ac:dyDescent="0.25">
      <c r="A159" s="157"/>
      <c r="B159" s="157"/>
      <c r="C159" s="308"/>
      <c r="D159" s="308"/>
      <c r="E159" s="308"/>
      <c r="F159" s="308"/>
      <c r="G159" s="308"/>
      <c r="H159" s="308"/>
      <c r="I159" s="258"/>
      <c r="J159" s="258"/>
      <c r="K159" s="231"/>
      <c r="L159" s="231"/>
      <c r="M159" s="258"/>
      <c r="N159" s="258"/>
      <c r="O159" s="308"/>
      <c r="P159" s="308"/>
      <c r="Q159" s="308"/>
      <c r="R159" s="308"/>
      <c r="S159" s="308"/>
      <c r="T159" s="308"/>
      <c r="U159" s="310"/>
      <c r="V159" s="308"/>
      <c r="W159" s="308"/>
      <c r="X159" s="308"/>
      <c r="Y159" s="157"/>
    </row>
    <row r="160" spans="1:25" ht="60.75" customHeight="1" x14ac:dyDescent="0.25">
      <c r="A160" s="157"/>
      <c r="B160" s="157"/>
      <c r="C160" s="308"/>
      <c r="D160" s="308"/>
      <c r="E160" s="308"/>
      <c r="F160" s="308"/>
      <c r="G160" s="308"/>
      <c r="H160" s="308"/>
      <c r="I160" s="258"/>
      <c r="J160" s="258"/>
      <c r="K160" s="231"/>
      <c r="L160" s="231"/>
      <c r="M160" s="258"/>
      <c r="N160" s="258"/>
      <c r="O160" s="308"/>
      <c r="P160" s="308"/>
      <c r="Q160" s="308"/>
      <c r="R160" s="308"/>
      <c r="S160" s="308"/>
      <c r="T160" s="308"/>
      <c r="U160" s="310"/>
      <c r="V160" s="308"/>
      <c r="W160" s="308"/>
      <c r="X160" s="308"/>
      <c r="Y160" s="157"/>
    </row>
    <row r="161" spans="1:25" ht="60.75" customHeight="1" x14ac:dyDescent="0.25">
      <c r="A161" s="157"/>
      <c r="B161" s="157"/>
      <c r="C161" s="308"/>
      <c r="D161" s="308"/>
      <c r="E161" s="308"/>
      <c r="F161" s="308"/>
      <c r="G161" s="308"/>
      <c r="H161" s="308"/>
      <c r="I161" s="258"/>
      <c r="J161" s="258"/>
      <c r="K161" s="231"/>
      <c r="L161" s="231"/>
      <c r="M161" s="258"/>
      <c r="N161" s="258"/>
      <c r="O161" s="308"/>
      <c r="P161" s="308"/>
      <c r="Q161" s="308"/>
      <c r="R161" s="308"/>
      <c r="S161" s="308"/>
      <c r="T161" s="308"/>
      <c r="U161" s="310"/>
      <c r="V161" s="308"/>
      <c r="W161" s="308"/>
      <c r="X161" s="308"/>
      <c r="Y161" s="157"/>
    </row>
    <row r="162" spans="1:25" ht="60.75" customHeight="1" x14ac:dyDescent="0.25">
      <c r="A162" s="157"/>
      <c r="B162" s="157"/>
      <c r="C162" s="308"/>
      <c r="D162" s="308"/>
      <c r="E162" s="308"/>
      <c r="F162" s="308"/>
      <c r="G162" s="308"/>
      <c r="H162" s="308"/>
      <c r="I162" s="258"/>
      <c r="J162" s="258"/>
      <c r="K162" s="231"/>
      <c r="L162" s="231"/>
      <c r="M162" s="258"/>
      <c r="N162" s="258"/>
      <c r="O162" s="308"/>
      <c r="P162" s="308"/>
      <c r="Q162" s="308"/>
      <c r="R162" s="308"/>
      <c r="S162" s="308"/>
      <c r="T162" s="308"/>
      <c r="U162" s="310"/>
      <c r="V162" s="308"/>
      <c r="W162" s="308"/>
      <c r="X162" s="308"/>
      <c r="Y162" s="157"/>
    </row>
    <row r="163" spans="1:25" ht="60.75" customHeight="1" x14ac:dyDescent="0.25">
      <c r="A163" s="157"/>
      <c r="B163" s="157"/>
      <c r="C163" s="308"/>
      <c r="D163" s="308"/>
      <c r="E163" s="308"/>
      <c r="F163" s="308"/>
      <c r="G163" s="308"/>
      <c r="H163" s="308"/>
      <c r="I163" s="258"/>
      <c r="J163" s="258"/>
      <c r="K163" s="231"/>
      <c r="L163" s="231"/>
      <c r="M163" s="258"/>
      <c r="N163" s="258"/>
      <c r="O163" s="308"/>
      <c r="P163" s="308"/>
      <c r="Q163" s="308"/>
      <c r="R163" s="308"/>
      <c r="S163" s="308"/>
      <c r="T163" s="308"/>
      <c r="U163" s="310"/>
      <c r="V163" s="308"/>
      <c r="W163" s="308"/>
      <c r="X163" s="308"/>
      <c r="Y163" s="157"/>
    </row>
    <row r="164" spans="1:25" ht="60.75" customHeight="1" x14ac:dyDescent="0.25">
      <c r="A164" s="157"/>
      <c r="B164" s="157"/>
      <c r="C164" s="308"/>
      <c r="D164" s="308"/>
      <c r="E164" s="308"/>
      <c r="F164" s="308"/>
      <c r="G164" s="308"/>
      <c r="H164" s="308"/>
      <c r="I164" s="258"/>
      <c r="J164" s="258"/>
      <c r="K164" s="231"/>
      <c r="L164" s="231"/>
      <c r="M164" s="258"/>
      <c r="N164" s="258"/>
      <c r="O164" s="308"/>
      <c r="P164" s="308"/>
      <c r="Q164" s="308"/>
      <c r="R164" s="308"/>
      <c r="S164" s="308"/>
      <c r="T164" s="308"/>
      <c r="U164" s="310"/>
      <c r="V164" s="308"/>
      <c r="W164" s="308"/>
      <c r="X164" s="308"/>
      <c r="Y164" s="157"/>
    </row>
    <row r="165" spans="1:25" ht="60.75" customHeight="1" x14ac:dyDescent="0.25">
      <c r="A165" s="157"/>
      <c r="B165" s="157"/>
      <c r="C165" s="308"/>
      <c r="D165" s="308"/>
      <c r="E165" s="308"/>
      <c r="F165" s="308"/>
      <c r="G165" s="308"/>
      <c r="H165" s="308"/>
      <c r="I165" s="258"/>
      <c r="J165" s="258"/>
      <c r="K165" s="231"/>
      <c r="L165" s="231"/>
      <c r="M165" s="258"/>
      <c r="N165" s="258"/>
      <c r="O165" s="308"/>
      <c r="P165" s="308"/>
      <c r="Q165" s="308"/>
      <c r="R165" s="308"/>
      <c r="S165" s="308"/>
      <c r="T165" s="308"/>
      <c r="U165" s="310"/>
      <c r="V165" s="308"/>
      <c r="W165" s="308"/>
      <c r="X165" s="308"/>
      <c r="Y165" s="157"/>
    </row>
    <row r="166" spans="1:25" ht="60.75" customHeight="1" x14ac:dyDescent="0.25">
      <c r="A166" s="157"/>
      <c r="B166" s="157"/>
      <c r="C166" s="308"/>
      <c r="D166" s="308"/>
      <c r="E166" s="308"/>
      <c r="F166" s="308"/>
      <c r="G166" s="308"/>
      <c r="H166" s="308"/>
      <c r="I166" s="258"/>
      <c r="J166" s="258"/>
      <c r="K166" s="231"/>
      <c r="L166" s="231"/>
      <c r="M166" s="258"/>
      <c r="N166" s="258"/>
      <c r="O166" s="308"/>
      <c r="P166" s="308"/>
      <c r="Q166" s="308"/>
      <c r="R166" s="308"/>
      <c r="S166" s="308"/>
      <c r="T166" s="308"/>
      <c r="U166" s="310"/>
      <c r="V166" s="308"/>
      <c r="W166" s="308"/>
      <c r="X166" s="308"/>
      <c r="Y166" s="157"/>
    </row>
    <row r="167" spans="1:25" ht="60.75" customHeight="1" x14ac:dyDescent="0.25">
      <c r="A167" s="157"/>
      <c r="B167" s="157"/>
      <c r="C167" s="308"/>
      <c r="D167" s="308"/>
      <c r="E167" s="308"/>
      <c r="F167" s="308"/>
      <c r="G167" s="308"/>
      <c r="H167" s="308"/>
      <c r="I167" s="258"/>
      <c r="J167" s="258"/>
      <c r="K167" s="231"/>
      <c r="L167" s="231"/>
      <c r="M167" s="258"/>
      <c r="N167" s="258"/>
      <c r="O167" s="308"/>
      <c r="P167" s="308"/>
      <c r="Q167" s="308"/>
      <c r="R167" s="308"/>
      <c r="S167" s="308"/>
      <c r="T167" s="308"/>
      <c r="U167" s="310"/>
      <c r="V167" s="308"/>
      <c r="W167" s="308"/>
      <c r="X167" s="308"/>
      <c r="Y167" s="157"/>
    </row>
    <row r="168" spans="1:25" ht="60.75" customHeight="1" x14ac:dyDescent="0.25">
      <c r="A168" s="157"/>
      <c r="B168" s="157"/>
      <c r="C168" s="308"/>
      <c r="D168" s="308"/>
      <c r="E168" s="308"/>
      <c r="F168" s="308"/>
      <c r="G168" s="308"/>
      <c r="H168" s="308"/>
      <c r="I168" s="258"/>
      <c r="J168" s="258"/>
      <c r="K168" s="231"/>
      <c r="L168" s="231"/>
      <c r="M168" s="258"/>
      <c r="N168" s="258"/>
      <c r="O168" s="308"/>
      <c r="P168" s="308"/>
      <c r="Q168" s="308"/>
      <c r="R168" s="308"/>
      <c r="S168" s="308"/>
      <c r="T168" s="308"/>
      <c r="U168" s="310"/>
      <c r="V168" s="308"/>
      <c r="W168" s="308"/>
      <c r="X168" s="308"/>
      <c r="Y168" s="157"/>
    </row>
    <row r="169" spans="1:25" ht="60.75" customHeight="1" x14ac:dyDescent="0.25">
      <c r="A169" s="157"/>
      <c r="B169" s="157"/>
      <c r="C169" s="308"/>
      <c r="D169" s="308"/>
      <c r="E169" s="308"/>
      <c r="F169" s="308"/>
      <c r="G169" s="308"/>
      <c r="H169" s="308"/>
      <c r="I169" s="258"/>
      <c r="J169" s="258"/>
      <c r="K169" s="231"/>
      <c r="L169" s="231"/>
      <c r="M169" s="258"/>
      <c r="N169" s="258"/>
      <c r="O169" s="308"/>
      <c r="P169" s="308"/>
      <c r="Q169" s="308"/>
      <c r="R169" s="308"/>
      <c r="S169" s="308"/>
      <c r="T169" s="308"/>
      <c r="U169" s="310"/>
      <c r="V169" s="308"/>
      <c r="W169" s="308"/>
      <c r="X169" s="308"/>
      <c r="Y169" s="157"/>
    </row>
    <row r="170" spans="1:25" ht="60.75" customHeight="1" x14ac:dyDescent="0.25">
      <c r="A170" s="157"/>
      <c r="B170" s="157"/>
      <c r="C170" s="308"/>
      <c r="D170" s="308"/>
      <c r="E170" s="308"/>
      <c r="F170" s="308"/>
      <c r="G170" s="308"/>
      <c r="H170" s="308"/>
      <c r="I170" s="258"/>
      <c r="J170" s="258"/>
      <c r="K170" s="231"/>
      <c r="L170" s="231"/>
      <c r="M170" s="258"/>
      <c r="N170" s="258"/>
      <c r="O170" s="308"/>
      <c r="P170" s="308"/>
      <c r="Q170" s="308"/>
      <c r="R170" s="308"/>
      <c r="S170" s="308"/>
      <c r="T170" s="308"/>
      <c r="U170" s="310"/>
      <c r="V170" s="308"/>
      <c r="W170" s="308"/>
      <c r="X170" s="308"/>
      <c r="Y170" s="157"/>
    </row>
  </sheetData>
  <autoFilter ref="A3:Z158">
    <filterColumn colId="11">
      <filters>
        <filter val="RPH"/>
        <filter val="RSX"/>
      </filters>
    </filterColumn>
  </autoFilter>
  <mergeCells count="263">
    <mergeCell ref="M2:N2"/>
    <mergeCell ref="O2:O3"/>
    <mergeCell ref="P2:P3"/>
    <mergeCell ref="Q2:Q3"/>
    <mergeCell ref="R2:R3"/>
    <mergeCell ref="B1:Y1"/>
    <mergeCell ref="A2:A3"/>
    <mergeCell ref="B2:B3"/>
    <mergeCell ref="C2:C3"/>
    <mergeCell ref="D2:D3"/>
    <mergeCell ref="E2:E3"/>
    <mergeCell ref="F2:F3"/>
    <mergeCell ref="G2:G3"/>
    <mergeCell ref="H2:H3"/>
    <mergeCell ref="I2:J2"/>
    <mergeCell ref="Y17:Y20"/>
    <mergeCell ref="N17:N20"/>
    <mergeCell ref="O17:O20"/>
    <mergeCell ref="P17:P20"/>
    <mergeCell ref="Q17:Q20"/>
    <mergeCell ref="R17:R20"/>
    <mergeCell ref="S17:S20"/>
    <mergeCell ref="Y2:Y3"/>
    <mergeCell ref="A17:A20"/>
    <mergeCell ref="B17:B20"/>
    <mergeCell ref="C17:C20"/>
    <mergeCell ref="D17:D20"/>
    <mergeCell ref="E17:E20"/>
    <mergeCell ref="F17:F20"/>
    <mergeCell ref="G17:G20"/>
    <mergeCell ref="H17:H20"/>
    <mergeCell ref="M17:M20"/>
    <mergeCell ref="S2:S3"/>
    <mergeCell ref="T2:T3"/>
    <mergeCell ref="U2:U3"/>
    <mergeCell ref="V2:V3"/>
    <mergeCell ref="W2:W3"/>
    <mergeCell ref="X2:X3"/>
    <mergeCell ref="K2:L2"/>
    <mergeCell ref="C30:C32"/>
    <mergeCell ref="D30:D32"/>
    <mergeCell ref="E30:E32"/>
    <mergeCell ref="F30:F32"/>
    <mergeCell ref="T17:T20"/>
    <mergeCell ref="U17:U20"/>
    <mergeCell ref="V17:V20"/>
    <mergeCell ref="W17:W20"/>
    <mergeCell ref="X17:X20"/>
    <mergeCell ref="U30:U32"/>
    <mergeCell ref="V30:V32"/>
    <mergeCell ref="W30:W32"/>
    <mergeCell ref="X30:X32"/>
    <mergeCell ref="Y30:Y32"/>
    <mergeCell ref="A53:A54"/>
    <mergeCell ref="B53:B54"/>
    <mergeCell ref="C53:C54"/>
    <mergeCell ref="D53:D54"/>
    <mergeCell ref="E53:E54"/>
    <mergeCell ref="O30:O32"/>
    <mergeCell ref="P30:P32"/>
    <mergeCell ref="Q30:Q32"/>
    <mergeCell ref="R30:R32"/>
    <mergeCell ref="S30:S32"/>
    <mergeCell ref="T30:T32"/>
    <mergeCell ref="G30:G32"/>
    <mergeCell ref="H30:H32"/>
    <mergeCell ref="I30:I32"/>
    <mergeCell ref="J30:J32"/>
    <mergeCell ref="K30:K32"/>
    <mergeCell ref="L30:L32"/>
    <mergeCell ref="A30:A32"/>
    <mergeCell ref="B30:B32"/>
    <mergeCell ref="Y53:Y54"/>
    <mergeCell ref="N53:N54"/>
    <mergeCell ref="O53:O54"/>
    <mergeCell ref="P53:P54"/>
    <mergeCell ref="C65:C67"/>
    <mergeCell ref="D65:D67"/>
    <mergeCell ref="E65:E67"/>
    <mergeCell ref="F65:F67"/>
    <mergeCell ref="T53:T54"/>
    <mergeCell ref="U53:U54"/>
    <mergeCell ref="V53:V54"/>
    <mergeCell ref="W53:W54"/>
    <mergeCell ref="X53:X54"/>
    <mergeCell ref="Q53:Q54"/>
    <mergeCell ref="R53:R54"/>
    <mergeCell ref="S53:S54"/>
    <mergeCell ref="F53:F54"/>
    <mergeCell ref="G53:G54"/>
    <mergeCell ref="H53:H54"/>
    <mergeCell ref="I53:I54"/>
    <mergeCell ref="J53:J54"/>
    <mergeCell ref="M53:M54"/>
    <mergeCell ref="Y65:Y67"/>
    <mergeCell ref="A73:A75"/>
    <mergeCell ref="B73:B75"/>
    <mergeCell ref="C73:C75"/>
    <mergeCell ref="D73:D75"/>
    <mergeCell ref="E73:E75"/>
    <mergeCell ref="F73:F75"/>
    <mergeCell ref="G73:G75"/>
    <mergeCell ref="H73:H75"/>
    <mergeCell ref="I73:I75"/>
    <mergeCell ref="S65:S67"/>
    <mergeCell ref="T65:T67"/>
    <mergeCell ref="U65:U67"/>
    <mergeCell ref="V65:V67"/>
    <mergeCell ref="W65:W67"/>
    <mergeCell ref="X65:X67"/>
    <mergeCell ref="G65:G67"/>
    <mergeCell ref="H65:H67"/>
    <mergeCell ref="O65:O67"/>
    <mergeCell ref="P65:P67"/>
    <mergeCell ref="Q65:Q67"/>
    <mergeCell ref="R65:R67"/>
    <mergeCell ref="A65:A67"/>
    <mergeCell ref="B65:B67"/>
    <mergeCell ref="X73:X75"/>
    <mergeCell ref="Y73:Y75"/>
    <mergeCell ref="A79:A80"/>
    <mergeCell ref="B79:B80"/>
    <mergeCell ref="C79:C80"/>
    <mergeCell ref="D79:D80"/>
    <mergeCell ref="E79:E80"/>
    <mergeCell ref="F79:F80"/>
    <mergeCell ref="G79:G80"/>
    <mergeCell ref="H79:H80"/>
    <mergeCell ref="R73:R75"/>
    <mergeCell ref="S73:S75"/>
    <mergeCell ref="T73:T75"/>
    <mergeCell ref="U73:U75"/>
    <mergeCell ref="V73:V75"/>
    <mergeCell ref="W73:W75"/>
    <mergeCell ref="J73:J75"/>
    <mergeCell ref="M73:M75"/>
    <mergeCell ref="N73:N75"/>
    <mergeCell ref="O73:O75"/>
    <mergeCell ref="P73:P75"/>
    <mergeCell ref="Q73:Q75"/>
    <mergeCell ref="Y79:Y80"/>
    <mergeCell ref="S79:S80"/>
    <mergeCell ref="A82:A83"/>
    <mergeCell ref="B82:B83"/>
    <mergeCell ref="C82:C83"/>
    <mergeCell ref="D82:D83"/>
    <mergeCell ref="E82:E83"/>
    <mergeCell ref="F82:F83"/>
    <mergeCell ref="G82:G83"/>
    <mergeCell ref="H82:H83"/>
    <mergeCell ref="I82:I83"/>
    <mergeCell ref="T79:T80"/>
    <mergeCell ref="U79:U80"/>
    <mergeCell ref="V79:V80"/>
    <mergeCell ref="W79:W80"/>
    <mergeCell ref="X79:X80"/>
    <mergeCell ref="M79:M80"/>
    <mergeCell ref="N79:N80"/>
    <mergeCell ref="O79:O80"/>
    <mergeCell ref="P79:P80"/>
    <mergeCell ref="Q79:Q80"/>
    <mergeCell ref="R79:R80"/>
    <mergeCell ref="X82:X83"/>
    <mergeCell ref="Y82:Y83"/>
    <mergeCell ref="A93:A94"/>
    <mergeCell ref="B93:B94"/>
    <mergeCell ref="C93:C94"/>
    <mergeCell ref="D93:D94"/>
    <mergeCell ref="E93:E94"/>
    <mergeCell ref="F93:F94"/>
    <mergeCell ref="G93:G94"/>
    <mergeCell ref="H93:H94"/>
    <mergeCell ref="R82:R83"/>
    <mergeCell ref="S82:S83"/>
    <mergeCell ref="T82:T83"/>
    <mergeCell ref="U82:U83"/>
    <mergeCell ref="V82:V83"/>
    <mergeCell ref="W82:W83"/>
    <mergeCell ref="J82:J83"/>
    <mergeCell ref="K82:K83"/>
    <mergeCell ref="L82:L83"/>
    <mergeCell ref="O82:O83"/>
    <mergeCell ref="P82:P83"/>
    <mergeCell ref="Q82:Q83"/>
    <mergeCell ref="W93:W94"/>
    <mergeCell ref="X93:X94"/>
    <mergeCell ref="Y93:Y94"/>
    <mergeCell ref="A108:A109"/>
    <mergeCell ref="B108:B109"/>
    <mergeCell ref="C108:C109"/>
    <mergeCell ref="D108:D109"/>
    <mergeCell ref="E108:E109"/>
    <mergeCell ref="F108:F109"/>
    <mergeCell ref="G108:G109"/>
    <mergeCell ref="Q93:Q94"/>
    <mergeCell ref="R93:R94"/>
    <mergeCell ref="S93:S94"/>
    <mergeCell ref="T93:T94"/>
    <mergeCell ref="U93:U94"/>
    <mergeCell ref="V93:V94"/>
    <mergeCell ref="I93:I94"/>
    <mergeCell ref="J93:J94"/>
    <mergeCell ref="K93:K94"/>
    <mergeCell ref="L93:L94"/>
    <mergeCell ref="O93:O94"/>
    <mergeCell ref="P93:P94"/>
    <mergeCell ref="V108:V109"/>
    <mergeCell ref="W108:W109"/>
    <mergeCell ref="X108:X109"/>
    <mergeCell ref="Y108:Y109"/>
    <mergeCell ref="A117:A118"/>
    <mergeCell ref="B117:B118"/>
    <mergeCell ref="C117:C118"/>
    <mergeCell ref="D117:D118"/>
    <mergeCell ref="E117:E118"/>
    <mergeCell ref="F117:F118"/>
    <mergeCell ref="P108:P109"/>
    <mergeCell ref="Q108:Q109"/>
    <mergeCell ref="R108:R109"/>
    <mergeCell ref="N117:N118"/>
    <mergeCell ref="O117:O118"/>
    <mergeCell ref="P117:P118"/>
    <mergeCell ref="Q117:Q118"/>
    <mergeCell ref="R117:R118"/>
    <mergeCell ref="G117:G118"/>
    <mergeCell ref="H117:H118"/>
    <mergeCell ref="I117:I118"/>
    <mergeCell ref="J117:J118"/>
    <mergeCell ref="K117:K118"/>
    <mergeCell ref="L117:L118"/>
    <mergeCell ref="S108:S109"/>
    <mergeCell ref="T108:T109"/>
    <mergeCell ref="U108:U109"/>
    <mergeCell ref="H108:H109"/>
    <mergeCell ref="I108:I109"/>
    <mergeCell ref="J108:J109"/>
    <mergeCell ref="K108:K109"/>
    <mergeCell ref="L108:L109"/>
    <mergeCell ref="O108:O109"/>
    <mergeCell ref="Y122:Y123"/>
    <mergeCell ref="S122:S123"/>
    <mergeCell ref="T122:T123"/>
    <mergeCell ref="U122:U123"/>
    <mergeCell ref="V122:V123"/>
    <mergeCell ref="W122:W123"/>
    <mergeCell ref="X122:X123"/>
    <mergeCell ref="Y117:Y118"/>
    <mergeCell ref="A122:A123"/>
    <mergeCell ref="B122:B123"/>
    <mergeCell ref="C122:C123"/>
    <mergeCell ref="H122:H123"/>
    <mergeCell ref="K122:K123"/>
    <mergeCell ref="L122:L123"/>
    <mergeCell ref="P122:P123"/>
    <mergeCell ref="Q122:Q123"/>
    <mergeCell ref="R122:R123"/>
    <mergeCell ref="S117:S118"/>
    <mergeCell ref="T117:T118"/>
    <mergeCell ref="U117:U118"/>
    <mergeCell ref="V117:V118"/>
    <mergeCell ref="W117:W118"/>
    <mergeCell ref="X117:X118"/>
    <mergeCell ref="M117:M118"/>
  </mergeCells>
  <pageMargins left="1.23" right="0" top="0.93" bottom="0" header="0.77" footer="0.3"/>
  <pageSetup paperSize="8"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70C0"/>
  </sheetPr>
  <dimension ref="A1:V142"/>
  <sheetViews>
    <sheetView zoomScale="70" zoomScaleNormal="70" workbookViewId="0">
      <pane ySplit="3" topLeftCell="A60" activePane="bottomLeft" state="frozen"/>
      <selection activeCell="C370" sqref="C370:C373"/>
      <selection pane="bottomLeft" activeCell="C370" sqref="C370:C373"/>
    </sheetView>
  </sheetViews>
  <sheetFormatPr defaultColWidth="9.140625" defaultRowHeight="15.75" x14ac:dyDescent="0.25"/>
  <cols>
    <col min="1" max="1" width="5.140625" style="1" customWidth="1"/>
    <col min="2" max="2" width="7.85546875" style="1" customWidth="1"/>
    <col min="3" max="3" width="21.140625" style="158" customWidth="1"/>
    <col min="4" max="4" width="21.42578125" style="158" customWidth="1"/>
    <col min="5" max="5" width="17.140625" style="158" customWidth="1"/>
    <col min="6" max="6" width="16" style="158" hidden="1" customWidth="1"/>
    <col min="7" max="7" width="15" style="158" hidden="1" customWidth="1"/>
    <col min="8" max="8" width="12.7109375" style="158" hidden="1" customWidth="1"/>
    <col min="9" max="10" width="12.7109375" style="333" hidden="1" customWidth="1"/>
    <col min="11" max="11" width="12.7109375" style="334" customWidth="1"/>
    <col min="12" max="12" width="9.42578125" style="334" customWidth="1"/>
    <col min="13" max="13" width="12.7109375" style="335" hidden="1" customWidth="1"/>
    <col min="14" max="14" width="12.140625" style="335" hidden="1" customWidth="1"/>
    <col min="15" max="15" width="13.5703125" style="158" hidden="1" customWidth="1"/>
    <col min="16" max="16" width="14.140625" style="158" hidden="1" customWidth="1"/>
    <col min="17" max="17" width="14" style="158" customWidth="1"/>
    <col min="18" max="19" width="9.7109375" style="158" hidden="1" customWidth="1"/>
    <col min="20" max="21" width="13" style="158" hidden="1" customWidth="1"/>
    <col min="22" max="22" width="0" style="1" hidden="1" customWidth="1"/>
    <col min="23" max="16384" width="9.140625" style="158"/>
  </cols>
  <sheetData>
    <row r="1" spans="1:22" ht="32.25" customHeight="1" x14ac:dyDescent="0.25">
      <c r="A1" s="158"/>
      <c r="B1" s="746" t="s">
        <v>5292</v>
      </c>
      <c r="C1" s="746"/>
      <c r="D1" s="746"/>
      <c r="E1" s="746"/>
      <c r="F1" s="746"/>
      <c r="G1" s="746"/>
      <c r="H1" s="746"/>
      <c r="I1" s="746"/>
      <c r="J1" s="746"/>
      <c r="K1" s="805"/>
      <c r="L1" s="805"/>
      <c r="M1" s="746"/>
      <c r="N1" s="746"/>
      <c r="O1" s="746"/>
      <c r="P1" s="746"/>
      <c r="Q1" s="746"/>
      <c r="R1" s="746"/>
      <c r="S1" s="746"/>
      <c r="T1" s="746"/>
      <c r="U1" s="746"/>
    </row>
    <row r="2" spans="1:22" ht="32.25" customHeight="1" x14ac:dyDescent="0.25">
      <c r="A2" s="747" t="s">
        <v>0</v>
      </c>
      <c r="B2" s="747" t="s">
        <v>9</v>
      </c>
      <c r="C2" s="742" t="s">
        <v>1</v>
      </c>
      <c r="D2" s="742" t="s">
        <v>2</v>
      </c>
      <c r="E2" s="742" t="s">
        <v>3</v>
      </c>
      <c r="F2" s="742" t="s">
        <v>21</v>
      </c>
      <c r="G2" s="742" t="s">
        <v>10</v>
      </c>
      <c r="H2" s="742" t="s">
        <v>17</v>
      </c>
      <c r="I2" s="806" t="s">
        <v>11</v>
      </c>
      <c r="J2" s="806"/>
      <c r="K2" s="803" t="s">
        <v>13</v>
      </c>
      <c r="L2" s="803"/>
      <c r="M2" s="804" t="s">
        <v>20</v>
      </c>
      <c r="N2" s="804"/>
      <c r="O2" s="742" t="s">
        <v>5</v>
      </c>
      <c r="P2" s="742" t="s">
        <v>7</v>
      </c>
      <c r="Q2" s="742" t="s">
        <v>6</v>
      </c>
      <c r="R2" s="742" t="s">
        <v>18</v>
      </c>
      <c r="S2" s="742" t="s">
        <v>16</v>
      </c>
      <c r="T2" s="742" t="s">
        <v>14</v>
      </c>
      <c r="U2" s="742" t="s">
        <v>15</v>
      </c>
      <c r="V2" s="742" t="s">
        <v>8</v>
      </c>
    </row>
    <row r="3" spans="1:22" s="14" customFormat="1" ht="32.25" customHeight="1" x14ac:dyDescent="0.25">
      <c r="A3" s="747"/>
      <c r="B3" s="747"/>
      <c r="C3" s="743"/>
      <c r="D3" s="743"/>
      <c r="E3" s="743"/>
      <c r="F3" s="743"/>
      <c r="G3" s="743"/>
      <c r="H3" s="743"/>
      <c r="I3" s="314" t="s">
        <v>12</v>
      </c>
      <c r="J3" s="314" t="s">
        <v>4</v>
      </c>
      <c r="K3" s="315" t="s">
        <v>12</v>
      </c>
      <c r="L3" s="315" t="s">
        <v>4</v>
      </c>
      <c r="M3" s="316" t="s">
        <v>12</v>
      </c>
      <c r="N3" s="316" t="s">
        <v>4</v>
      </c>
      <c r="O3" s="743"/>
      <c r="P3" s="743"/>
      <c r="Q3" s="743"/>
      <c r="R3" s="743"/>
      <c r="S3" s="743"/>
      <c r="T3" s="743"/>
      <c r="U3" s="743"/>
      <c r="V3" s="743"/>
    </row>
    <row r="4" spans="1:22" s="304" customFormat="1" ht="69" hidden="1" customHeight="1" x14ac:dyDescent="0.25">
      <c r="A4" s="317">
        <v>1</v>
      </c>
      <c r="B4" s="317" t="s">
        <v>4153</v>
      </c>
      <c r="C4" s="318" t="s">
        <v>41</v>
      </c>
      <c r="D4" s="318" t="s">
        <v>5293</v>
      </c>
      <c r="E4" s="318" t="s">
        <v>1046</v>
      </c>
      <c r="F4" s="303">
        <v>42748</v>
      </c>
      <c r="G4" s="303">
        <v>42781</v>
      </c>
      <c r="H4" s="318" t="s">
        <v>5294</v>
      </c>
      <c r="I4" s="319">
        <v>838.3</v>
      </c>
      <c r="J4" s="319" t="s">
        <v>1006</v>
      </c>
      <c r="K4" s="319"/>
      <c r="L4" s="319"/>
      <c r="M4" s="319">
        <v>838.3</v>
      </c>
      <c r="N4" s="319" t="s">
        <v>4158</v>
      </c>
      <c r="O4" s="318" t="s">
        <v>945</v>
      </c>
      <c r="P4" s="318" t="s">
        <v>5295</v>
      </c>
      <c r="Q4" s="318" t="s">
        <v>5296</v>
      </c>
      <c r="R4" s="318"/>
      <c r="S4" s="318"/>
      <c r="T4" s="303">
        <v>42800</v>
      </c>
      <c r="U4" s="303">
        <v>42800</v>
      </c>
      <c r="V4" s="317" t="s">
        <v>3778</v>
      </c>
    </row>
    <row r="5" spans="1:22" s="304" customFormat="1" ht="71.25" hidden="1" customHeight="1" x14ac:dyDescent="0.25">
      <c r="A5" s="751">
        <v>2</v>
      </c>
      <c r="B5" s="751" t="s">
        <v>4161</v>
      </c>
      <c r="C5" s="751" t="s">
        <v>4365</v>
      </c>
      <c r="D5" s="751" t="s">
        <v>5297</v>
      </c>
      <c r="E5" s="751" t="s">
        <v>5298</v>
      </c>
      <c r="F5" s="753">
        <v>42787</v>
      </c>
      <c r="G5" s="753">
        <v>42811</v>
      </c>
      <c r="H5" s="751" t="s">
        <v>5299</v>
      </c>
      <c r="I5" s="794"/>
      <c r="J5" s="794"/>
      <c r="K5" s="319">
        <v>8340</v>
      </c>
      <c r="L5" s="319" t="s">
        <v>3801</v>
      </c>
      <c r="M5" s="794">
        <v>20275</v>
      </c>
      <c r="N5" s="794" t="s">
        <v>4302</v>
      </c>
      <c r="O5" s="751" t="s">
        <v>945</v>
      </c>
      <c r="P5" s="751" t="s">
        <v>5300</v>
      </c>
      <c r="Q5" s="751" t="s">
        <v>5301</v>
      </c>
      <c r="R5" s="318"/>
      <c r="S5" s="318"/>
      <c r="T5" s="753">
        <v>42837</v>
      </c>
      <c r="U5" s="753">
        <v>42839</v>
      </c>
      <c r="V5" s="751" t="s">
        <v>3778</v>
      </c>
    </row>
    <row r="6" spans="1:22" s="304" customFormat="1" ht="24.75" hidden="1" customHeight="1" x14ac:dyDescent="0.25">
      <c r="A6" s="791"/>
      <c r="B6" s="791"/>
      <c r="C6" s="791"/>
      <c r="D6" s="791"/>
      <c r="E6" s="791"/>
      <c r="F6" s="792"/>
      <c r="G6" s="792"/>
      <c r="H6" s="791"/>
      <c r="I6" s="795"/>
      <c r="J6" s="795"/>
      <c r="K6" s="319">
        <v>1893</v>
      </c>
      <c r="L6" s="319" t="s">
        <v>923</v>
      </c>
      <c r="M6" s="795"/>
      <c r="N6" s="795"/>
      <c r="O6" s="791"/>
      <c r="P6" s="791"/>
      <c r="Q6" s="791"/>
      <c r="R6" s="318"/>
      <c r="S6" s="318"/>
      <c r="T6" s="792"/>
      <c r="U6" s="792"/>
      <c r="V6" s="791"/>
    </row>
    <row r="7" spans="1:22" s="304" customFormat="1" ht="24.75" hidden="1" customHeight="1" x14ac:dyDescent="0.25">
      <c r="A7" s="791"/>
      <c r="B7" s="791"/>
      <c r="C7" s="791"/>
      <c r="D7" s="791"/>
      <c r="E7" s="791"/>
      <c r="F7" s="792"/>
      <c r="G7" s="792"/>
      <c r="H7" s="791"/>
      <c r="I7" s="795"/>
      <c r="J7" s="795"/>
      <c r="K7" s="319">
        <v>81</v>
      </c>
      <c r="L7" s="319" t="s">
        <v>4242</v>
      </c>
      <c r="M7" s="795"/>
      <c r="N7" s="795"/>
      <c r="O7" s="791"/>
      <c r="P7" s="791"/>
      <c r="Q7" s="791"/>
      <c r="R7" s="318"/>
      <c r="S7" s="318"/>
      <c r="T7" s="792"/>
      <c r="U7" s="792"/>
      <c r="V7" s="791"/>
    </row>
    <row r="8" spans="1:22" s="304" customFormat="1" ht="24.75" hidden="1" customHeight="1" x14ac:dyDescent="0.25">
      <c r="A8" s="791"/>
      <c r="B8" s="791"/>
      <c r="C8" s="791"/>
      <c r="D8" s="791"/>
      <c r="E8" s="791"/>
      <c r="F8" s="792"/>
      <c r="G8" s="792"/>
      <c r="H8" s="791"/>
      <c r="I8" s="795"/>
      <c r="J8" s="795"/>
      <c r="K8" s="319">
        <v>8917</v>
      </c>
      <c r="L8" s="319" t="s">
        <v>1005</v>
      </c>
      <c r="M8" s="795"/>
      <c r="N8" s="795"/>
      <c r="O8" s="791"/>
      <c r="P8" s="791"/>
      <c r="Q8" s="791"/>
      <c r="R8" s="318"/>
      <c r="S8" s="318"/>
      <c r="T8" s="792"/>
      <c r="U8" s="792"/>
      <c r="V8" s="791"/>
    </row>
    <row r="9" spans="1:22" s="304" customFormat="1" ht="24.75" hidden="1" customHeight="1" x14ac:dyDescent="0.25">
      <c r="A9" s="752"/>
      <c r="B9" s="752"/>
      <c r="C9" s="752"/>
      <c r="D9" s="752"/>
      <c r="E9" s="752"/>
      <c r="F9" s="793"/>
      <c r="G9" s="793"/>
      <c r="H9" s="752"/>
      <c r="I9" s="796"/>
      <c r="J9" s="796"/>
      <c r="K9" s="319">
        <v>93</v>
      </c>
      <c r="L9" s="319" t="s">
        <v>974</v>
      </c>
      <c r="M9" s="796"/>
      <c r="N9" s="796"/>
      <c r="O9" s="752"/>
      <c r="P9" s="752"/>
      <c r="Q9" s="752"/>
      <c r="R9" s="318"/>
      <c r="S9" s="318"/>
      <c r="T9" s="793"/>
      <c r="U9" s="793"/>
      <c r="V9" s="752"/>
    </row>
    <row r="10" spans="1:22" s="304" customFormat="1" ht="47.25" hidden="1" customHeight="1" x14ac:dyDescent="0.25">
      <c r="A10" s="751">
        <v>3</v>
      </c>
      <c r="B10" s="751" t="s">
        <v>3831</v>
      </c>
      <c r="C10" s="751" t="s">
        <v>5302</v>
      </c>
      <c r="D10" s="751" t="s">
        <v>5303</v>
      </c>
      <c r="E10" s="751" t="s">
        <v>1041</v>
      </c>
      <c r="F10" s="753">
        <v>42788</v>
      </c>
      <c r="G10" s="753">
        <v>42815</v>
      </c>
      <c r="H10" s="751" t="s">
        <v>5304</v>
      </c>
      <c r="I10" s="794"/>
      <c r="J10" s="794"/>
      <c r="K10" s="319">
        <f>3851.5+82.3</f>
        <v>3933.8</v>
      </c>
      <c r="L10" s="319" t="s">
        <v>923</v>
      </c>
      <c r="M10" s="794">
        <v>4668.1000000000004</v>
      </c>
      <c r="N10" s="794" t="s">
        <v>5305</v>
      </c>
      <c r="O10" s="751" t="s">
        <v>945</v>
      </c>
      <c r="P10" s="751" t="s">
        <v>5306</v>
      </c>
      <c r="Q10" s="751" t="s">
        <v>5307</v>
      </c>
      <c r="R10" s="318"/>
      <c r="S10" s="318"/>
      <c r="T10" s="753">
        <v>42860</v>
      </c>
      <c r="U10" s="753"/>
      <c r="V10" s="751" t="s">
        <v>4494</v>
      </c>
    </row>
    <row r="11" spans="1:22" s="304" customFormat="1" ht="47.25" hidden="1" customHeight="1" x14ac:dyDescent="0.25">
      <c r="A11" s="752"/>
      <c r="B11" s="752"/>
      <c r="C11" s="752"/>
      <c r="D11" s="752"/>
      <c r="E11" s="752"/>
      <c r="F11" s="793"/>
      <c r="G11" s="793"/>
      <c r="H11" s="752"/>
      <c r="I11" s="796"/>
      <c r="J11" s="796"/>
      <c r="K11" s="319">
        <f>250.5+96.4</f>
        <v>346.9</v>
      </c>
      <c r="L11" s="319" t="s">
        <v>974</v>
      </c>
      <c r="M11" s="796"/>
      <c r="N11" s="796"/>
      <c r="O11" s="752"/>
      <c r="P11" s="752"/>
      <c r="Q11" s="752"/>
      <c r="R11" s="318"/>
      <c r="S11" s="318"/>
      <c r="T11" s="793"/>
      <c r="U11" s="793"/>
      <c r="V11" s="752"/>
    </row>
    <row r="12" spans="1:22" s="304" customFormat="1" ht="36" hidden="1" customHeight="1" x14ac:dyDescent="0.25">
      <c r="A12" s="751">
        <v>4</v>
      </c>
      <c r="B12" s="751" t="s">
        <v>3823</v>
      </c>
      <c r="C12" s="751" t="s">
        <v>5308</v>
      </c>
      <c r="D12" s="751" t="s">
        <v>5309</v>
      </c>
      <c r="E12" s="751" t="s">
        <v>5310</v>
      </c>
      <c r="F12" s="753">
        <v>42801</v>
      </c>
      <c r="G12" s="753">
        <v>42825</v>
      </c>
      <c r="H12" s="751" t="s">
        <v>5311</v>
      </c>
      <c r="I12" s="794"/>
      <c r="J12" s="794"/>
      <c r="K12" s="319">
        <v>216</v>
      </c>
      <c r="L12" s="319" t="s">
        <v>923</v>
      </c>
      <c r="M12" s="794">
        <v>739.8</v>
      </c>
      <c r="N12" s="794" t="s">
        <v>4226</v>
      </c>
      <c r="O12" s="753">
        <v>43100</v>
      </c>
      <c r="P12" s="751"/>
      <c r="Q12" s="751" t="s">
        <v>5312</v>
      </c>
      <c r="R12" s="318"/>
      <c r="S12" s="318"/>
      <c r="T12" s="753">
        <v>42845</v>
      </c>
      <c r="U12" s="751"/>
      <c r="V12" s="751" t="s">
        <v>4494</v>
      </c>
    </row>
    <row r="13" spans="1:22" s="304" customFormat="1" ht="36" hidden="1" customHeight="1" x14ac:dyDescent="0.25">
      <c r="A13" s="752"/>
      <c r="B13" s="752"/>
      <c r="C13" s="752"/>
      <c r="D13" s="752"/>
      <c r="E13" s="752"/>
      <c r="F13" s="793"/>
      <c r="G13" s="793"/>
      <c r="H13" s="752"/>
      <c r="I13" s="796"/>
      <c r="J13" s="796"/>
      <c r="K13" s="319">
        <v>399.3</v>
      </c>
      <c r="L13" s="319" t="s">
        <v>5266</v>
      </c>
      <c r="M13" s="796"/>
      <c r="N13" s="796"/>
      <c r="O13" s="793"/>
      <c r="P13" s="752"/>
      <c r="Q13" s="752"/>
      <c r="R13" s="318"/>
      <c r="S13" s="318"/>
      <c r="T13" s="793"/>
      <c r="U13" s="752"/>
      <c r="V13" s="752"/>
    </row>
    <row r="14" spans="1:22" s="304" customFormat="1" ht="36.75" customHeight="1" x14ac:dyDescent="0.25">
      <c r="A14" s="751">
        <v>6</v>
      </c>
      <c r="B14" s="751" t="s">
        <v>4191</v>
      </c>
      <c r="C14" s="751" t="s">
        <v>5313</v>
      </c>
      <c r="D14" s="751" t="s">
        <v>5314</v>
      </c>
      <c r="E14" s="751" t="s">
        <v>907</v>
      </c>
      <c r="F14" s="753">
        <v>42811</v>
      </c>
      <c r="G14" s="753">
        <v>42838</v>
      </c>
      <c r="H14" s="751" t="s">
        <v>5315</v>
      </c>
      <c r="I14" s="794"/>
      <c r="J14" s="794"/>
      <c r="K14" s="320">
        <v>62985.599999999999</v>
      </c>
      <c r="L14" s="320" t="s">
        <v>3803</v>
      </c>
      <c r="M14" s="794">
        <v>87223.9</v>
      </c>
      <c r="N14" s="794" t="s">
        <v>3986</v>
      </c>
      <c r="O14" s="753">
        <v>44196</v>
      </c>
      <c r="P14" s="751"/>
      <c r="Q14" s="751" t="s">
        <v>5316</v>
      </c>
      <c r="R14" s="318"/>
      <c r="S14" s="318"/>
      <c r="T14" s="753">
        <v>42850</v>
      </c>
      <c r="U14" s="753">
        <v>42850</v>
      </c>
      <c r="V14" s="751" t="s">
        <v>4494</v>
      </c>
    </row>
    <row r="15" spans="1:22" s="304" customFormat="1" ht="36.75" customHeight="1" x14ac:dyDescent="0.25">
      <c r="A15" s="752"/>
      <c r="B15" s="752"/>
      <c r="C15" s="752"/>
      <c r="D15" s="752"/>
      <c r="E15" s="752"/>
      <c r="F15" s="793"/>
      <c r="G15" s="793"/>
      <c r="H15" s="752"/>
      <c r="I15" s="796"/>
      <c r="J15" s="796"/>
      <c r="K15" s="320">
        <v>24238.3</v>
      </c>
      <c r="L15" s="320" t="s">
        <v>922</v>
      </c>
      <c r="M15" s="796"/>
      <c r="N15" s="796"/>
      <c r="O15" s="793"/>
      <c r="P15" s="752"/>
      <c r="Q15" s="752"/>
      <c r="R15" s="318"/>
      <c r="S15" s="318"/>
      <c r="T15" s="793"/>
      <c r="U15" s="793"/>
      <c r="V15" s="752"/>
    </row>
    <row r="16" spans="1:22" s="304" customFormat="1" ht="30.75" hidden="1" customHeight="1" x14ac:dyDescent="0.25">
      <c r="A16" s="751">
        <v>7</v>
      </c>
      <c r="B16" s="751" t="s">
        <v>4198</v>
      </c>
      <c r="C16" s="751" t="s">
        <v>5313</v>
      </c>
      <c r="D16" s="751" t="s">
        <v>5317</v>
      </c>
      <c r="E16" s="751" t="s">
        <v>907</v>
      </c>
      <c r="F16" s="753">
        <v>42811</v>
      </c>
      <c r="G16" s="753">
        <v>42838</v>
      </c>
      <c r="H16" s="751" t="s">
        <v>5318</v>
      </c>
      <c r="I16" s="794"/>
      <c r="J16" s="794"/>
      <c r="K16" s="319">
        <v>391.7</v>
      </c>
      <c r="L16" s="319" t="s">
        <v>5319</v>
      </c>
      <c r="M16" s="794">
        <v>109143.2</v>
      </c>
      <c r="N16" s="794" t="s">
        <v>3986</v>
      </c>
      <c r="O16" s="753">
        <v>44196</v>
      </c>
      <c r="P16" s="751"/>
      <c r="Q16" s="751" t="s">
        <v>5320</v>
      </c>
      <c r="R16" s="318"/>
      <c r="S16" s="318"/>
      <c r="T16" s="753">
        <v>42849</v>
      </c>
      <c r="U16" s="753">
        <v>42849</v>
      </c>
      <c r="V16" s="751" t="s">
        <v>4494</v>
      </c>
    </row>
    <row r="17" spans="1:22" s="304" customFormat="1" ht="30.75" hidden="1" customHeight="1" x14ac:dyDescent="0.25">
      <c r="A17" s="791"/>
      <c r="B17" s="791"/>
      <c r="C17" s="791"/>
      <c r="D17" s="791"/>
      <c r="E17" s="791"/>
      <c r="F17" s="792"/>
      <c r="G17" s="792"/>
      <c r="H17" s="791"/>
      <c r="I17" s="795"/>
      <c r="J17" s="795"/>
      <c r="K17" s="319">
        <v>1114.7</v>
      </c>
      <c r="L17" s="319" t="s">
        <v>5321</v>
      </c>
      <c r="M17" s="795"/>
      <c r="N17" s="795"/>
      <c r="O17" s="792"/>
      <c r="P17" s="791"/>
      <c r="Q17" s="791"/>
      <c r="R17" s="318"/>
      <c r="S17" s="318"/>
      <c r="T17" s="792"/>
      <c r="U17" s="792"/>
      <c r="V17" s="791"/>
    </row>
    <row r="18" spans="1:22" s="304" customFormat="1" ht="30.75" customHeight="1" x14ac:dyDescent="0.25">
      <c r="A18" s="791"/>
      <c r="B18" s="791"/>
      <c r="C18" s="791"/>
      <c r="D18" s="791"/>
      <c r="E18" s="791"/>
      <c r="F18" s="792"/>
      <c r="G18" s="792"/>
      <c r="H18" s="791"/>
      <c r="I18" s="795"/>
      <c r="J18" s="795"/>
      <c r="K18" s="320">
        <v>12390.2</v>
      </c>
      <c r="L18" s="320" t="s">
        <v>3803</v>
      </c>
      <c r="M18" s="795"/>
      <c r="N18" s="795"/>
      <c r="O18" s="792"/>
      <c r="P18" s="791"/>
      <c r="Q18" s="791"/>
      <c r="R18" s="318"/>
      <c r="S18" s="318"/>
      <c r="T18" s="792"/>
      <c r="U18" s="792"/>
      <c r="V18" s="791"/>
    </row>
    <row r="19" spans="1:22" s="304" customFormat="1" ht="30.75" customHeight="1" x14ac:dyDescent="0.25">
      <c r="A19" s="752"/>
      <c r="B19" s="752"/>
      <c r="C19" s="752"/>
      <c r="D19" s="752"/>
      <c r="E19" s="752"/>
      <c r="F19" s="793"/>
      <c r="G19" s="793"/>
      <c r="H19" s="752"/>
      <c r="I19" s="796"/>
      <c r="J19" s="796"/>
      <c r="K19" s="320">
        <v>93281.4</v>
      </c>
      <c r="L19" s="320" t="s">
        <v>922</v>
      </c>
      <c r="M19" s="796"/>
      <c r="N19" s="796"/>
      <c r="O19" s="793"/>
      <c r="P19" s="752"/>
      <c r="Q19" s="752"/>
      <c r="R19" s="318"/>
      <c r="S19" s="318"/>
      <c r="T19" s="793"/>
      <c r="U19" s="793"/>
      <c r="V19" s="752"/>
    </row>
    <row r="20" spans="1:22" s="304" customFormat="1" ht="67.5" hidden="1" customHeight="1" x14ac:dyDescent="0.25">
      <c r="A20" s="751">
        <v>9</v>
      </c>
      <c r="B20" s="751" t="s">
        <v>4213</v>
      </c>
      <c r="C20" s="751" t="s">
        <v>5322</v>
      </c>
      <c r="D20" s="751" t="s">
        <v>5323</v>
      </c>
      <c r="E20" s="751" t="s">
        <v>3492</v>
      </c>
      <c r="F20" s="753">
        <v>42825</v>
      </c>
      <c r="G20" s="753">
        <v>42852</v>
      </c>
      <c r="H20" s="751" t="s">
        <v>5324</v>
      </c>
      <c r="I20" s="794"/>
      <c r="J20" s="794"/>
      <c r="K20" s="319">
        <v>24800.9</v>
      </c>
      <c r="L20" s="319" t="s">
        <v>1005</v>
      </c>
      <c r="M20" s="319">
        <v>48136</v>
      </c>
      <c r="N20" s="319" t="s">
        <v>4302</v>
      </c>
      <c r="O20" s="751" t="s">
        <v>945</v>
      </c>
      <c r="P20" s="751" t="s">
        <v>5325</v>
      </c>
      <c r="Q20" s="751" t="s">
        <v>5326</v>
      </c>
      <c r="R20" s="318"/>
      <c r="S20" s="318"/>
      <c r="T20" s="753">
        <v>42846</v>
      </c>
      <c r="U20" s="753">
        <v>42846</v>
      </c>
      <c r="V20" s="751" t="s">
        <v>3778</v>
      </c>
    </row>
    <row r="21" spans="1:22" s="304" customFormat="1" ht="44.25" customHeight="1" x14ac:dyDescent="0.25">
      <c r="A21" s="752"/>
      <c r="B21" s="752"/>
      <c r="C21" s="752"/>
      <c r="D21" s="752"/>
      <c r="E21" s="752"/>
      <c r="F21" s="793"/>
      <c r="G21" s="793"/>
      <c r="H21" s="752"/>
      <c r="I21" s="796"/>
      <c r="J21" s="796"/>
      <c r="K21" s="320">
        <v>21960.6</v>
      </c>
      <c r="L21" s="320" t="s">
        <v>922</v>
      </c>
      <c r="M21" s="319">
        <v>504.9</v>
      </c>
      <c r="N21" s="319" t="s">
        <v>3986</v>
      </c>
      <c r="O21" s="752"/>
      <c r="P21" s="752"/>
      <c r="Q21" s="752"/>
      <c r="R21" s="318"/>
      <c r="S21" s="318"/>
      <c r="T21" s="793"/>
      <c r="U21" s="793"/>
      <c r="V21" s="752"/>
    </row>
    <row r="22" spans="1:22" s="304" customFormat="1" ht="39.75" hidden="1" customHeight="1" x14ac:dyDescent="0.25">
      <c r="A22" s="751">
        <v>10</v>
      </c>
      <c r="B22" s="751" t="s">
        <v>4221</v>
      </c>
      <c r="C22" s="751" t="s">
        <v>473</v>
      </c>
      <c r="D22" s="751" t="s">
        <v>5327</v>
      </c>
      <c r="E22" s="751" t="s">
        <v>5328</v>
      </c>
      <c r="F22" s="753">
        <v>42829</v>
      </c>
      <c r="G22" s="753">
        <v>42858</v>
      </c>
      <c r="H22" s="751" t="s">
        <v>5329</v>
      </c>
      <c r="I22" s="794"/>
      <c r="J22" s="794"/>
      <c r="K22" s="319">
        <f>587.9+44.5</f>
        <v>632.4</v>
      </c>
      <c r="L22" s="319" t="s">
        <v>923</v>
      </c>
      <c r="M22" s="794">
        <v>905.2</v>
      </c>
      <c r="N22" s="794" t="s">
        <v>4269</v>
      </c>
      <c r="O22" s="751" t="s">
        <v>945</v>
      </c>
      <c r="P22" s="751" t="s">
        <v>5330</v>
      </c>
      <c r="Q22" s="751" t="s">
        <v>5331</v>
      </c>
      <c r="R22" s="318"/>
      <c r="S22" s="318"/>
      <c r="T22" s="753">
        <v>42858</v>
      </c>
      <c r="U22" s="753">
        <v>42872</v>
      </c>
      <c r="V22" s="751" t="s">
        <v>4241</v>
      </c>
    </row>
    <row r="23" spans="1:22" s="304" customFormat="1" ht="39.75" hidden="1" customHeight="1" x14ac:dyDescent="0.25">
      <c r="A23" s="752"/>
      <c r="B23" s="752"/>
      <c r="C23" s="752"/>
      <c r="D23" s="752"/>
      <c r="E23" s="752"/>
      <c r="F23" s="793"/>
      <c r="G23" s="793"/>
      <c r="H23" s="752"/>
      <c r="I23" s="796"/>
      <c r="J23" s="796"/>
      <c r="K23" s="319">
        <v>159.80000000000001</v>
      </c>
      <c r="L23" s="319" t="s">
        <v>1005</v>
      </c>
      <c r="M23" s="796"/>
      <c r="N23" s="796"/>
      <c r="O23" s="752"/>
      <c r="P23" s="752"/>
      <c r="Q23" s="752"/>
      <c r="R23" s="318"/>
      <c r="S23" s="318"/>
      <c r="T23" s="793"/>
      <c r="U23" s="793"/>
      <c r="V23" s="752"/>
    </row>
    <row r="24" spans="1:22" s="304" customFormat="1" ht="27" hidden="1" customHeight="1" x14ac:dyDescent="0.25">
      <c r="A24" s="751">
        <v>11</v>
      </c>
      <c r="B24" s="751" t="s">
        <v>4228</v>
      </c>
      <c r="C24" s="751" t="s">
        <v>5332</v>
      </c>
      <c r="D24" s="751" t="s">
        <v>5309</v>
      </c>
      <c r="E24" s="751" t="s">
        <v>5333</v>
      </c>
      <c r="F24" s="753">
        <v>42830</v>
      </c>
      <c r="G24" s="753">
        <v>42859</v>
      </c>
      <c r="H24" s="751" t="s">
        <v>5334</v>
      </c>
      <c r="I24" s="794"/>
      <c r="J24" s="794"/>
      <c r="K24" s="319">
        <v>30591.3</v>
      </c>
      <c r="L24" s="319" t="s">
        <v>4243</v>
      </c>
      <c r="M24" s="794">
        <v>38165.1</v>
      </c>
      <c r="N24" s="794" t="s">
        <v>4226</v>
      </c>
      <c r="O24" s="753">
        <v>43465</v>
      </c>
      <c r="P24" s="751"/>
      <c r="Q24" s="751" t="s">
        <v>5335</v>
      </c>
      <c r="R24" s="318"/>
      <c r="S24" s="318"/>
      <c r="T24" s="753">
        <v>42864</v>
      </c>
      <c r="U24" s="753"/>
      <c r="V24" s="751" t="s">
        <v>4494</v>
      </c>
    </row>
    <row r="25" spans="1:22" s="304" customFormat="1" ht="27" hidden="1" customHeight="1" x14ac:dyDescent="0.25">
      <c r="A25" s="791"/>
      <c r="B25" s="791"/>
      <c r="C25" s="791"/>
      <c r="D25" s="791"/>
      <c r="E25" s="791"/>
      <c r="F25" s="792"/>
      <c r="G25" s="792"/>
      <c r="H25" s="791"/>
      <c r="I25" s="795"/>
      <c r="J25" s="795"/>
      <c r="K25" s="319">
        <v>3321.7</v>
      </c>
      <c r="L25" s="319" t="s">
        <v>3986</v>
      </c>
      <c r="M25" s="795"/>
      <c r="N25" s="795"/>
      <c r="O25" s="792"/>
      <c r="P25" s="791"/>
      <c r="Q25" s="791"/>
      <c r="R25" s="318"/>
      <c r="S25" s="318"/>
      <c r="T25" s="792"/>
      <c r="U25" s="792"/>
      <c r="V25" s="791"/>
    </row>
    <row r="26" spans="1:22" s="304" customFormat="1" ht="27" hidden="1" customHeight="1" x14ac:dyDescent="0.25">
      <c r="A26" s="752"/>
      <c r="B26" s="752"/>
      <c r="C26" s="752"/>
      <c r="D26" s="752"/>
      <c r="E26" s="752"/>
      <c r="F26" s="793"/>
      <c r="G26" s="793"/>
      <c r="H26" s="752"/>
      <c r="I26" s="796"/>
      <c r="J26" s="796"/>
      <c r="K26" s="319">
        <v>2131.4</v>
      </c>
      <c r="L26" s="319" t="s">
        <v>4256</v>
      </c>
      <c r="M26" s="796"/>
      <c r="N26" s="796"/>
      <c r="O26" s="793"/>
      <c r="P26" s="752"/>
      <c r="Q26" s="752"/>
      <c r="R26" s="318"/>
      <c r="S26" s="318"/>
      <c r="T26" s="793"/>
      <c r="U26" s="793"/>
      <c r="V26" s="752"/>
    </row>
    <row r="27" spans="1:22" s="304" customFormat="1" ht="69" hidden="1" customHeight="1" x14ac:dyDescent="0.25">
      <c r="A27" s="317">
        <v>15</v>
      </c>
      <c r="B27" s="317" t="s">
        <v>4244</v>
      </c>
      <c r="C27" s="318" t="s">
        <v>5336</v>
      </c>
      <c r="D27" s="318" t="s">
        <v>5337</v>
      </c>
      <c r="E27" s="318" t="s">
        <v>5338</v>
      </c>
      <c r="F27" s="303">
        <v>42846</v>
      </c>
      <c r="G27" s="303">
        <v>42874</v>
      </c>
      <c r="H27" s="318" t="s">
        <v>5339</v>
      </c>
      <c r="I27" s="319"/>
      <c r="J27" s="319"/>
      <c r="K27" s="319"/>
      <c r="L27" s="319"/>
      <c r="M27" s="319">
        <v>697.9</v>
      </c>
      <c r="N27" s="319" t="s">
        <v>4355</v>
      </c>
      <c r="O27" s="318" t="s">
        <v>945</v>
      </c>
      <c r="P27" s="318" t="s">
        <v>5340</v>
      </c>
      <c r="Q27" s="318" t="s">
        <v>5341</v>
      </c>
      <c r="R27" s="318"/>
      <c r="S27" s="318"/>
      <c r="T27" s="303">
        <v>42867</v>
      </c>
      <c r="U27" s="303">
        <v>42867</v>
      </c>
      <c r="V27" s="317" t="s">
        <v>4494</v>
      </c>
    </row>
    <row r="28" spans="1:22" s="304" customFormat="1" ht="69" hidden="1" customHeight="1" x14ac:dyDescent="0.25">
      <c r="A28" s="317">
        <v>16</v>
      </c>
      <c r="B28" s="317" t="s">
        <v>3826</v>
      </c>
      <c r="C28" s="318" t="s">
        <v>5342</v>
      </c>
      <c r="D28" s="318" t="s">
        <v>5309</v>
      </c>
      <c r="E28" s="318" t="s">
        <v>4884</v>
      </c>
      <c r="F28" s="303">
        <v>42846</v>
      </c>
      <c r="G28" s="303">
        <v>42874</v>
      </c>
      <c r="H28" s="318" t="s">
        <v>5343</v>
      </c>
      <c r="I28" s="319"/>
      <c r="J28" s="319"/>
      <c r="K28" s="319">
        <v>513.4</v>
      </c>
      <c r="L28" s="319" t="s">
        <v>974</v>
      </c>
      <c r="M28" s="319">
        <v>764.6</v>
      </c>
      <c r="N28" s="319" t="s">
        <v>4226</v>
      </c>
      <c r="O28" s="303">
        <v>43100</v>
      </c>
      <c r="P28" s="318"/>
      <c r="Q28" s="318" t="s">
        <v>5344</v>
      </c>
      <c r="R28" s="318"/>
      <c r="S28" s="318"/>
      <c r="T28" s="303">
        <v>42881</v>
      </c>
      <c r="U28" s="303">
        <v>42881</v>
      </c>
      <c r="V28" s="317" t="s">
        <v>4241</v>
      </c>
    </row>
    <row r="29" spans="1:22" s="181" customFormat="1" ht="35.25" hidden="1" customHeight="1" x14ac:dyDescent="0.25">
      <c r="A29" s="751">
        <v>17</v>
      </c>
      <c r="B29" s="751" t="s">
        <v>4264</v>
      </c>
      <c r="C29" s="751" t="s">
        <v>5345</v>
      </c>
      <c r="D29" s="751" t="s">
        <v>5346</v>
      </c>
      <c r="E29" s="751" t="s">
        <v>4231</v>
      </c>
      <c r="F29" s="753">
        <v>42865</v>
      </c>
      <c r="G29" s="753">
        <v>42889</v>
      </c>
      <c r="H29" s="751" t="s">
        <v>5347</v>
      </c>
      <c r="I29" s="794"/>
      <c r="J29" s="794"/>
      <c r="K29" s="794">
        <v>207364.2</v>
      </c>
      <c r="L29" s="794" t="s">
        <v>974</v>
      </c>
      <c r="M29" s="319">
        <v>95579.4</v>
      </c>
      <c r="N29" s="319" t="s">
        <v>3630</v>
      </c>
      <c r="O29" s="753">
        <v>44765</v>
      </c>
      <c r="P29" s="751"/>
      <c r="Q29" s="751" t="s">
        <v>5348</v>
      </c>
      <c r="R29" s="178"/>
      <c r="S29" s="178"/>
      <c r="T29" s="800"/>
      <c r="U29" s="800"/>
      <c r="V29" s="702" t="s">
        <v>3778</v>
      </c>
    </row>
    <row r="30" spans="1:22" s="181" customFormat="1" ht="35.25" hidden="1" customHeight="1" x14ac:dyDescent="0.25">
      <c r="A30" s="752"/>
      <c r="B30" s="752"/>
      <c r="C30" s="752"/>
      <c r="D30" s="752"/>
      <c r="E30" s="752"/>
      <c r="F30" s="793"/>
      <c r="G30" s="793"/>
      <c r="H30" s="752"/>
      <c r="I30" s="796"/>
      <c r="J30" s="796"/>
      <c r="K30" s="796"/>
      <c r="L30" s="796"/>
      <c r="M30" s="319">
        <v>176102</v>
      </c>
      <c r="N30" s="319" t="s">
        <v>4226</v>
      </c>
      <c r="O30" s="793"/>
      <c r="P30" s="752"/>
      <c r="Q30" s="752"/>
      <c r="R30" s="178"/>
      <c r="S30" s="178"/>
      <c r="T30" s="801"/>
      <c r="U30" s="801"/>
      <c r="V30" s="703"/>
    </row>
    <row r="31" spans="1:22" s="304" customFormat="1" ht="25.5" hidden="1" customHeight="1" x14ac:dyDescent="0.25">
      <c r="A31" s="751">
        <v>18</v>
      </c>
      <c r="B31" s="751" t="s">
        <v>4264</v>
      </c>
      <c r="C31" s="751" t="s">
        <v>5349</v>
      </c>
      <c r="D31" s="751" t="s">
        <v>5350</v>
      </c>
      <c r="E31" s="751" t="s">
        <v>5351</v>
      </c>
      <c r="F31" s="753">
        <v>42870</v>
      </c>
      <c r="G31" s="753">
        <v>42894</v>
      </c>
      <c r="H31" s="751" t="s">
        <v>5352</v>
      </c>
      <c r="I31" s="794"/>
      <c r="J31" s="794"/>
      <c r="K31" s="321">
        <v>2345.1</v>
      </c>
      <c r="L31" s="321" t="s">
        <v>923</v>
      </c>
      <c r="M31" s="794">
        <v>5176.3999999999996</v>
      </c>
      <c r="N31" s="794" t="s">
        <v>4383</v>
      </c>
      <c r="O31" s="751" t="s">
        <v>945</v>
      </c>
      <c r="P31" s="751"/>
      <c r="Q31" s="751" t="s">
        <v>5353</v>
      </c>
      <c r="R31" s="318"/>
      <c r="S31" s="318"/>
      <c r="T31" s="753">
        <v>42888</v>
      </c>
      <c r="U31" s="753">
        <v>42888</v>
      </c>
      <c r="V31" s="751" t="s">
        <v>4494</v>
      </c>
    </row>
    <row r="32" spans="1:22" s="304" customFormat="1" ht="25.5" hidden="1" customHeight="1" x14ac:dyDescent="0.25">
      <c r="A32" s="791"/>
      <c r="B32" s="791"/>
      <c r="C32" s="791"/>
      <c r="D32" s="791"/>
      <c r="E32" s="791"/>
      <c r="F32" s="792"/>
      <c r="G32" s="792"/>
      <c r="H32" s="791"/>
      <c r="I32" s="795"/>
      <c r="J32" s="795"/>
      <c r="K32" s="321">
        <v>821.3</v>
      </c>
      <c r="L32" s="321" t="s">
        <v>974</v>
      </c>
      <c r="M32" s="796"/>
      <c r="N32" s="796"/>
      <c r="O32" s="791"/>
      <c r="P32" s="791"/>
      <c r="Q32" s="791"/>
      <c r="R32" s="318"/>
      <c r="S32" s="318"/>
      <c r="T32" s="792"/>
      <c r="U32" s="792"/>
      <c r="V32" s="791"/>
    </row>
    <row r="33" spans="1:22" s="304" customFormat="1" ht="25.5" customHeight="1" x14ac:dyDescent="0.25">
      <c r="A33" s="791"/>
      <c r="B33" s="791"/>
      <c r="C33" s="791"/>
      <c r="D33" s="791"/>
      <c r="E33" s="791"/>
      <c r="F33" s="792"/>
      <c r="G33" s="792"/>
      <c r="H33" s="791"/>
      <c r="I33" s="795"/>
      <c r="J33" s="795"/>
      <c r="K33" s="322">
        <v>156.5</v>
      </c>
      <c r="L33" s="322" t="s">
        <v>922</v>
      </c>
      <c r="M33" s="794">
        <v>2596.6999999999998</v>
      </c>
      <c r="N33" s="794" t="s">
        <v>3986</v>
      </c>
      <c r="O33" s="791"/>
      <c r="P33" s="791"/>
      <c r="Q33" s="791"/>
      <c r="R33" s="318"/>
      <c r="S33" s="318"/>
      <c r="T33" s="792"/>
      <c r="U33" s="792"/>
      <c r="V33" s="791"/>
    </row>
    <row r="34" spans="1:22" s="304" customFormat="1" ht="25.5" hidden="1" customHeight="1" x14ac:dyDescent="0.25">
      <c r="A34" s="752"/>
      <c r="B34" s="752"/>
      <c r="C34" s="752"/>
      <c r="D34" s="752"/>
      <c r="E34" s="752"/>
      <c r="F34" s="793"/>
      <c r="G34" s="793"/>
      <c r="H34" s="752"/>
      <c r="I34" s="796"/>
      <c r="J34" s="796"/>
      <c r="K34" s="319">
        <v>308.39999999999998</v>
      </c>
      <c r="L34" s="319" t="s">
        <v>1005</v>
      </c>
      <c r="M34" s="796"/>
      <c r="N34" s="796"/>
      <c r="O34" s="752"/>
      <c r="P34" s="752"/>
      <c r="Q34" s="752"/>
      <c r="R34" s="318"/>
      <c r="S34" s="318"/>
      <c r="T34" s="793"/>
      <c r="U34" s="793"/>
      <c r="V34" s="752"/>
    </row>
    <row r="35" spans="1:22" s="304" customFormat="1" ht="29.25" hidden="1" customHeight="1" x14ac:dyDescent="0.25">
      <c r="A35" s="751">
        <v>19</v>
      </c>
      <c r="B35" s="751" t="s">
        <v>4272</v>
      </c>
      <c r="C35" s="751" t="s">
        <v>1055</v>
      </c>
      <c r="D35" s="751" t="s">
        <v>5354</v>
      </c>
      <c r="E35" s="751" t="s">
        <v>1029</v>
      </c>
      <c r="F35" s="753">
        <v>42873</v>
      </c>
      <c r="G35" s="753">
        <v>42899</v>
      </c>
      <c r="H35" s="751" t="s">
        <v>5355</v>
      </c>
      <c r="I35" s="794"/>
      <c r="J35" s="794"/>
      <c r="K35" s="319">
        <v>195.9</v>
      </c>
      <c r="L35" s="319" t="s">
        <v>1005</v>
      </c>
      <c r="M35" s="794">
        <v>2587</v>
      </c>
      <c r="N35" s="794" t="s">
        <v>3634</v>
      </c>
      <c r="O35" s="751" t="s">
        <v>945</v>
      </c>
      <c r="P35" s="751" t="s">
        <v>5356</v>
      </c>
      <c r="Q35" s="751" t="s">
        <v>5357</v>
      </c>
      <c r="R35" s="318"/>
      <c r="S35" s="318"/>
      <c r="T35" s="753">
        <v>43007</v>
      </c>
      <c r="U35" s="751"/>
      <c r="V35" s="751" t="s">
        <v>4241</v>
      </c>
    </row>
    <row r="36" spans="1:22" s="304" customFormat="1" ht="29.25" hidden="1" customHeight="1" x14ac:dyDescent="0.25">
      <c r="A36" s="791"/>
      <c r="B36" s="791"/>
      <c r="C36" s="791"/>
      <c r="D36" s="791"/>
      <c r="E36" s="791"/>
      <c r="F36" s="792"/>
      <c r="G36" s="792"/>
      <c r="H36" s="791"/>
      <c r="I36" s="795"/>
      <c r="J36" s="795"/>
      <c r="K36" s="319">
        <v>1712.2</v>
      </c>
      <c r="L36" s="319" t="s">
        <v>3801</v>
      </c>
      <c r="M36" s="795"/>
      <c r="N36" s="795"/>
      <c r="O36" s="791"/>
      <c r="P36" s="791"/>
      <c r="Q36" s="791"/>
      <c r="R36" s="318"/>
      <c r="S36" s="318"/>
      <c r="T36" s="792"/>
      <c r="U36" s="791"/>
      <c r="V36" s="791"/>
    </row>
    <row r="37" spans="1:22" s="304" customFormat="1" ht="29.25" hidden="1" customHeight="1" x14ac:dyDescent="0.25">
      <c r="A37" s="752"/>
      <c r="B37" s="752"/>
      <c r="C37" s="752"/>
      <c r="D37" s="752"/>
      <c r="E37" s="752"/>
      <c r="F37" s="793"/>
      <c r="G37" s="793"/>
      <c r="H37" s="752"/>
      <c r="I37" s="796"/>
      <c r="J37" s="796"/>
      <c r="K37" s="319">
        <v>653.70000000000005</v>
      </c>
      <c r="L37" s="319" t="s">
        <v>923</v>
      </c>
      <c r="M37" s="796"/>
      <c r="N37" s="796"/>
      <c r="O37" s="752"/>
      <c r="P37" s="752"/>
      <c r="Q37" s="752"/>
      <c r="R37" s="318"/>
      <c r="S37" s="318"/>
      <c r="T37" s="793"/>
      <c r="U37" s="752"/>
      <c r="V37" s="752"/>
    </row>
    <row r="38" spans="1:22" s="304" customFormat="1" ht="36.75" hidden="1" customHeight="1" x14ac:dyDescent="0.25">
      <c r="A38" s="751">
        <v>20</v>
      </c>
      <c r="B38" s="751" t="s">
        <v>3832</v>
      </c>
      <c r="C38" s="751" t="s">
        <v>5358</v>
      </c>
      <c r="D38" s="751" t="s">
        <v>5309</v>
      </c>
      <c r="E38" s="751" t="s">
        <v>4689</v>
      </c>
      <c r="F38" s="753">
        <v>42880</v>
      </c>
      <c r="G38" s="753">
        <v>42906</v>
      </c>
      <c r="H38" s="751" t="s">
        <v>5359</v>
      </c>
      <c r="I38" s="794"/>
      <c r="J38" s="794"/>
      <c r="K38" s="319">
        <v>222.1</v>
      </c>
      <c r="L38" s="319" t="s">
        <v>974</v>
      </c>
      <c r="M38" s="794">
        <v>2374.1999999999998</v>
      </c>
      <c r="N38" s="794" t="s">
        <v>4226</v>
      </c>
      <c r="O38" s="753">
        <v>43100</v>
      </c>
      <c r="P38" s="751"/>
      <c r="Q38" s="751" t="s">
        <v>5360</v>
      </c>
      <c r="R38" s="318"/>
      <c r="S38" s="318"/>
      <c r="T38" s="753">
        <v>43011</v>
      </c>
      <c r="U38" s="751"/>
      <c r="V38" s="751" t="s">
        <v>4241</v>
      </c>
    </row>
    <row r="39" spans="1:22" s="304" customFormat="1" ht="36.75" hidden="1" customHeight="1" x14ac:dyDescent="0.25">
      <c r="A39" s="752"/>
      <c r="B39" s="752"/>
      <c r="C39" s="752"/>
      <c r="D39" s="752"/>
      <c r="E39" s="752"/>
      <c r="F39" s="793"/>
      <c r="G39" s="793"/>
      <c r="H39" s="752"/>
      <c r="I39" s="796"/>
      <c r="J39" s="796"/>
      <c r="K39" s="319">
        <v>2152.1</v>
      </c>
      <c r="L39" s="319" t="s">
        <v>1005</v>
      </c>
      <c r="M39" s="796"/>
      <c r="N39" s="796"/>
      <c r="O39" s="793"/>
      <c r="P39" s="752"/>
      <c r="Q39" s="752"/>
      <c r="R39" s="318"/>
      <c r="S39" s="318"/>
      <c r="T39" s="793"/>
      <c r="U39" s="752"/>
      <c r="V39" s="752"/>
    </row>
    <row r="40" spans="1:22" s="304" customFormat="1" ht="33.75" hidden="1" customHeight="1" x14ac:dyDescent="0.25">
      <c r="A40" s="751">
        <v>21</v>
      </c>
      <c r="B40" s="751" t="s">
        <v>4282</v>
      </c>
      <c r="C40" s="751" t="s">
        <v>4277</v>
      </c>
      <c r="D40" s="751" t="s">
        <v>5309</v>
      </c>
      <c r="E40" s="751" t="s">
        <v>4278</v>
      </c>
      <c r="F40" s="753">
        <v>42881</v>
      </c>
      <c r="G40" s="753">
        <v>42907</v>
      </c>
      <c r="H40" s="751" t="s">
        <v>5361</v>
      </c>
      <c r="I40" s="794"/>
      <c r="J40" s="794"/>
      <c r="K40" s="319">
        <v>9123.2000000000007</v>
      </c>
      <c r="L40" s="319" t="s">
        <v>1005</v>
      </c>
      <c r="M40" s="794">
        <v>9144.6</v>
      </c>
      <c r="N40" s="794" t="s">
        <v>4226</v>
      </c>
      <c r="O40" s="753">
        <v>43100</v>
      </c>
      <c r="P40" s="751"/>
      <c r="Q40" s="751" t="s">
        <v>5362</v>
      </c>
      <c r="R40" s="318"/>
      <c r="S40" s="318"/>
      <c r="T40" s="753">
        <v>42930</v>
      </c>
      <c r="U40" s="753">
        <v>42955</v>
      </c>
      <c r="V40" s="751" t="s">
        <v>4241</v>
      </c>
    </row>
    <row r="41" spans="1:22" s="304" customFormat="1" ht="33.75" hidden="1" customHeight="1" x14ac:dyDescent="0.25">
      <c r="A41" s="752"/>
      <c r="B41" s="752"/>
      <c r="C41" s="752"/>
      <c r="D41" s="752"/>
      <c r="E41" s="752"/>
      <c r="F41" s="793"/>
      <c r="G41" s="793"/>
      <c r="H41" s="752"/>
      <c r="I41" s="796"/>
      <c r="J41" s="796"/>
      <c r="K41" s="319">
        <v>21.4</v>
      </c>
      <c r="L41" s="319" t="s">
        <v>3986</v>
      </c>
      <c r="M41" s="796"/>
      <c r="N41" s="796"/>
      <c r="O41" s="752"/>
      <c r="P41" s="752"/>
      <c r="Q41" s="752"/>
      <c r="R41" s="318"/>
      <c r="S41" s="318"/>
      <c r="T41" s="793"/>
      <c r="U41" s="793"/>
      <c r="V41" s="752"/>
    </row>
    <row r="42" spans="1:22" s="304" customFormat="1" ht="37.5" customHeight="1" x14ac:dyDescent="0.25">
      <c r="A42" s="751">
        <v>22</v>
      </c>
      <c r="B42" s="751" t="s">
        <v>4289</v>
      </c>
      <c r="C42" s="751" t="s">
        <v>650</v>
      </c>
      <c r="D42" s="751" t="s">
        <v>5363</v>
      </c>
      <c r="E42" s="751" t="s">
        <v>1046</v>
      </c>
      <c r="F42" s="753">
        <v>42884</v>
      </c>
      <c r="G42" s="753">
        <v>42908</v>
      </c>
      <c r="H42" s="751" t="s">
        <v>5364</v>
      </c>
      <c r="I42" s="321">
        <v>17605</v>
      </c>
      <c r="J42" s="321" t="s">
        <v>922</v>
      </c>
      <c r="K42" s="802">
        <v>17605</v>
      </c>
      <c r="L42" s="802" t="s">
        <v>922</v>
      </c>
      <c r="M42" s="794">
        <v>18635</v>
      </c>
      <c r="N42" s="794" t="s">
        <v>3634</v>
      </c>
      <c r="O42" s="751" t="s">
        <v>945</v>
      </c>
      <c r="P42" s="751" t="s">
        <v>5365</v>
      </c>
      <c r="Q42" s="751" t="s">
        <v>5366</v>
      </c>
      <c r="R42" s="318"/>
      <c r="S42" s="318"/>
      <c r="T42" s="753">
        <v>42928</v>
      </c>
      <c r="U42" s="753">
        <v>42942</v>
      </c>
      <c r="V42" s="751" t="s">
        <v>4494</v>
      </c>
    </row>
    <row r="43" spans="1:22" s="304" customFormat="1" ht="37.5" hidden="1" customHeight="1" x14ac:dyDescent="0.25">
      <c r="A43" s="752"/>
      <c r="B43" s="752"/>
      <c r="C43" s="752"/>
      <c r="D43" s="752"/>
      <c r="E43" s="752"/>
      <c r="F43" s="793"/>
      <c r="G43" s="793"/>
      <c r="H43" s="752"/>
      <c r="I43" s="319">
        <v>1030</v>
      </c>
      <c r="J43" s="319" t="s">
        <v>1136</v>
      </c>
      <c r="K43" s="796"/>
      <c r="L43" s="796"/>
      <c r="M43" s="796"/>
      <c r="N43" s="796"/>
      <c r="O43" s="752"/>
      <c r="P43" s="752"/>
      <c r="Q43" s="752"/>
      <c r="R43" s="318"/>
      <c r="S43" s="318"/>
      <c r="T43" s="793"/>
      <c r="U43" s="793"/>
      <c r="V43" s="752"/>
    </row>
    <row r="44" spans="1:22" s="181" customFormat="1" ht="38.25" hidden="1" customHeight="1" x14ac:dyDescent="0.25">
      <c r="A44" s="751">
        <v>23</v>
      </c>
      <c r="B44" s="751" t="s">
        <v>3825</v>
      </c>
      <c r="C44" s="751" t="s">
        <v>4399</v>
      </c>
      <c r="D44" s="751" t="s">
        <v>5309</v>
      </c>
      <c r="E44" s="751" t="s">
        <v>1151</v>
      </c>
      <c r="F44" s="753">
        <v>42885</v>
      </c>
      <c r="G44" s="753">
        <v>42909</v>
      </c>
      <c r="H44" s="751" t="s">
        <v>5367</v>
      </c>
      <c r="I44" s="794"/>
      <c r="J44" s="794"/>
      <c r="K44" s="319">
        <v>1431.4</v>
      </c>
      <c r="L44" s="319" t="s">
        <v>1005</v>
      </c>
      <c r="M44" s="794">
        <v>3770.3</v>
      </c>
      <c r="N44" s="794" t="s">
        <v>4226</v>
      </c>
      <c r="O44" s="753">
        <v>43100</v>
      </c>
      <c r="P44" s="751"/>
      <c r="Q44" s="751" t="s">
        <v>5368</v>
      </c>
      <c r="R44" s="178"/>
      <c r="S44" s="178"/>
      <c r="T44" s="800"/>
      <c r="U44" s="800"/>
      <c r="V44" s="702" t="s">
        <v>4494</v>
      </c>
    </row>
    <row r="45" spans="1:22" s="181" customFormat="1" ht="38.25" hidden="1" customHeight="1" x14ac:dyDescent="0.25">
      <c r="A45" s="752"/>
      <c r="B45" s="752"/>
      <c r="C45" s="752"/>
      <c r="D45" s="752"/>
      <c r="E45" s="752"/>
      <c r="F45" s="793"/>
      <c r="G45" s="793"/>
      <c r="H45" s="752"/>
      <c r="I45" s="796"/>
      <c r="J45" s="796"/>
      <c r="K45" s="319">
        <v>1682.4</v>
      </c>
      <c r="L45" s="319" t="s">
        <v>3801</v>
      </c>
      <c r="M45" s="796"/>
      <c r="N45" s="796"/>
      <c r="O45" s="752"/>
      <c r="P45" s="752"/>
      <c r="Q45" s="752"/>
      <c r="R45" s="178"/>
      <c r="S45" s="178"/>
      <c r="T45" s="801"/>
      <c r="U45" s="801"/>
      <c r="V45" s="703"/>
    </row>
    <row r="46" spans="1:22" s="304" customFormat="1" ht="37.5" hidden="1" customHeight="1" x14ac:dyDescent="0.25">
      <c r="A46" s="751">
        <v>24</v>
      </c>
      <c r="B46" s="751" t="s">
        <v>4183</v>
      </c>
      <c r="C46" s="751" t="s">
        <v>5369</v>
      </c>
      <c r="D46" s="751" t="s">
        <v>5370</v>
      </c>
      <c r="E46" s="751" t="s">
        <v>3481</v>
      </c>
      <c r="F46" s="753">
        <v>42886</v>
      </c>
      <c r="G46" s="753">
        <v>42913</v>
      </c>
      <c r="H46" s="751" t="s">
        <v>5371</v>
      </c>
      <c r="I46" s="319"/>
      <c r="J46" s="319"/>
      <c r="K46" s="319">
        <v>6252.4</v>
      </c>
      <c r="L46" s="319" t="s">
        <v>923</v>
      </c>
      <c r="M46" s="319">
        <v>5892.6</v>
      </c>
      <c r="N46" s="319" t="s">
        <v>3630</v>
      </c>
      <c r="O46" s="751" t="s">
        <v>5372</v>
      </c>
      <c r="P46" s="751"/>
      <c r="Q46" s="751" t="s">
        <v>5373</v>
      </c>
      <c r="R46" s="318"/>
      <c r="S46" s="318"/>
      <c r="T46" s="753">
        <v>42908</v>
      </c>
      <c r="U46" s="753">
        <v>42909</v>
      </c>
      <c r="V46" s="751" t="s">
        <v>3778</v>
      </c>
    </row>
    <row r="47" spans="1:22" s="304" customFormat="1" ht="37.5" hidden="1" customHeight="1" x14ac:dyDescent="0.25">
      <c r="A47" s="752"/>
      <c r="B47" s="752"/>
      <c r="C47" s="752"/>
      <c r="D47" s="752"/>
      <c r="E47" s="752"/>
      <c r="F47" s="793"/>
      <c r="G47" s="793"/>
      <c r="H47" s="752"/>
      <c r="I47" s="319"/>
      <c r="J47" s="319"/>
      <c r="K47" s="319">
        <v>965.7</v>
      </c>
      <c r="L47" s="319" t="s">
        <v>1005</v>
      </c>
      <c r="M47" s="319">
        <v>16041.5</v>
      </c>
      <c r="N47" s="319" t="s">
        <v>4226</v>
      </c>
      <c r="O47" s="752"/>
      <c r="P47" s="752"/>
      <c r="Q47" s="752"/>
      <c r="R47" s="318"/>
      <c r="S47" s="318"/>
      <c r="T47" s="793"/>
      <c r="U47" s="793"/>
      <c r="V47" s="752"/>
    </row>
    <row r="48" spans="1:22" s="304" customFormat="1" ht="84" customHeight="1" x14ac:dyDescent="0.25">
      <c r="A48" s="317">
        <v>26</v>
      </c>
      <c r="B48" s="317" t="s">
        <v>4305</v>
      </c>
      <c r="C48" s="318" t="s">
        <v>3360</v>
      </c>
      <c r="D48" s="318" t="s">
        <v>5374</v>
      </c>
      <c r="E48" s="318" t="s">
        <v>1046</v>
      </c>
      <c r="F48" s="303">
        <v>42914</v>
      </c>
      <c r="G48" s="303">
        <v>42941</v>
      </c>
      <c r="H48" s="318" t="s">
        <v>5375</v>
      </c>
      <c r="I48" s="319"/>
      <c r="J48" s="319"/>
      <c r="K48" s="320">
        <v>4023.8</v>
      </c>
      <c r="L48" s="320" t="s">
        <v>922</v>
      </c>
      <c r="M48" s="319">
        <v>5853</v>
      </c>
      <c r="N48" s="319" t="s">
        <v>3986</v>
      </c>
      <c r="O48" s="303">
        <v>43465</v>
      </c>
      <c r="P48" s="318"/>
      <c r="Q48" s="318" t="s">
        <v>5376</v>
      </c>
      <c r="R48" s="318"/>
      <c r="S48" s="318"/>
      <c r="T48" s="303">
        <v>42948</v>
      </c>
      <c r="U48" s="303">
        <v>42957</v>
      </c>
      <c r="V48" s="317" t="s">
        <v>4241</v>
      </c>
    </row>
    <row r="49" spans="1:22" s="304" customFormat="1" ht="30.75" hidden="1" customHeight="1" x14ac:dyDescent="0.25">
      <c r="A49" s="751">
        <v>27</v>
      </c>
      <c r="B49" s="751" t="s">
        <v>4311</v>
      </c>
      <c r="C49" s="751" t="s">
        <v>5377</v>
      </c>
      <c r="D49" s="751" t="s">
        <v>5378</v>
      </c>
      <c r="E49" s="751" t="s">
        <v>5379</v>
      </c>
      <c r="F49" s="753">
        <v>42928</v>
      </c>
      <c r="G49" s="753">
        <v>42956</v>
      </c>
      <c r="H49" s="751" t="s">
        <v>5380</v>
      </c>
      <c r="I49" s="794"/>
      <c r="J49" s="794"/>
      <c r="K49" s="319">
        <v>990.5</v>
      </c>
      <c r="L49" s="319" t="s">
        <v>974</v>
      </c>
      <c r="M49" s="794">
        <v>49517.5</v>
      </c>
      <c r="N49" s="794" t="s">
        <v>4226</v>
      </c>
      <c r="O49" s="753" t="s">
        <v>5372</v>
      </c>
      <c r="P49" s="751"/>
      <c r="Q49" s="751" t="s">
        <v>5381</v>
      </c>
      <c r="R49" s="318"/>
      <c r="S49" s="318"/>
      <c r="T49" s="753">
        <v>43195</v>
      </c>
      <c r="U49" s="753"/>
      <c r="V49" s="751" t="s">
        <v>4494</v>
      </c>
    </row>
    <row r="50" spans="1:22" s="304" customFormat="1" ht="30.75" hidden="1" customHeight="1" x14ac:dyDescent="0.25">
      <c r="A50" s="791"/>
      <c r="B50" s="791"/>
      <c r="C50" s="791"/>
      <c r="D50" s="791"/>
      <c r="E50" s="791"/>
      <c r="F50" s="792"/>
      <c r="G50" s="792"/>
      <c r="H50" s="791"/>
      <c r="I50" s="795"/>
      <c r="J50" s="795"/>
      <c r="K50" s="319">
        <v>2503.6</v>
      </c>
      <c r="L50" s="319" t="s">
        <v>1005</v>
      </c>
      <c r="M50" s="795"/>
      <c r="N50" s="795"/>
      <c r="O50" s="792"/>
      <c r="P50" s="791"/>
      <c r="Q50" s="791"/>
      <c r="R50" s="318"/>
      <c r="S50" s="318"/>
      <c r="T50" s="792"/>
      <c r="U50" s="792"/>
      <c r="V50" s="791"/>
    </row>
    <row r="51" spans="1:22" s="304" customFormat="1" ht="30.75" hidden="1" customHeight="1" x14ac:dyDescent="0.25">
      <c r="A51" s="791"/>
      <c r="B51" s="791"/>
      <c r="C51" s="791"/>
      <c r="D51" s="791"/>
      <c r="E51" s="791"/>
      <c r="F51" s="792"/>
      <c r="G51" s="792"/>
      <c r="H51" s="791"/>
      <c r="I51" s="795"/>
      <c r="J51" s="795"/>
      <c r="K51" s="319">
        <v>2621.7</v>
      </c>
      <c r="L51" s="319" t="s">
        <v>3986</v>
      </c>
      <c r="M51" s="795"/>
      <c r="N51" s="795"/>
      <c r="O51" s="792"/>
      <c r="P51" s="791"/>
      <c r="Q51" s="791"/>
      <c r="R51" s="318"/>
      <c r="S51" s="318"/>
      <c r="T51" s="792"/>
      <c r="U51" s="792"/>
      <c r="V51" s="791"/>
    </row>
    <row r="52" spans="1:22" s="304" customFormat="1" ht="30.75" hidden="1" customHeight="1" x14ac:dyDescent="0.25">
      <c r="A52" s="752"/>
      <c r="B52" s="752"/>
      <c r="C52" s="752"/>
      <c r="D52" s="752"/>
      <c r="E52" s="752"/>
      <c r="F52" s="793"/>
      <c r="G52" s="793"/>
      <c r="H52" s="752"/>
      <c r="I52" s="796"/>
      <c r="J52" s="796"/>
      <c r="K52" s="319">
        <v>32498</v>
      </c>
      <c r="L52" s="319" t="s">
        <v>3987</v>
      </c>
      <c r="M52" s="796"/>
      <c r="N52" s="796"/>
      <c r="O52" s="793"/>
      <c r="P52" s="752"/>
      <c r="Q52" s="752"/>
      <c r="R52" s="318"/>
      <c r="S52" s="318"/>
      <c r="T52" s="793"/>
      <c r="U52" s="793"/>
      <c r="V52" s="752"/>
    </row>
    <row r="53" spans="1:22" s="304" customFormat="1" ht="35.25" hidden="1" customHeight="1" x14ac:dyDescent="0.25">
      <c r="A53" s="317">
        <v>28</v>
      </c>
      <c r="B53" s="751" t="s">
        <v>4318</v>
      </c>
      <c r="C53" s="751" t="s">
        <v>828</v>
      </c>
      <c r="D53" s="751" t="s">
        <v>5382</v>
      </c>
      <c r="E53" s="751" t="s">
        <v>4987</v>
      </c>
      <c r="F53" s="753">
        <v>42929</v>
      </c>
      <c r="G53" s="753">
        <v>42957</v>
      </c>
      <c r="H53" s="751" t="s">
        <v>5383</v>
      </c>
      <c r="I53" s="319">
        <v>1625.3</v>
      </c>
      <c r="J53" s="319" t="s">
        <v>923</v>
      </c>
      <c r="K53" s="319"/>
      <c r="L53" s="319"/>
      <c r="M53" s="794">
        <v>59253.1</v>
      </c>
      <c r="N53" s="794" t="s">
        <v>4226</v>
      </c>
      <c r="O53" s="751" t="s">
        <v>5372</v>
      </c>
      <c r="P53" s="751"/>
      <c r="Q53" s="751" t="s">
        <v>5384</v>
      </c>
      <c r="R53" s="318"/>
      <c r="S53" s="318"/>
      <c r="T53" s="753">
        <v>42997</v>
      </c>
      <c r="U53" s="751"/>
      <c r="V53" s="751" t="s">
        <v>4494</v>
      </c>
    </row>
    <row r="54" spans="1:22" s="304" customFormat="1" ht="35.25" hidden="1" customHeight="1" x14ac:dyDescent="0.25">
      <c r="A54" s="317"/>
      <c r="B54" s="752"/>
      <c r="C54" s="752"/>
      <c r="D54" s="752"/>
      <c r="E54" s="752"/>
      <c r="F54" s="793"/>
      <c r="G54" s="793"/>
      <c r="H54" s="752"/>
      <c r="I54" s="319">
        <v>130.69999999999999</v>
      </c>
      <c r="J54" s="319" t="s">
        <v>974</v>
      </c>
      <c r="K54" s="319"/>
      <c r="L54" s="319"/>
      <c r="M54" s="796"/>
      <c r="N54" s="796"/>
      <c r="O54" s="752"/>
      <c r="P54" s="752"/>
      <c r="Q54" s="752"/>
      <c r="R54" s="318"/>
      <c r="S54" s="318"/>
      <c r="T54" s="752"/>
      <c r="U54" s="752"/>
      <c r="V54" s="752"/>
    </row>
    <row r="55" spans="1:22" s="304" customFormat="1" ht="33.75" hidden="1" customHeight="1" x14ac:dyDescent="0.25">
      <c r="A55" s="751">
        <v>29</v>
      </c>
      <c r="B55" s="751" t="s">
        <v>4325</v>
      </c>
      <c r="C55" s="751" t="s">
        <v>828</v>
      </c>
      <c r="D55" s="751" t="s">
        <v>5385</v>
      </c>
      <c r="E55" s="751" t="s">
        <v>4987</v>
      </c>
      <c r="F55" s="753">
        <v>42933</v>
      </c>
      <c r="G55" s="753">
        <v>42961</v>
      </c>
      <c r="H55" s="751" t="s">
        <v>5386</v>
      </c>
      <c r="I55" s="794"/>
      <c r="J55" s="794"/>
      <c r="K55" s="319">
        <v>28711.4</v>
      </c>
      <c r="L55" s="319" t="s">
        <v>923</v>
      </c>
      <c r="M55" s="794">
        <v>38822.800000000003</v>
      </c>
      <c r="N55" s="794" t="s">
        <v>4226</v>
      </c>
      <c r="O55" s="751" t="s">
        <v>5372</v>
      </c>
      <c r="P55" s="751"/>
      <c r="Q55" s="751" t="s">
        <v>5387</v>
      </c>
      <c r="R55" s="318"/>
      <c r="S55" s="318"/>
      <c r="T55" s="753">
        <v>42997</v>
      </c>
      <c r="U55" s="751"/>
      <c r="V55" s="751" t="s">
        <v>4241</v>
      </c>
    </row>
    <row r="56" spans="1:22" s="304" customFormat="1" ht="33.75" hidden="1" customHeight="1" x14ac:dyDescent="0.25">
      <c r="A56" s="791"/>
      <c r="B56" s="791"/>
      <c r="C56" s="791"/>
      <c r="D56" s="791"/>
      <c r="E56" s="791"/>
      <c r="F56" s="792"/>
      <c r="G56" s="792"/>
      <c r="H56" s="791"/>
      <c r="I56" s="795"/>
      <c r="J56" s="795"/>
      <c r="K56" s="319">
        <v>6000.4</v>
      </c>
      <c r="L56" s="319" t="s">
        <v>1005</v>
      </c>
      <c r="M56" s="795"/>
      <c r="N56" s="795"/>
      <c r="O56" s="791"/>
      <c r="P56" s="791"/>
      <c r="Q56" s="791"/>
      <c r="R56" s="318"/>
      <c r="S56" s="318"/>
      <c r="T56" s="792"/>
      <c r="U56" s="791"/>
      <c r="V56" s="791"/>
    </row>
    <row r="57" spans="1:22" s="304" customFormat="1" ht="33.75" hidden="1" customHeight="1" x14ac:dyDescent="0.25">
      <c r="A57" s="791"/>
      <c r="B57" s="791"/>
      <c r="C57" s="791"/>
      <c r="D57" s="791"/>
      <c r="E57" s="791"/>
      <c r="F57" s="792"/>
      <c r="G57" s="792"/>
      <c r="H57" s="791"/>
      <c r="I57" s="795"/>
      <c r="J57" s="795"/>
      <c r="K57" s="319">
        <v>1671.9</v>
      </c>
      <c r="L57" s="319" t="s">
        <v>974</v>
      </c>
      <c r="M57" s="795"/>
      <c r="N57" s="795"/>
      <c r="O57" s="791"/>
      <c r="P57" s="791"/>
      <c r="Q57" s="791"/>
      <c r="R57" s="318"/>
      <c r="S57" s="318"/>
      <c r="T57" s="792"/>
      <c r="U57" s="791"/>
      <c r="V57" s="791"/>
    </row>
    <row r="58" spans="1:22" s="304" customFormat="1" ht="33.75" hidden="1" customHeight="1" x14ac:dyDescent="0.25">
      <c r="A58" s="791"/>
      <c r="B58" s="791"/>
      <c r="C58" s="791"/>
      <c r="D58" s="791"/>
      <c r="E58" s="791"/>
      <c r="F58" s="792"/>
      <c r="G58" s="792"/>
      <c r="H58" s="791"/>
      <c r="I58" s="795"/>
      <c r="J58" s="795"/>
      <c r="K58" s="319">
        <v>1114.5999999999999</v>
      </c>
      <c r="L58" s="319" t="s">
        <v>3986</v>
      </c>
      <c r="M58" s="795"/>
      <c r="N58" s="795"/>
      <c r="O58" s="791"/>
      <c r="P58" s="791"/>
      <c r="Q58" s="791"/>
      <c r="R58" s="318"/>
      <c r="S58" s="318"/>
      <c r="T58" s="792"/>
      <c r="U58" s="791"/>
      <c r="V58" s="791"/>
    </row>
    <row r="59" spans="1:22" s="304" customFormat="1" ht="33.75" hidden="1" customHeight="1" x14ac:dyDescent="0.25">
      <c r="A59" s="752"/>
      <c r="B59" s="752"/>
      <c r="C59" s="752"/>
      <c r="D59" s="752"/>
      <c r="E59" s="752"/>
      <c r="F59" s="793"/>
      <c r="G59" s="793"/>
      <c r="H59" s="752"/>
      <c r="I59" s="796"/>
      <c r="J59" s="796"/>
      <c r="K59" s="319">
        <v>616.6</v>
      </c>
      <c r="L59" s="319" t="s">
        <v>4256</v>
      </c>
      <c r="M59" s="796"/>
      <c r="N59" s="796"/>
      <c r="O59" s="752"/>
      <c r="P59" s="752"/>
      <c r="Q59" s="752"/>
      <c r="R59" s="318"/>
      <c r="S59" s="318"/>
      <c r="T59" s="793"/>
      <c r="U59" s="752"/>
      <c r="V59" s="752"/>
    </row>
    <row r="60" spans="1:22" s="304" customFormat="1" ht="69" customHeight="1" x14ac:dyDescent="0.25">
      <c r="A60" s="317">
        <v>31</v>
      </c>
      <c r="B60" s="317" t="s">
        <v>4332</v>
      </c>
      <c r="C60" s="318" t="s">
        <v>5388</v>
      </c>
      <c r="D60" s="318" t="s">
        <v>5389</v>
      </c>
      <c r="E60" s="318" t="s">
        <v>940</v>
      </c>
      <c r="F60" s="303">
        <v>42940</v>
      </c>
      <c r="G60" s="303">
        <v>42968</v>
      </c>
      <c r="H60" s="318" t="s">
        <v>5390</v>
      </c>
      <c r="I60" s="319"/>
      <c r="J60" s="319"/>
      <c r="K60" s="320">
        <v>32836.699999999997</v>
      </c>
      <c r="L60" s="320" t="s">
        <v>3803</v>
      </c>
      <c r="M60" s="319">
        <v>34193.599999999999</v>
      </c>
      <c r="N60" s="319" t="s">
        <v>5391</v>
      </c>
      <c r="O60" s="318" t="s">
        <v>945</v>
      </c>
      <c r="P60" s="318"/>
      <c r="Q60" s="318" t="s">
        <v>5392</v>
      </c>
      <c r="R60" s="318"/>
      <c r="S60" s="318"/>
      <c r="T60" s="303">
        <v>42965</v>
      </c>
      <c r="U60" s="318"/>
      <c r="V60" s="317" t="s">
        <v>4241</v>
      </c>
    </row>
    <row r="61" spans="1:22" s="304" customFormat="1" ht="69" hidden="1" customHeight="1" x14ac:dyDescent="0.25">
      <c r="A61" s="317">
        <v>32</v>
      </c>
      <c r="B61" s="317" t="s">
        <v>4336</v>
      </c>
      <c r="C61" s="318" t="s">
        <v>4376</v>
      </c>
      <c r="D61" s="318" t="s">
        <v>5393</v>
      </c>
      <c r="E61" s="318" t="s">
        <v>3478</v>
      </c>
      <c r="F61" s="303">
        <v>42940</v>
      </c>
      <c r="G61" s="303">
        <v>42968</v>
      </c>
      <c r="H61" s="318" t="s">
        <v>5394</v>
      </c>
      <c r="I61" s="319"/>
      <c r="J61" s="319"/>
      <c r="K61" s="319">
        <v>9118</v>
      </c>
      <c r="L61" s="319" t="s">
        <v>1005</v>
      </c>
      <c r="M61" s="319">
        <v>9118</v>
      </c>
      <c r="N61" s="319" t="s">
        <v>4226</v>
      </c>
      <c r="O61" s="303">
        <v>43100</v>
      </c>
      <c r="P61" s="318"/>
      <c r="Q61" s="318" t="s">
        <v>5395</v>
      </c>
      <c r="R61" s="318"/>
      <c r="S61" s="318"/>
      <c r="T61" s="303">
        <v>42970</v>
      </c>
      <c r="U61" s="318"/>
      <c r="V61" s="317" t="s">
        <v>4494</v>
      </c>
    </row>
    <row r="62" spans="1:22" s="304" customFormat="1" ht="90" hidden="1" customHeight="1" x14ac:dyDescent="0.25">
      <c r="A62" s="317">
        <v>33</v>
      </c>
      <c r="B62" s="317" t="s">
        <v>4731</v>
      </c>
      <c r="C62" s="318" t="s">
        <v>4251</v>
      </c>
      <c r="D62" s="318" t="s">
        <v>5396</v>
      </c>
      <c r="E62" s="318" t="s">
        <v>4253</v>
      </c>
      <c r="F62" s="303">
        <v>42947</v>
      </c>
      <c r="G62" s="303">
        <v>42975</v>
      </c>
      <c r="H62" s="318" t="s">
        <v>5397</v>
      </c>
      <c r="I62" s="319"/>
      <c r="J62" s="319"/>
      <c r="K62" s="319">
        <v>6886</v>
      </c>
      <c r="L62" s="319" t="s">
        <v>4243</v>
      </c>
      <c r="M62" s="319">
        <v>6886</v>
      </c>
      <c r="N62" s="319" t="s">
        <v>4226</v>
      </c>
      <c r="O62" s="303">
        <v>43100</v>
      </c>
      <c r="P62" s="318"/>
      <c r="Q62" s="318" t="s">
        <v>5398</v>
      </c>
      <c r="R62" s="318"/>
      <c r="S62" s="318"/>
      <c r="T62" s="303">
        <v>42990</v>
      </c>
      <c r="U62" s="318"/>
      <c r="V62" s="317" t="s">
        <v>4494</v>
      </c>
    </row>
    <row r="63" spans="1:22" ht="69" hidden="1" customHeight="1" x14ac:dyDescent="0.25">
      <c r="A63" s="323">
        <v>34</v>
      </c>
      <c r="B63" s="323" t="s">
        <v>4750</v>
      </c>
      <c r="C63" s="324" t="s">
        <v>5399</v>
      </c>
      <c r="D63" s="324" t="s">
        <v>5400</v>
      </c>
      <c r="E63" s="324" t="s">
        <v>5401</v>
      </c>
      <c r="F63" s="325">
        <v>42948</v>
      </c>
      <c r="G63" s="325">
        <v>42976</v>
      </c>
      <c r="H63" s="324"/>
      <c r="I63" s="326"/>
      <c r="J63" s="326"/>
      <c r="K63" s="327"/>
      <c r="L63" s="327"/>
      <c r="M63" s="328">
        <v>7321.8</v>
      </c>
      <c r="N63" s="328"/>
      <c r="O63" s="324"/>
      <c r="P63" s="324"/>
      <c r="Q63" s="324"/>
      <c r="R63" s="324"/>
      <c r="S63" s="324"/>
      <c r="T63" s="324"/>
      <c r="U63" s="324"/>
      <c r="V63" s="323"/>
    </row>
    <row r="64" spans="1:22" s="304" customFormat="1" ht="69" customHeight="1" x14ac:dyDescent="0.25">
      <c r="A64" s="317">
        <v>35</v>
      </c>
      <c r="B64" s="317" t="s">
        <v>4356</v>
      </c>
      <c r="C64" s="318" t="s">
        <v>5402</v>
      </c>
      <c r="D64" s="318" t="s">
        <v>5403</v>
      </c>
      <c r="E64" s="318" t="s">
        <v>5404</v>
      </c>
      <c r="F64" s="303">
        <v>42954</v>
      </c>
      <c r="G64" s="303">
        <v>42982</v>
      </c>
      <c r="H64" s="318" t="s">
        <v>5405</v>
      </c>
      <c r="I64" s="319">
        <v>99.7</v>
      </c>
      <c r="J64" s="319" t="s">
        <v>922</v>
      </c>
      <c r="K64" s="320">
        <v>99.7</v>
      </c>
      <c r="L64" s="320" t="s">
        <v>922</v>
      </c>
      <c r="M64" s="319">
        <v>99.7</v>
      </c>
      <c r="N64" s="319" t="s">
        <v>5406</v>
      </c>
      <c r="O64" s="318" t="s">
        <v>945</v>
      </c>
      <c r="P64" s="318" t="s">
        <v>5407</v>
      </c>
      <c r="Q64" s="318" t="s">
        <v>5408</v>
      </c>
      <c r="R64" s="318"/>
      <c r="S64" s="318"/>
      <c r="T64" s="303">
        <v>43054</v>
      </c>
      <c r="U64" s="318"/>
      <c r="V64" s="317" t="s">
        <v>4241</v>
      </c>
    </row>
    <row r="65" spans="1:22" s="304" customFormat="1" ht="39.75" customHeight="1" x14ac:dyDescent="0.25">
      <c r="A65" s="751">
        <v>36</v>
      </c>
      <c r="B65" s="751" t="s">
        <v>3833</v>
      </c>
      <c r="C65" s="751" t="s">
        <v>5409</v>
      </c>
      <c r="D65" s="751" t="s">
        <v>5410</v>
      </c>
      <c r="E65" s="751" t="s">
        <v>4629</v>
      </c>
      <c r="F65" s="753">
        <v>42954</v>
      </c>
      <c r="G65" s="753">
        <v>42982</v>
      </c>
      <c r="H65" s="751" t="s">
        <v>5411</v>
      </c>
      <c r="I65" s="794"/>
      <c r="J65" s="794"/>
      <c r="K65" s="320">
        <v>26376.9</v>
      </c>
      <c r="L65" s="320" t="s">
        <v>922</v>
      </c>
      <c r="M65" s="794">
        <v>28174.3</v>
      </c>
      <c r="N65" s="794" t="s">
        <v>4501</v>
      </c>
      <c r="O65" s="751" t="s">
        <v>5372</v>
      </c>
      <c r="P65" s="751"/>
      <c r="Q65" s="751" t="s">
        <v>5412</v>
      </c>
      <c r="R65" s="318"/>
      <c r="S65" s="318"/>
      <c r="T65" s="753">
        <v>42980</v>
      </c>
      <c r="U65" s="751"/>
      <c r="V65" s="751" t="s">
        <v>4494</v>
      </c>
    </row>
    <row r="66" spans="1:22" s="304" customFormat="1" ht="39.75" customHeight="1" x14ac:dyDescent="0.25">
      <c r="A66" s="752"/>
      <c r="B66" s="752"/>
      <c r="C66" s="752"/>
      <c r="D66" s="752"/>
      <c r="E66" s="752"/>
      <c r="F66" s="793"/>
      <c r="G66" s="793"/>
      <c r="H66" s="752"/>
      <c r="I66" s="796"/>
      <c r="J66" s="796"/>
      <c r="K66" s="320">
        <v>1797.4</v>
      </c>
      <c r="L66" s="320" t="s">
        <v>3803</v>
      </c>
      <c r="M66" s="796"/>
      <c r="N66" s="796"/>
      <c r="O66" s="752"/>
      <c r="P66" s="752"/>
      <c r="Q66" s="752"/>
      <c r="R66" s="318"/>
      <c r="S66" s="318"/>
      <c r="T66" s="793"/>
      <c r="U66" s="752"/>
      <c r="V66" s="752"/>
    </row>
    <row r="67" spans="1:22" s="304" customFormat="1" ht="30" hidden="1" customHeight="1" x14ac:dyDescent="0.25">
      <c r="A67" s="751">
        <v>37</v>
      </c>
      <c r="B67" s="751" t="s">
        <v>4375</v>
      </c>
      <c r="C67" s="751" t="s">
        <v>5413</v>
      </c>
      <c r="D67" s="751" t="s">
        <v>5414</v>
      </c>
      <c r="E67" s="751" t="s">
        <v>904</v>
      </c>
      <c r="F67" s="753">
        <v>42956</v>
      </c>
      <c r="G67" s="753">
        <v>42984</v>
      </c>
      <c r="H67" s="751" t="s">
        <v>5415</v>
      </c>
      <c r="I67" s="319"/>
      <c r="J67" s="319"/>
      <c r="K67" s="319">
        <v>1329</v>
      </c>
      <c r="L67" s="319" t="s">
        <v>923</v>
      </c>
      <c r="M67" s="794">
        <v>8364.4</v>
      </c>
      <c r="N67" s="794" t="s">
        <v>4226</v>
      </c>
      <c r="O67" s="751"/>
      <c r="P67" s="751"/>
      <c r="Q67" s="751" t="s">
        <v>5416</v>
      </c>
      <c r="R67" s="318"/>
      <c r="S67" s="318"/>
      <c r="T67" s="753">
        <v>43018</v>
      </c>
      <c r="U67" s="751"/>
      <c r="V67" s="751" t="s">
        <v>4494</v>
      </c>
    </row>
    <row r="68" spans="1:22" s="304" customFormat="1" ht="30" hidden="1" customHeight="1" x14ac:dyDescent="0.25">
      <c r="A68" s="791"/>
      <c r="B68" s="791"/>
      <c r="C68" s="791"/>
      <c r="D68" s="791"/>
      <c r="E68" s="791"/>
      <c r="F68" s="792"/>
      <c r="G68" s="792"/>
      <c r="H68" s="791"/>
      <c r="I68" s="319"/>
      <c r="J68" s="319"/>
      <c r="K68" s="319">
        <v>1156.5999999999999</v>
      </c>
      <c r="L68" s="319" t="s">
        <v>1005</v>
      </c>
      <c r="M68" s="795"/>
      <c r="N68" s="795"/>
      <c r="O68" s="791"/>
      <c r="P68" s="791"/>
      <c r="Q68" s="791"/>
      <c r="R68" s="318"/>
      <c r="S68" s="318"/>
      <c r="T68" s="791"/>
      <c r="U68" s="791"/>
      <c r="V68" s="791"/>
    </row>
    <row r="69" spans="1:22" s="304" customFormat="1" ht="30" hidden="1" customHeight="1" x14ac:dyDescent="0.25">
      <c r="A69" s="791"/>
      <c r="B69" s="791"/>
      <c r="C69" s="791"/>
      <c r="D69" s="791"/>
      <c r="E69" s="791"/>
      <c r="F69" s="792"/>
      <c r="G69" s="792"/>
      <c r="H69" s="791"/>
      <c r="I69" s="319"/>
      <c r="J69" s="319"/>
      <c r="K69" s="319">
        <v>3.2</v>
      </c>
      <c r="L69" s="319" t="s">
        <v>974</v>
      </c>
      <c r="M69" s="795"/>
      <c r="N69" s="795"/>
      <c r="O69" s="791"/>
      <c r="P69" s="791"/>
      <c r="Q69" s="791"/>
      <c r="R69" s="318"/>
      <c r="S69" s="318"/>
      <c r="T69" s="791"/>
      <c r="U69" s="791"/>
      <c r="V69" s="791"/>
    </row>
    <row r="70" spans="1:22" s="304" customFormat="1" ht="30" customHeight="1" x14ac:dyDescent="0.25">
      <c r="A70" s="791"/>
      <c r="B70" s="791"/>
      <c r="C70" s="791"/>
      <c r="D70" s="791"/>
      <c r="E70" s="791"/>
      <c r="F70" s="792"/>
      <c r="G70" s="792"/>
      <c r="H70" s="791"/>
      <c r="I70" s="319"/>
      <c r="J70" s="319"/>
      <c r="K70" s="320">
        <v>2527.1</v>
      </c>
      <c r="L70" s="320" t="s">
        <v>922</v>
      </c>
      <c r="M70" s="795"/>
      <c r="N70" s="795"/>
      <c r="O70" s="791"/>
      <c r="P70" s="791"/>
      <c r="Q70" s="791"/>
      <c r="R70" s="318"/>
      <c r="S70" s="318"/>
      <c r="T70" s="791"/>
      <c r="U70" s="791"/>
      <c r="V70" s="791"/>
    </row>
    <row r="71" spans="1:22" s="304" customFormat="1" ht="30" hidden="1" customHeight="1" x14ac:dyDescent="0.25">
      <c r="A71" s="791"/>
      <c r="B71" s="791"/>
      <c r="C71" s="791"/>
      <c r="D71" s="791"/>
      <c r="E71" s="791"/>
      <c r="F71" s="792"/>
      <c r="G71" s="792"/>
      <c r="H71" s="791"/>
      <c r="I71" s="319"/>
      <c r="J71" s="319"/>
      <c r="K71" s="319">
        <v>98.4</v>
      </c>
      <c r="L71" s="319" t="s">
        <v>4256</v>
      </c>
      <c r="M71" s="795"/>
      <c r="N71" s="795"/>
      <c r="O71" s="791"/>
      <c r="P71" s="791"/>
      <c r="Q71" s="791"/>
      <c r="R71" s="318"/>
      <c r="S71" s="318"/>
      <c r="T71" s="791"/>
      <c r="U71" s="791"/>
      <c r="V71" s="791"/>
    </row>
    <row r="72" spans="1:22" s="304" customFormat="1" ht="30" hidden="1" customHeight="1" x14ac:dyDescent="0.25">
      <c r="A72" s="752"/>
      <c r="B72" s="752"/>
      <c r="C72" s="752"/>
      <c r="D72" s="752"/>
      <c r="E72" s="752"/>
      <c r="F72" s="793"/>
      <c r="G72" s="793"/>
      <c r="H72" s="752"/>
      <c r="I72" s="319"/>
      <c r="J72" s="319"/>
      <c r="K72" s="319">
        <v>48.2</v>
      </c>
      <c r="L72" s="319" t="s">
        <v>3986</v>
      </c>
      <c r="M72" s="796"/>
      <c r="N72" s="796"/>
      <c r="O72" s="752"/>
      <c r="P72" s="752"/>
      <c r="Q72" s="752"/>
      <c r="R72" s="318"/>
      <c r="S72" s="318"/>
      <c r="T72" s="752"/>
      <c r="U72" s="752"/>
      <c r="V72" s="752"/>
    </row>
    <row r="73" spans="1:22" s="304" customFormat="1" ht="69" hidden="1" customHeight="1" x14ac:dyDescent="0.25">
      <c r="A73" s="317">
        <v>38</v>
      </c>
      <c r="B73" s="317" t="s">
        <v>4782</v>
      </c>
      <c r="C73" s="318" t="s">
        <v>5417</v>
      </c>
      <c r="D73" s="318" t="s">
        <v>5418</v>
      </c>
      <c r="E73" s="318" t="s">
        <v>902</v>
      </c>
      <c r="F73" s="303">
        <v>42970</v>
      </c>
      <c r="G73" s="303">
        <v>42998</v>
      </c>
      <c r="H73" s="318" t="s">
        <v>5419</v>
      </c>
      <c r="I73" s="319"/>
      <c r="J73" s="319"/>
      <c r="K73" s="319"/>
      <c r="L73" s="319"/>
      <c r="M73" s="319">
        <v>1425</v>
      </c>
      <c r="N73" s="319" t="s">
        <v>3986</v>
      </c>
      <c r="O73" s="318" t="s">
        <v>945</v>
      </c>
      <c r="P73" s="318" t="s">
        <v>5420</v>
      </c>
      <c r="Q73" s="318" t="s">
        <v>5421</v>
      </c>
      <c r="R73" s="318"/>
      <c r="S73" s="318"/>
      <c r="T73" s="303">
        <v>43013</v>
      </c>
      <c r="U73" s="318"/>
      <c r="V73" s="317" t="s">
        <v>4494</v>
      </c>
    </row>
    <row r="74" spans="1:22" s="304" customFormat="1" ht="30" hidden="1" customHeight="1" x14ac:dyDescent="0.25">
      <c r="A74" s="751">
        <v>39</v>
      </c>
      <c r="B74" s="751" t="s">
        <v>4794</v>
      </c>
      <c r="C74" s="751" t="s">
        <v>5422</v>
      </c>
      <c r="D74" s="751" t="s">
        <v>5423</v>
      </c>
      <c r="E74" s="751" t="s">
        <v>5424</v>
      </c>
      <c r="F74" s="753">
        <v>42975</v>
      </c>
      <c r="G74" s="753">
        <v>43003</v>
      </c>
      <c r="H74" s="751" t="s">
        <v>5425</v>
      </c>
      <c r="I74" s="794"/>
      <c r="J74" s="794"/>
      <c r="K74" s="319">
        <v>6827.7</v>
      </c>
      <c r="L74" s="319" t="s">
        <v>923</v>
      </c>
      <c r="M74" s="794">
        <v>8772</v>
      </c>
      <c r="N74" s="794" t="s">
        <v>4226</v>
      </c>
      <c r="O74" s="751"/>
      <c r="P74" s="751"/>
      <c r="Q74" s="751" t="s">
        <v>5426</v>
      </c>
      <c r="R74" s="318"/>
      <c r="S74" s="318"/>
      <c r="T74" s="753">
        <v>43026</v>
      </c>
      <c r="U74" s="751"/>
      <c r="V74" s="751" t="s">
        <v>4494</v>
      </c>
    </row>
    <row r="75" spans="1:22" s="304" customFormat="1" ht="30" hidden="1" customHeight="1" x14ac:dyDescent="0.25">
      <c r="A75" s="791"/>
      <c r="B75" s="791"/>
      <c r="C75" s="791"/>
      <c r="D75" s="791"/>
      <c r="E75" s="791"/>
      <c r="F75" s="792"/>
      <c r="G75" s="792"/>
      <c r="H75" s="791"/>
      <c r="I75" s="795"/>
      <c r="J75" s="795"/>
      <c r="K75" s="319">
        <v>1488.6</v>
      </c>
      <c r="L75" s="319" t="s">
        <v>1005</v>
      </c>
      <c r="M75" s="795"/>
      <c r="N75" s="795"/>
      <c r="O75" s="791"/>
      <c r="P75" s="791"/>
      <c r="Q75" s="791"/>
      <c r="R75" s="318"/>
      <c r="S75" s="318"/>
      <c r="T75" s="792"/>
      <c r="U75" s="791"/>
      <c r="V75" s="791"/>
    </row>
    <row r="76" spans="1:22" s="304" customFormat="1" ht="30" hidden="1" customHeight="1" x14ac:dyDescent="0.25">
      <c r="A76" s="791"/>
      <c r="B76" s="791"/>
      <c r="C76" s="791"/>
      <c r="D76" s="791"/>
      <c r="E76" s="791"/>
      <c r="F76" s="792"/>
      <c r="G76" s="792"/>
      <c r="H76" s="791"/>
      <c r="I76" s="795"/>
      <c r="J76" s="795"/>
      <c r="K76" s="319">
        <v>226.1</v>
      </c>
      <c r="L76" s="319" t="s">
        <v>4256</v>
      </c>
      <c r="M76" s="795"/>
      <c r="N76" s="795"/>
      <c r="O76" s="791"/>
      <c r="P76" s="791"/>
      <c r="Q76" s="791"/>
      <c r="R76" s="318"/>
      <c r="S76" s="318"/>
      <c r="T76" s="792"/>
      <c r="U76" s="791"/>
      <c r="V76" s="791"/>
    </row>
    <row r="77" spans="1:22" s="304" customFormat="1" ht="30" hidden="1" customHeight="1" x14ac:dyDescent="0.25">
      <c r="A77" s="752"/>
      <c r="B77" s="752"/>
      <c r="C77" s="752"/>
      <c r="D77" s="752"/>
      <c r="E77" s="752"/>
      <c r="F77" s="793"/>
      <c r="G77" s="793"/>
      <c r="H77" s="752"/>
      <c r="I77" s="796"/>
      <c r="J77" s="796"/>
      <c r="K77" s="319">
        <v>229.6</v>
      </c>
      <c r="L77" s="319" t="s">
        <v>3986</v>
      </c>
      <c r="M77" s="796"/>
      <c r="N77" s="796"/>
      <c r="O77" s="752"/>
      <c r="P77" s="752"/>
      <c r="Q77" s="752"/>
      <c r="R77" s="318"/>
      <c r="S77" s="318"/>
      <c r="T77" s="793"/>
      <c r="U77" s="752"/>
      <c r="V77" s="752"/>
    </row>
    <row r="78" spans="1:22" s="304" customFormat="1" ht="31.5" hidden="1" customHeight="1" x14ac:dyDescent="0.25">
      <c r="A78" s="751">
        <v>40</v>
      </c>
      <c r="B78" s="751" t="s">
        <v>4386</v>
      </c>
      <c r="C78" s="751" t="s">
        <v>5427</v>
      </c>
      <c r="D78" s="751" t="s">
        <v>5400</v>
      </c>
      <c r="E78" s="751" t="s">
        <v>5428</v>
      </c>
      <c r="F78" s="753">
        <v>42976</v>
      </c>
      <c r="G78" s="753">
        <v>43004</v>
      </c>
      <c r="H78" s="751" t="s">
        <v>5429</v>
      </c>
      <c r="I78" s="794"/>
      <c r="J78" s="794"/>
      <c r="K78" s="319">
        <v>2986.5</v>
      </c>
      <c r="L78" s="319" t="s">
        <v>923</v>
      </c>
      <c r="M78" s="794">
        <v>5439</v>
      </c>
      <c r="N78" s="794" t="s">
        <v>4226</v>
      </c>
      <c r="O78" s="751"/>
      <c r="P78" s="751"/>
      <c r="Q78" s="751" t="s">
        <v>5430</v>
      </c>
      <c r="R78" s="318"/>
      <c r="S78" s="318"/>
      <c r="T78" s="753">
        <v>43036</v>
      </c>
      <c r="U78" s="751"/>
      <c r="V78" s="751" t="s">
        <v>4241</v>
      </c>
    </row>
    <row r="79" spans="1:22" s="304" customFormat="1" ht="31.5" hidden="1" customHeight="1" x14ac:dyDescent="0.25">
      <c r="A79" s="791"/>
      <c r="B79" s="791"/>
      <c r="C79" s="791"/>
      <c r="D79" s="791"/>
      <c r="E79" s="791"/>
      <c r="F79" s="792"/>
      <c r="G79" s="792"/>
      <c r="H79" s="791"/>
      <c r="I79" s="795"/>
      <c r="J79" s="795"/>
      <c r="K79" s="319">
        <v>2268.3000000000002</v>
      </c>
      <c r="L79" s="319" t="s">
        <v>1005</v>
      </c>
      <c r="M79" s="795"/>
      <c r="N79" s="795"/>
      <c r="O79" s="791"/>
      <c r="P79" s="791"/>
      <c r="Q79" s="791"/>
      <c r="R79" s="318"/>
      <c r="S79" s="318"/>
      <c r="T79" s="792"/>
      <c r="U79" s="791"/>
      <c r="V79" s="791"/>
    </row>
    <row r="80" spans="1:22" s="304" customFormat="1" ht="31.5" hidden="1" customHeight="1" x14ac:dyDescent="0.25">
      <c r="A80" s="752"/>
      <c r="B80" s="752"/>
      <c r="C80" s="752"/>
      <c r="D80" s="752"/>
      <c r="E80" s="752"/>
      <c r="F80" s="793"/>
      <c r="G80" s="793"/>
      <c r="H80" s="752"/>
      <c r="I80" s="796"/>
      <c r="J80" s="796"/>
      <c r="K80" s="319">
        <v>184.2</v>
      </c>
      <c r="L80" s="319" t="s">
        <v>3986</v>
      </c>
      <c r="M80" s="796"/>
      <c r="N80" s="796"/>
      <c r="O80" s="752"/>
      <c r="P80" s="752"/>
      <c r="Q80" s="752"/>
      <c r="R80" s="318"/>
      <c r="S80" s="318"/>
      <c r="T80" s="793"/>
      <c r="U80" s="752"/>
      <c r="V80" s="752"/>
    </row>
    <row r="81" spans="1:22" s="304" customFormat="1" ht="54.75" hidden="1" customHeight="1" x14ac:dyDescent="0.25">
      <c r="A81" s="751">
        <v>41</v>
      </c>
      <c r="B81" s="751" t="s">
        <v>4392</v>
      </c>
      <c r="C81" s="751" t="s">
        <v>5431</v>
      </c>
      <c r="D81" s="751" t="s">
        <v>5432</v>
      </c>
      <c r="E81" s="751" t="s">
        <v>4987</v>
      </c>
      <c r="F81" s="753">
        <v>42984</v>
      </c>
      <c r="G81" s="753">
        <v>43012</v>
      </c>
      <c r="H81" s="751" t="s">
        <v>5433</v>
      </c>
      <c r="I81" s="794"/>
      <c r="J81" s="794"/>
      <c r="K81" s="319">
        <v>955.7</v>
      </c>
      <c r="L81" s="319" t="s">
        <v>1005</v>
      </c>
      <c r="M81" s="794">
        <v>1114.5999999999999</v>
      </c>
      <c r="N81" s="794" t="s">
        <v>4226</v>
      </c>
      <c r="O81" s="751"/>
      <c r="P81" s="751"/>
      <c r="Q81" s="751" t="s">
        <v>5434</v>
      </c>
      <c r="R81" s="318"/>
      <c r="S81" s="318"/>
      <c r="T81" s="753">
        <v>43020</v>
      </c>
      <c r="U81" s="751"/>
      <c r="V81" s="751" t="s">
        <v>3778</v>
      </c>
    </row>
    <row r="82" spans="1:22" s="304" customFormat="1" ht="54.75" hidden="1" customHeight="1" x14ac:dyDescent="0.25">
      <c r="A82" s="752"/>
      <c r="B82" s="752"/>
      <c r="C82" s="752"/>
      <c r="D82" s="752"/>
      <c r="E82" s="752"/>
      <c r="F82" s="793"/>
      <c r="G82" s="793"/>
      <c r="H82" s="752"/>
      <c r="I82" s="796"/>
      <c r="J82" s="796"/>
      <c r="K82" s="319">
        <v>158.9</v>
      </c>
      <c r="L82" s="319" t="s">
        <v>3986</v>
      </c>
      <c r="M82" s="796"/>
      <c r="N82" s="796"/>
      <c r="O82" s="752"/>
      <c r="P82" s="752"/>
      <c r="Q82" s="752"/>
      <c r="R82" s="318"/>
      <c r="S82" s="318"/>
      <c r="T82" s="793"/>
      <c r="U82" s="752"/>
      <c r="V82" s="752"/>
    </row>
    <row r="83" spans="1:22" s="304" customFormat="1" ht="39" hidden="1" customHeight="1" x14ac:dyDescent="0.25">
      <c r="A83" s="751">
        <v>43</v>
      </c>
      <c r="B83" s="751" t="s">
        <v>4398</v>
      </c>
      <c r="C83" s="751" t="s">
        <v>5435</v>
      </c>
      <c r="D83" s="751" t="s">
        <v>5436</v>
      </c>
      <c r="E83" s="751" t="s">
        <v>5437</v>
      </c>
      <c r="F83" s="753">
        <v>42985</v>
      </c>
      <c r="G83" s="753">
        <v>43013</v>
      </c>
      <c r="H83" s="751" t="s">
        <v>5438</v>
      </c>
      <c r="I83" s="794"/>
      <c r="J83" s="794"/>
      <c r="K83" s="319">
        <v>2606.3000000000002</v>
      </c>
      <c r="L83" s="319" t="s">
        <v>923</v>
      </c>
      <c r="M83" s="794">
        <v>2789.7</v>
      </c>
      <c r="N83" s="794" t="s">
        <v>4226</v>
      </c>
      <c r="O83" s="751"/>
      <c r="P83" s="751"/>
      <c r="Q83" s="751" t="s">
        <v>5439</v>
      </c>
      <c r="R83" s="318"/>
      <c r="S83" s="318"/>
      <c r="T83" s="753">
        <v>43039</v>
      </c>
      <c r="U83" s="751"/>
      <c r="V83" s="751" t="s">
        <v>4494</v>
      </c>
    </row>
    <row r="84" spans="1:22" s="304" customFormat="1" ht="39" hidden="1" customHeight="1" x14ac:dyDescent="0.25">
      <c r="A84" s="752"/>
      <c r="B84" s="752"/>
      <c r="C84" s="752"/>
      <c r="D84" s="752"/>
      <c r="E84" s="752"/>
      <c r="F84" s="793"/>
      <c r="G84" s="793"/>
      <c r="H84" s="752"/>
      <c r="I84" s="796"/>
      <c r="J84" s="796"/>
      <c r="K84" s="329">
        <v>183.4</v>
      </c>
      <c r="L84" s="319" t="s">
        <v>3986</v>
      </c>
      <c r="M84" s="796"/>
      <c r="N84" s="796"/>
      <c r="O84" s="752"/>
      <c r="P84" s="752"/>
      <c r="Q84" s="752"/>
      <c r="R84" s="318"/>
      <c r="S84" s="318"/>
      <c r="T84" s="793"/>
      <c r="U84" s="752"/>
      <c r="V84" s="752"/>
    </row>
    <row r="85" spans="1:22" s="304" customFormat="1" ht="24" hidden="1" customHeight="1" x14ac:dyDescent="0.25">
      <c r="A85" s="751">
        <v>44</v>
      </c>
      <c r="B85" s="751" t="s">
        <v>4402</v>
      </c>
      <c r="C85" s="751" t="s">
        <v>5440</v>
      </c>
      <c r="D85" s="751" t="s">
        <v>5441</v>
      </c>
      <c r="E85" s="751" t="s">
        <v>1041</v>
      </c>
      <c r="F85" s="753">
        <v>42997</v>
      </c>
      <c r="G85" s="753">
        <v>43025</v>
      </c>
      <c r="H85" s="751"/>
      <c r="I85" s="794"/>
      <c r="J85" s="794"/>
      <c r="K85" s="798">
        <v>88024.3</v>
      </c>
      <c r="L85" s="797" t="s">
        <v>974</v>
      </c>
      <c r="M85" s="319">
        <f>51475.9+300</f>
        <v>51775.9</v>
      </c>
      <c r="N85" s="319" t="s">
        <v>3630</v>
      </c>
      <c r="O85" s="751" t="s">
        <v>3638</v>
      </c>
      <c r="P85" s="751"/>
      <c r="Q85" s="751" t="s">
        <v>5442</v>
      </c>
      <c r="R85" s="318"/>
      <c r="S85" s="318"/>
      <c r="T85" s="753">
        <v>43019</v>
      </c>
      <c r="U85" s="753">
        <v>43020</v>
      </c>
      <c r="V85" s="751" t="s">
        <v>3778</v>
      </c>
    </row>
    <row r="86" spans="1:22" s="304" customFormat="1" ht="24" hidden="1" customHeight="1" x14ac:dyDescent="0.25">
      <c r="A86" s="791"/>
      <c r="B86" s="791"/>
      <c r="C86" s="791"/>
      <c r="D86" s="791"/>
      <c r="E86" s="791"/>
      <c r="F86" s="792"/>
      <c r="G86" s="792"/>
      <c r="H86" s="791"/>
      <c r="I86" s="795"/>
      <c r="J86" s="795"/>
      <c r="K86" s="799"/>
      <c r="L86" s="797"/>
      <c r="M86" s="319">
        <v>3555.5</v>
      </c>
      <c r="N86" s="319" t="s">
        <v>4669</v>
      </c>
      <c r="O86" s="791"/>
      <c r="P86" s="791"/>
      <c r="Q86" s="791"/>
      <c r="R86" s="318"/>
      <c r="S86" s="318"/>
      <c r="T86" s="792"/>
      <c r="U86" s="792"/>
      <c r="V86" s="791"/>
    </row>
    <row r="87" spans="1:22" s="304" customFormat="1" ht="24" hidden="1" customHeight="1" x14ac:dyDescent="0.25">
      <c r="A87" s="791"/>
      <c r="B87" s="791"/>
      <c r="C87" s="791"/>
      <c r="D87" s="791"/>
      <c r="E87" s="791"/>
      <c r="F87" s="792"/>
      <c r="G87" s="792"/>
      <c r="H87" s="791"/>
      <c r="I87" s="795"/>
      <c r="J87" s="795"/>
      <c r="K87" s="794">
        <v>24870.2</v>
      </c>
      <c r="L87" s="794" t="s">
        <v>3986</v>
      </c>
      <c r="M87" s="319">
        <v>1611.8</v>
      </c>
      <c r="N87" s="319" t="s">
        <v>4269</v>
      </c>
      <c r="O87" s="791"/>
      <c r="P87" s="791"/>
      <c r="Q87" s="791"/>
      <c r="R87" s="318"/>
      <c r="S87" s="318"/>
      <c r="T87" s="792"/>
      <c r="U87" s="792"/>
      <c r="V87" s="791"/>
    </row>
    <row r="88" spans="1:22" s="304" customFormat="1" ht="24" hidden="1" customHeight="1" x14ac:dyDescent="0.25">
      <c r="A88" s="791"/>
      <c r="B88" s="791"/>
      <c r="C88" s="791"/>
      <c r="D88" s="791"/>
      <c r="E88" s="791"/>
      <c r="F88" s="792"/>
      <c r="G88" s="792"/>
      <c r="H88" s="791"/>
      <c r="I88" s="795"/>
      <c r="J88" s="795"/>
      <c r="K88" s="796"/>
      <c r="L88" s="796"/>
      <c r="M88" s="319">
        <v>2286.8000000000002</v>
      </c>
      <c r="N88" s="319" t="s">
        <v>4165</v>
      </c>
      <c r="O88" s="791"/>
      <c r="P88" s="791"/>
      <c r="Q88" s="791"/>
      <c r="R88" s="318"/>
      <c r="S88" s="318"/>
      <c r="T88" s="792"/>
      <c r="U88" s="792"/>
      <c r="V88" s="791"/>
    </row>
    <row r="89" spans="1:22" s="304" customFormat="1" ht="24" hidden="1" customHeight="1" x14ac:dyDescent="0.25">
      <c r="A89" s="791"/>
      <c r="B89" s="791"/>
      <c r="C89" s="791"/>
      <c r="D89" s="791"/>
      <c r="E89" s="791"/>
      <c r="F89" s="792"/>
      <c r="G89" s="792"/>
      <c r="H89" s="791"/>
      <c r="I89" s="795"/>
      <c r="J89" s="795"/>
      <c r="K89" s="794">
        <v>2623.6</v>
      </c>
      <c r="L89" s="794" t="s">
        <v>4256</v>
      </c>
      <c r="M89" s="319">
        <v>53502.8</v>
      </c>
      <c r="N89" s="319" t="s">
        <v>3986</v>
      </c>
      <c r="O89" s="791"/>
      <c r="P89" s="791"/>
      <c r="Q89" s="791"/>
      <c r="R89" s="318"/>
      <c r="S89" s="318"/>
      <c r="T89" s="792"/>
      <c r="U89" s="792"/>
      <c r="V89" s="791"/>
    </row>
    <row r="90" spans="1:22" s="304" customFormat="1" ht="24" hidden="1" customHeight="1" x14ac:dyDescent="0.25">
      <c r="A90" s="791"/>
      <c r="B90" s="791"/>
      <c r="C90" s="791"/>
      <c r="D90" s="791"/>
      <c r="E90" s="791"/>
      <c r="F90" s="792"/>
      <c r="G90" s="792"/>
      <c r="H90" s="791"/>
      <c r="I90" s="795"/>
      <c r="J90" s="795"/>
      <c r="K90" s="795"/>
      <c r="L90" s="795"/>
      <c r="M90" s="319">
        <v>2790.9</v>
      </c>
      <c r="N90" s="319" t="s">
        <v>4256</v>
      </c>
      <c r="O90" s="791"/>
      <c r="P90" s="791"/>
      <c r="Q90" s="791"/>
      <c r="R90" s="318"/>
      <c r="S90" s="318"/>
      <c r="T90" s="792"/>
      <c r="U90" s="792"/>
      <c r="V90" s="791"/>
    </row>
    <row r="91" spans="1:22" s="304" customFormat="1" ht="24" hidden="1" customHeight="1" x14ac:dyDescent="0.25">
      <c r="A91" s="752"/>
      <c r="B91" s="752"/>
      <c r="C91" s="752"/>
      <c r="D91" s="752"/>
      <c r="E91" s="752"/>
      <c r="F91" s="793"/>
      <c r="G91" s="793"/>
      <c r="H91" s="752"/>
      <c r="I91" s="796"/>
      <c r="J91" s="796"/>
      <c r="K91" s="796"/>
      <c r="L91" s="796"/>
      <c r="M91" s="319">
        <v>134</v>
      </c>
      <c r="N91" s="319" t="s">
        <v>3801</v>
      </c>
      <c r="O91" s="752"/>
      <c r="P91" s="752"/>
      <c r="Q91" s="752"/>
      <c r="R91" s="318"/>
      <c r="S91" s="318"/>
      <c r="T91" s="793"/>
      <c r="U91" s="793"/>
      <c r="V91" s="752"/>
    </row>
    <row r="92" spans="1:22" s="304" customFormat="1" ht="69" hidden="1" customHeight="1" x14ac:dyDescent="0.25">
      <c r="A92" s="317">
        <v>45</v>
      </c>
      <c r="B92" s="317" t="s">
        <v>4402</v>
      </c>
      <c r="C92" s="318" t="s">
        <v>5443</v>
      </c>
      <c r="D92" s="318" t="s">
        <v>5423</v>
      </c>
      <c r="E92" s="318" t="s">
        <v>5085</v>
      </c>
      <c r="F92" s="303">
        <v>42997</v>
      </c>
      <c r="G92" s="303">
        <v>43025</v>
      </c>
      <c r="H92" s="318" t="s">
        <v>5444</v>
      </c>
      <c r="I92" s="319"/>
      <c r="J92" s="319"/>
      <c r="K92" s="319">
        <v>1469.6</v>
      </c>
      <c r="L92" s="319" t="s">
        <v>923</v>
      </c>
      <c r="M92" s="319">
        <v>9247.7000000000007</v>
      </c>
      <c r="N92" s="319" t="s">
        <v>4226</v>
      </c>
      <c r="O92" s="318"/>
      <c r="P92" s="318"/>
      <c r="Q92" s="318" t="s">
        <v>5445</v>
      </c>
      <c r="R92" s="318"/>
      <c r="S92" s="318"/>
      <c r="T92" s="303">
        <v>43039</v>
      </c>
      <c r="U92" s="318"/>
      <c r="V92" s="317" t="s">
        <v>4494</v>
      </c>
    </row>
    <row r="93" spans="1:22" s="199" customFormat="1" ht="69" hidden="1" customHeight="1" x14ac:dyDescent="0.25">
      <c r="A93" s="193"/>
      <c r="B93" s="193" t="s">
        <v>4415</v>
      </c>
      <c r="C93" s="196" t="s">
        <v>5446</v>
      </c>
      <c r="D93" s="196" t="s">
        <v>5447</v>
      </c>
      <c r="E93" s="196" t="s">
        <v>5298</v>
      </c>
      <c r="F93" s="216">
        <v>43010</v>
      </c>
      <c r="G93" s="216">
        <v>43035</v>
      </c>
      <c r="H93" s="196"/>
      <c r="I93" s="330"/>
      <c r="J93" s="330"/>
      <c r="K93" s="330"/>
      <c r="L93" s="330"/>
      <c r="M93" s="330">
        <v>5021.7</v>
      </c>
      <c r="N93" s="330"/>
      <c r="O93" s="196"/>
      <c r="P93" s="196"/>
      <c r="Q93" s="196"/>
      <c r="R93" s="196"/>
      <c r="S93" s="196"/>
      <c r="T93" s="196"/>
      <c r="U93" s="196"/>
      <c r="V93" s="193"/>
    </row>
    <row r="94" spans="1:22" ht="69" hidden="1" customHeight="1" x14ac:dyDescent="0.25">
      <c r="A94" s="323"/>
      <c r="B94" s="323" t="s">
        <v>4343</v>
      </c>
      <c r="C94" s="324" t="s">
        <v>5448</v>
      </c>
      <c r="D94" s="324" t="s">
        <v>5449</v>
      </c>
      <c r="E94" s="324" t="s">
        <v>5450</v>
      </c>
      <c r="F94" s="325">
        <v>43012</v>
      </c>
      <c r="G94" s="325">
        <v>43040</v>
      </c>
      <c r="H94" s="324"/>
      <c r="I94" s="326"/>
      <c r="J94" s="326"/>
      <c r="K94" s="327"/>
      <c r="L94" s="327"/>
      <c r="M94" s="331">
        <v>2500</v>
      </c>
      <c r="N94" s="328"/>
      <c r="O94" s="324"/>
      <c r="P94" s="324"/>
      <c r="Q94" s="324"/>
      <c r="R94" s="324"/>
      <c r="S94" s="324"/>
      <c r="T94" s="324"/>
      <c r="U94" s="324"/>
      <c r="V94" s="323"/>
    </row>
    <row r="95" spans="1:22" s="304" customFormat="1" ht="69" hidden="1" customHeight="1" x14ac:dyDescent="0.25">
      <c r="A95" s="317"/>
      <c r="B95" s="317" t="s">
        <v>4873</v>
      </c>
      <c r="C95" s="318" t="s">
        <v>5451</v>
      </c>
      <c r="D95" s="318" t="s">
        <v>5447</v>
      </c>
      <c r="E95" s="318" t="s">
        <v>5452</v>
      </c>
      <c r="F95" s="303">
        <v>43017</v>
      </c>
      <c r="G95" s="303">
        <v>43042</v>
      </c>
      <c r="H95" s="318" t="s">
        <v>5453</v>
      </c>
      <c r="I95" s="319"/>
      <c r="J95" s="319"/>
      <c r="K95" s="319">
        <v>3810.1</v>
      </c>
      <c r="L95" s="319" t="s">
        <v>1005</v>
      </c>
      <c r="M95" s="319">
        <v>3810.1</v>
      </c>
      <c r="N95" s="319" t="s">
        <v>4226</v>
      </c>
      <c r="O95" s="318"/>
      <c r="P95" s="318"/>
      <c r="Q95" s="318" t="s">
        <v>5454</v>
      </c>
      <c r="R95" s="318"/>
      <c r="S95" s="318"/>
      <c r="T95" s="332"/>
      <c r="U95" s="318"/>
      <c r="V95" s="317" t="s">
        <v>4241</v>
      </c>
    </row>
    <row r="96" spans="1:22" s="304" customFormat="1" ht="69" hidden="1" customHeight="1" x14ac:dyDescent="0.25">
      <c r="A96" s="317"/>
      <c r="B96" s="317" t="s">
        <v>4421</v>
      </c>
      <c r="C96" s="318" t="s">
        <v>5455</v>
      </c>
      <c r="D96" s="318" t="s">
        <v>5456</v>
      </c>
      <c r="E96" s="318" t="s">
        <v>1147</v>
      </c>
      <c r="F96" s="303">
        <v>43017</v>
      </c>
      <c r="G96" s="303">
        <v>43045</v>
      </c>
      <c r="H96" s="318" t="s">
        <v>5457</v>
      </c>
      <c r="I96" s="319"/>
      <c r="J96" s="319"/>
      <c r="K96" s="319">
        <v>747</v>
      </c>
      <c r="L96" s="319" t="s">
        <v>1005</v>
      </c>
      <c r="M96" s="319">
        <v>1033</v>
      </c>
      <c r="N96" s="319" t="s">
        <v>4355</v>
      </c>
      <c r="O96" s="318" t="s">
        <v>945</v>
      </c>
      <c r="P96" s="318" t="s">
        <v>5458</v>
      </c>
      <c r="Q96" s="318" t="s">
        <v>5459</v>
      </c>
      <c r="R96" s="318"/>
      <c r="S96" s="318"/>
      <c r="T96" s="303">
        <v>43028</v>
      </c>
      <c r="U96" s="303">
        <v>43028</v>
      </c>
      <c r="V96" s="317" t="s">
        <v>3778</v>
      </c>
    </row>
    <row r="97" spans="1:22" s="304" customFormat="1" ht="30" hidden="1" customHeight="1" x14ac:dyDescent="0.25">
      <c r="A97" s="751"/>
      <c r="B97" s="751" t="s">
        <v>4891</v>
      </c>
      <c r="C97" s="751" t="s">
        <v>4454</v>
      </c>
      <c r="D97" s="751" t="s">
        <v>5460</v>
      </c>
      <c r="E97" s="751" t="s">
        <v>4428</v>
      </c>
      <c r="F97" s="753">
        <v>43018</v>
      </c>
      <c r="G97" s="753">
        <v>43046</v>
      </c>
      <c r="H97" s="751" t="s">
        <v>5461</v>
      </c>
      <c r="I97" s="794"/>
      <c r="J97" s="794"/>
      <c r="K97" s="319">
        <v>50998.7</v>
      </c>
      <c r="L97" s="319" t="s">
        <v>923</v>
      </c>
      <c r="M97" s="794">
        <v>56775.8</v>
      </c>
      <c r="N97" s="794" t="s">
        <v>4226</v>
      </c>
      <c r="O97" s="751" t="s">
        <v>5372</v>
      </c>
      <c r="P97" s="751"/>
      <c r="Q97" s="751" t="s">
        <v>5462</v>
      </c>
      <c r="R97" s="318"/>
      <c r="S97" s="318"/>
      <c r="T97" s="753">
        <v>43036</v>
      </c>
      <c r="U97" s="751"/>
      <c r="V97" s="751" t="s">
        <v>3778</v>
      </c>
    </row>
    <row r="98" spans="1:22" s="304" customFormat="1" ht="30" hidden="1" customHeight="1" x14ac:dyDescent="0.25">
      <c r="A98" s="791"/>
      <c r="B98" s="791"/>
      <c r="C98" s="791"/>
      <c r="D98" s="791"/>
      <c r="E98" s="791"/>
      <c r="F98" s="792"/>
      <c r="G98" s="792"/>
      <c r="H98" s="791"/>
      <c r="I98" s="795"/>
      <c r="J98" s="795"/>
      <c r="K98" s="319">
        <v>3376.3</v>
      </c>
      <c r="L98" s="319" t="s">
        <v>3986</v>
      </c>
      <c r="M98" s="795"/>
      <c r="N98" s="795"/>
      <c r="O98" s="791"/>
      <c r="P98" s="791"/>
      <c r="Q98" s="791"/>
      <c r="R98" s="318"/>
      <c r="S98" s="318"/>
      <c r="T98" s="792"/>
      <c r="U98" s="791"/>
      <c r="V98" s="791"/>
    </row>
    <row r="99" spans="1:22" s="304" customFormat="1" ht="30" hidden="1" customHeight="1" x14ac:dyDescent="0.25">
      <c r="A99" s="752"/>
      <c r="B99" s="752"/>
      <c r="C99" s="752"/>
      <c r="D99" s="752"/>
      <c r="E99" s="752"/>
      <c r="F99" s="793"/>
      <c r="G99" s="793"/>
      <c r="H99" s="752"/>
      <c r="I99" s="796"/>
      <c r="J99" s="796"/>
      <c r="K99" s="319">
        <v>2400.8000000000002</v>
      </c>
      <c r="L99" s="319" t="s">
        <v>4256</v>
      </c>
      <c r="M99" s="796"/>
      <c r="N99" s="796"/>
      <c r="O99" s="752"/>
      <c r="P99" s="752"/>
      <c r="Q99" s="752"/>
      <c r="R99" s="318"/>
      <c r="S99" s="318"/>
      <c r="T99" s="793"/>
      <c r="U99" s="752"/>
      <c r="V99" s="752"/>
    </row>
    <row r="100" spans="1:22" s="304" customFormat="1" ht="24" hidden="1" customHeight="1" x14ac:dyDescent="0.25">
      <c r="A100" s="751"/>
      <c r="B100" s="751" t="s">
        <v>4426</v>
      </c>
      <c r="C100" s="751" t="s">
        <v>5463</v>
      </c>
      <c r="D100" s="751" t="s">
        <v>5464</v>
      </c>
      <c r="E100" s="751" t="s">
        <v>4231</v>
      </c>
      <c r="F100" s="753">
        <v>43019</v>
      </c>
      <c r="G100" s="753">
        <v>43047</v>
      </c>
      <c r="H100" s="751" t="s">
        <v>5465</v>
      </c>
      <c r="I100" s="794"/>
      <c r="J100" s="794"/>
      <c r="K100" s="319">
        <v>66.400000000000006</v>
      </c>
      <c r="L100" s="319" t="s">
        <v>1005</v>
      </c>
      <c r="M100" s="794">
        <v>25154.3</v>
      </c>
      <c r="N100" s="794"/>
      <c r="O100" s="751" t="s">
        <v>5372</v>
      </c>
      <c r="P100" s="751"/>
      <c r="Q100" s="751" t="s">
        <v>5466</v>
      </c>
      <c r="R100" s="318"/>
      <c r="S100" s="318"/>
      <c r="T100" s="753">
        <v>43048</v>
      </c>
      <c r="U100" s="753">
        <v>43048</v>
      </c>
      <c r="V100" s="751" t="s">
        <v>3778</v>
      </c>
    </row>
    <row r="101" spans="1:22" s="304" customFormat="1" ht="24" hidden="1" customHeight="1" x14ac:dyDescent="0.25">
      <c r="A101" s="791"/>
      <c r="B101" s="791"/>
      <c r="C101" s="791"/>
      <c r="D101" s="791"/>
      <c r="E101" s="791"/>
      <c r="F101" s="792"/>
      <c r="G101" s="792"/>
      <c r="H101" s="791"/>
      <c r="I101" s="795"/>
      <c r="J101" s="795"/>
      <c r="K101" s="319">
        <f>13024.9+795.7</f>
        <v>13820.6</v>
      </c>
      <c r="L101" s="319" t="s">
        <v>974</v>
      </c>
      <c r="M101" s="795"/>
      <c r="N101" s="795"/>
      <c r="O101" s="791"/>
      <c r="P101" s="791"/>
      <c r="Q101" s="791"/>
      <c r="R101" s="318"/>
      <c r="S101" s="318"/>
      <c r="T101" s="792"/>
      <c r="U101" s="792"/>
      <c r="V101" s="791"/>
    </row>
    <row r="102" spans="1:22" s="304" customFormat="1" ht="24" hidden="1" customHeight="1" x14ac:dyDescent="0.25">
      <c r="A102" s="791"/>
      <c r="B102" s="791"/>
      <c r="C102" s="791"/>
      <c r="D102" s="791"/>
      <c r="E102" s="791"/>
      <c r="F102" s="792"/>
      <c r="G102" s="792"/>
      <c r="H102" s="791"/>
      <c r="I102" s="795"/>
      <c r="J102" s="795"/>
      <c r="K102" s="319">
        <v>384.8</v>
      </c>
      <c r="L102" s="319" t="s">
        <v>4295</v>
      </c>
      <c r="M102" s="795"/>
      <c r="N102" s="795"/>
      <c r="O102" s="791"/>
      <c r="P102" s="791"/>
      <c r="Q102" s="791"/>
      <c r="R102" s="318"/>
      <c r="S102" s="318"/>
      <c r="T102" s="792"/>
      <c r="U102" s="792"/>
      <c r="V102" s="791"/>
    </row>
    <row r="103" spans="1:22" s="304" customFormat="1" ht="24" hidden="1" customHeight="1" x14ac:dyDescent="0.25">
      <c r="A103" s="791"/>
      <c r="B103" s="791"/>
      <c r="C103" s="791"/>
      <c r="D103" s="791"/>
      <c r="E103" s="791"/>
      <c r="F103" s="792"/>
      <c r="G103" s="792"/>
      <c r="H103" s="791"/>
      <c r="I103" s="795"/>
      <c r="J103" s="795"/>
      <c r="K103" s="319">
        <v>4630.1000000000004</v>
      </c>
      <c r="L103" s="319" t="s">
        <v>3986</v>
      </c>
      <c r="M103" s="795"/>
      <c r="N103" s="795"/>
      <c r="O103" s="791"/>
      <c r="P103" s="791"/>
      <c r="Q103" s="791"/>
      <c r="R103" s="318"/>
      <c r="S103" s="318"/>
      <c r="T103" s="792"/>
      <c r="U103" s="792"/>
      <c r="V103" s="791"/>
    </row>
    <row r="104" spans="1:22" s="304" customFormat="1" ht="24" hidden="1" customHeight="1" x14ac:dyDescent="0.25">
      <c r="A104" s="791"/>
      <c r="B104" s="791"/>
      <c r="C104" s="791"/>
      <c r="D104" s="791"/>
      <c r="E104" s="791"/>
      <c r="F104" s="792"/>
      <c r="G104" s="792"/>
      <c r="H104" s="791"/>
      <c r="I104" s="795"/>
      <c r="J104" s="795"/>
      <c r="K104" s="319">
        <v>1554</v>
      </c>
      <c r="L104" s="319" t="s">
        <v>4256</v>
      </c>
      <c r="M104" s="795"/>
      <c r="N104" s="795"/>
      <c r="O104" s="791"/>
      <c r="P104" s="791"/>
      <c r="Q104" s="791"/>
      <c r="R104" s="318"/>
      <c r="S104" s="318"/>
      <c r="T104" s="792"/>
      <c r="U104" s="792"/>
      <c r="V104" s="791"/>
    </row>
    <row r="105" spans="1:22" s="304" customFormat="1" ht="24" hidden="1" customHeight="1" x14ac:dyDescent="0.25">
      <c r="A105" s="752"/>
      <c r="B105" s="752"/>
      <c r="C105" s="752"/>
      <c r="D105" s="752"/>
      <c r="E105" s="752"/>
      <c r="F105" s="793"/>
      <c r="G105" s="793"/>
      <c r="H105" s="752"/>
      <c r="I105" s="796"/>
      <c r="J105" s="796"/>
      <c r="K105" s="319">
        <v>4698.3999999999996</v>
      </c>
      <c r="L105" s="319" t="s">
        <v>3942</v>
      </c>
      <c r="M105" s="796"/>
      <c r="N105" s="796"/>
      <c r="O105" s="752"/>
      <c r="P105" s="752"/>
      <c r="Q105" s="752"/>
      <c r="R105" s="318"/>
      <c r="S105" s="318"/>
      <c r="T105" s="793"/>
      <c r="U105" s="793"/>
      <c r="V105" s="752"/>
    </row>
    <row r="106" spans="1:22" s="304" customFormat="1" ht="43.5" hidden="1" customHeight="1" x14ac:dyDescent="0.25">
      <c r="A106" s="751"/>
      <c r="B106" s="751" t="s">
        <v>4431</v>
      </c>
      <c r="C106" s="751" t="s">
        <v>5463</v>
      </c>
      <c r="D106" s="751" t="s">
        <v>5467</v>
      </c>
      <c r="E106" s="751" t="s">
        <v>5328</v>
      </c>
      <c r="F106" s="753">
        <v>43019</v>
      </c>
      <c r="G106" s="753">
        <v>43047</v>
      </c>
      <c r="H106" s="751" t="s">
        <v>5468</v>
      </c>
      <c r="I106" s="794"/>
      <c r="J106" s="794"/>
      <c r="K106" s="319">
        <f>6402.9+1621.3</f>
        <v>8024.2</v>
      </c>
      <c r="L106" s="319" t="s">
        <v>923</v>
      </c>
      <c r="M106" s="794">
        <v>8624.2000000000007</v>
      </c>
      <c r="N106" s="794"/>
      <c r="O106" s="751" t="s">
        <v>5372</v>
      </c>
      <c r="P106" s="751"/>
      <c r="Q106" s="751" t="s">
        <v>5469</v>
      </c>
      <c r="R106" s="318"/>
      <c r="S106" s="318"/>
      <c r="T106" s="753">
        <v>43048</v>
      </c>
      <c r="U106" s="753">
        <v>43048</v>
      </c>
      <c r="V106" s="751" t="s">
        <v>3778</v>
      </c>
    </row>
    <row r="107" spans="1:22" s="304" customFormat="1" ht="43.5" hidden="1" customHeight="1" x14ac:dyDescent="0.25">
      <c r="A107" s="752"/>
      <c r="B107" s="752"/>
      <c r="C107" s="752"/>
      <c r="D107" s="752"/>
      <c r="E107" s="752"/>
      <c r="F107" s="793"/>
      <c r="G107" s="793"/>
      <c r="H107" s="752"/>
      <c r="I107" s="796"/>
      <c r="J107" s="796"/>
      <c r="K107" s="319">
        <v>600</v>
      </c>
      <c r="L107" s="319" t="s">
        <v>3986</v>
      </c>
      <c r="M107" s="796"/>
      <c r="N107" s="796"/>
      <c r="O107" s="752"/>
      <c r="P107" s="752"/>
      <c r="Q107" s="752"/>
      <c r="R107" s="318"/>
      <c r="S107" s="318"/>
      <c r="T107" s="752"/>
      <c r="U107" s="752"/>
      <c r="V107" s="752"/>
    </row>
    <row r="108" spans="1:22" s="304" customFormat="1" ht="69.75" hidden="1" customHeight="1" x14ac:dyDescent="0.25">
      <c r="A108" s="751"/>
      <c r="B108" s="751" t="s">
        <v>5470</v>
      </c>
      <c r="C108" s="751" t="s">
        <v>5471</v>
      </c>
      <c r="D108" s="751" t="s">
        <v>5472</v>
      </c>
      <c r="E108" s="318" t="s">
        <v>5473</v>
      </c>
      <c r="F108" s="753">
        <v>43019</v>
      </c>
      <c r="G108" s="753">
        <v>43047</v>
      </c>
      <c r="H108" s="318" t="s">
        <v>5474</v>
      </c>
      <c r="I108" s="319"/>
      <c r="J108" s="319"/>
      <c r="K108" s="319"/>
      <c r="L108" s="319"/>
      <c r="M108" s="319">
        <v>4171.8999999999996</v>
      </c>
      <c r="N108" s="319" t="s">
        <v>4226</v>
      </c>
      <c r="O108" s="319" t="s">
        <v>5372</v>
      </c>
      <c r="P108" s="318"/>
      <c r="Q108" s="318" t="s">
        <v>5475</v>
      </c>
      <c r="R108" s="318"/>
      <c r="S108" s="318"/>
      <c r="T108" s="303">
        <v>43081</v>
      </c>
      <c r="U108" s="751"/>
      <c r="V108" s="751" t="s">
        <v>4494</v>
      </c>
    </row>
    <row r="109" spans="1:22" s="304" customFormat="1" ht="69.75" hidden="1" customHeight="1" x14ac:dyDescent="0.25">
      <c r="A109" s="791"/>
      <c r="B109" s="791"/>
      <c r="C109" s="791"/>
      <c r="D109" s="791"/>
      <c r="E109" s="318" t="s">
        <v>5476</v>
      </c>
      <c r="F109" s="792"/>
      <c r="G109" s="792"/>
      <c r="H109" s="318" t="s">
        <v>5477</v>
      </c>
      <c r="I109" s="319"/>
      <c r="J109" s="319"/>
      <c r="K109" s="319"/>
      <c r="L109" s="319"/>
      <c r="M109" s="319">
        <v>2301.6999999999998</v>
      </c>
      <c r="N109" s="318" t="s">
        <v>4226</v>
      </c>
      <c r="O109" s="319" t="s">
        <v>5372</v>
      </c>
      <c r="P109" s="318"/>
      <c r="Q109" s="318" t="s">
        <v>5478</v>
      </c>
      <c r="R109" s="318"/>
      <c r="S109" s="318"/>
      <c r="T109" s="303">
        <v>43161</v>
      </c>
      <c r="U109" s="791"/>
      <c r="V109" s="791"/>
    </row>
    <row r="110" spans="1:22" s="304" customFormat="1" ht="69.75" hidden="1" customHeight="1" x14ac:dyDescent="0.25">
      <c r="A110" s="791"/>
      <c r="B110" s="791"/>
      <c r="C110" s="791"/>
      <c r="D110" s="791"/>
      <c r="E110" s="318" t="s">
        <v>5479</v>
      </c>
      <c r="F110" s="792"/>
      <c r="G110" s="792"/>
      <c r="H110" s="318" t="s">
        <v>5480</v>
      </c>
      <c r="I110" s="319"/>
      <c r="J110" s="319"/>
      <c r="K110" s="319"/>
      <c r="L110" s="319"/>
      <c r="M110" s="319">
        <v>28845.8</v>
      </c>
      <c r="N110" s="318" t="s">
        <v>4226</v>
      </c>
      <c r="O110" s="319" t="s">
        <v>5372</v>
      </c>
      <c r="P110" s="318"/>
      <c r="Q110" s="318" t="s">
        <v>5481</v>
      </c>
      <c r="R110" s="318"/>
      <c r="S110" s="318"/>
      <c r="T110" s="303">
        <v>43161</v>
      </c>
      <c r="U110" s="791"/>
      <c r="V110" s="791"/>
    </row>
    <row r="111" spans="1:22" s="304" customFormat="1" ht="69.75" hidden="1" customHeight="1" x14ac:dyDescent="0.25">
      <c r="A111" s="791"/>
      <c r="B111" s="791"/>
      <c r="C111" s="791"/>
      <c r="D111" s="791"/>
      <c r="E111" s="318" t="s">
        <v>5482</v>
      </c>
      <c r="F111" s="792"/>
      <c r="G111" s="792"/>
      <c r="H111" s="318" t="s">
        <v>5483</v>
      </c>
      <c r="I111" s="319"/>
      <c r="J111" s="319"/>
      <c r="K111" s="319"/>
      <c r="L111" s="319"/>
      <c r="M111" s="319">
        <v>1235.7</v>
      </c>
      <c r="N111" s="318" t="s">
        <v>4226</v>
      </c>
      <c r="O111" s="319" t="s">
        <v>5372</v>
      </c>
      <c r="P111" s="318"/>
      <c r="Q111" s="318" t="s">
        <v>5484</v>
      </c>
      <c r="R111" s="318"/>
      <c r="S111" s="318"/>
      <c r="T111" s="303">
        <v>43161</v>
      </c>
      <c r="U111" s="791"/>
      <c r="V111" s="791"/>
    </row>
    <row r="112" spans="1:22" s="304" customFormat="1" ht="69.75" hidden="1" customHeight="1" x14ac:dyDescent="0.25">
      <c r="A112" s="752"/>
      <c r="B112" s="752"/>
      <c r="C112" s="752"/>
      <c r="D112" s="752"/>
      <c r="E112" s="318" t="s">
        <v>5485</v>
      </c>
      <c r="F112" s="793"/>
      <c r="G112" s="793"/>
      <c r="H112" s="318" t="s">
        <v>5486</v>
      </c>
      <c r="I112" s="319"/>
      <c r="J112" s="319"/>
      <c r="K112" s="319"/>
      <c r="L112" s="319"/>
      <c r="M112" s="319">
        <f>6245.1+349.8</f>
        <v>6594.9000000000005</v>
      </c>
      <c r="N112" s="318" t="s">
        <v>4226</v>
      </c>
      <c r="O112" s="319" t="s">
        <v>5372</v>
      </c>
      <c r="P112" s="318"/>
      <c r="Q112" s="318" t="s">
        <v>5487</v>
      </c>
      <c r="R112" s="318"/>
      <c r="S112" s="318"/>
      <c r="T112" s="303">
        <v>43161</v>
      </c>
      <c r="U112" s="752"/>
      <c r="V112" s="752"/>
    </row>
    <row r="113" spans="1:22" ht="69" hidden="1" customHeight="1" x14ac:dyDescent="0.25">
      <c r="A113" s="323"/>
      <c r="B113" s="323" t="s">
        <v>4437</v>
      </c>
      <c r="C113" s="324" t="s">
        <v>4454</v>
      </c>
      <c r="D113" s="324" t="s">
        <v>5488</v>
      </c>
      <c r="E113" s="324" t="s">
        <v>4428</v>
      </c>
      <c r="F113" s="325">
        <v>43021</v>
      </c>
      <c r="G113" s="325">
        <v>43049</v>
      </c>
      <c r="H113" s="324"/>
      <c r="I113" s="326"/>
      <c r="J113" s="326"/>
      <c r="K113" s="327"/>
      <c r="L113" s="327"/>
      <c r="M113" s="328">
        <v>39194</v>
      </c>
      <c r="N113" s="328"/>
      <c r="O113" s="324"/>
      <c r="P113" s="324"/>
      <c r="Q113" s="324"/>
      <c r="R113" s="324"/>
      <c r="S113" s="324"/>
      <c r="T113" s="324"/>
      <c r="U113" s="324"/>
      <c r="V113" s="323"/>
    </row>
    <row r="114" spans="1:22" ht="69" hidden="1" customHeight="1" x14ac:dyDescent="0.25">
      <c r="A114" s="323"/>
      <c r="B114" s="323" t="s">
        <v>4926</v>
      </c>
      <c r="C114" s="324" t="s">
        <v>4454</v>
      </c>
      <c r="D114" s="324" t="s">
        <v>5489</v>
      </c>
      <c r="E114" s="324" t="s">
        <v>4428</v>
      </c>
      <c r="F114" s="325">
        <v>43021</v>
      </c>
      <c r="G114" s="325">
        <v>43049</v>
      </c>
      <c r="H114" s="324"/>
      <c r="I114" s="326"/>
      <c r="J114" s="326"/>
      <c r="K114" s="327"/>
      <c r="L114" s="327"/>
      <c r="M114" s="328">
        <v>46413.3</v>
      </c>
      <c r="N114" s="328"/>
      <c r="O114" s="324"/>
      <c r="P114" s="324"/>
      <c r="Q114" s="324"/>
      <c r="R114" s="324"/>
      <c r="S114" s="324"/>
      <c r="T114" s="324"/>
      <c r="U114" s="324"/>
      <c r="V114" s="323"/>
    </row>
    <row r="115" spans="1:22" ht="69" hidden="1" customHeight="1" x14ac:dyDescent="0.25">
      <c r="A115" s="323"/>
      <c r="B115" s="323" t="s">
        <v>3822</v>
      </c>
      <c r="C115" s="324" t="s">
        <v>5490</v>
      </c>
      <c r="D115" s="324" t="s">
        <v>5491</v>
      </c>
      <c r="E115" s="324" t="s">
        <v>1126</v>
      </c>
      <c r="F115" s="325">
        <v>43021</v>
      </c>
      <c r="G115" s="325">
        <v>43049</v>
      </c>
      <c r="H115" s="324"/>
      <c r="I115" s="326"/>
      <c r="J115" s="326"/>
      <c r="K115" s="327"/>
      <c r="L115" s="327"/>
      <c r="M115" s="328">
        <v>29709.3</v>
      </c>
      <c r="N115" s="328"/>
      <c r="O115" s="324"/>
      <c r="P115" s="324"/>
      <c r="Q115" s="324"/>
      <c r="R115" s="324"/>
      <c r="S115" s="324"/>
      <c r="T115" s="324"/>
      <c r="U115" s="324"/>
      <c r="V115" s="323"/>
    </row>
    <row r="116" spans="1:22" ht="69" hidden="1" customHeight="1" x14ac:dyDescent="0.25">
      <c r="A116" s="323"/>
      <c r="B116" s="323" t="s">
        <v>4453</v>
      </c>
      <c r="C116" s="324" t="s">
        <v>5492</v>
      </c>
      <c r="D116" s="324" t="s">
        <v>5493</v>
      </c>
      <c r="E116" s="324" t="s">
        <v>3488</v>
      </c>
      <c r="F116" s="325">
        <v>43025</v>
      </c>
      <c r="G116" s="325">
        <v>43053</v>
      </c>
      <c r="H116" s="324"/>
      <c r="I116" s="326"/>
      <c r="J116" s="326"/>
      <c r="K116" s="327"/>
      <c r="L116" s="327"/>
      <c r="M116" s="328">
        <v>22088.3</v>
      </c>
      <c r="N116" s="328"/>
      <c r="O116" s="324"/>
      <c r="P116" s="324"/>
      <c r="Q116" s="324"/>
      <c r="R116" s="324"/>
      <c r="S116" s="324"/>
      <c r="T116" s="324"/>
      <c r="U116" s="324"/>
      <c r="V116" s="323"/>
    </row>
    <row r="117" spans="1:22" s="304" customFormat="1" ht="31.5" hidden="1" customHeight="1" x14ac:dyDescent="0.25">
      <c r="A117" s="751"/>
      <c r="B117" s="751" t="s">
        <v>4457</v>
      </c>
      <c r="C117" s="751" t="s">
        <v>4306</v>
      </c>
      <c r="D117" s="751" t="s">
        <v>5447</v>
      </c>
      <c r="E117" s="751" t="s">
        <v>4307</v>
      </c>
      <c r="F117" s="753">
        <v>43031</v>
      </c>
      <c r="G117" s="753">
        <v>43059</v>
      </c>
      <c r="H117" s="751" t="s">
        <v>5494</v>
      </c>
      <c r="I117" s="794"/>
      <c r="J117" s="794"/>
      <c r="K117" s="319">
        <v>4052.6</v>
      </c>
      <c r="L117" s="319" t="s">
        <v>923</v>
      </c>
      <c r="M117" s="794">
        <v>4532.8</v>
      </c>
      <c r="N117" s="794" t="s">
        <v>4226</v>
      </c>
      <c r="O117" s="751"/>
      <c r="P117" s="751"/>
      <c r="Q117" s="751" t="s">
        <v>5495</v>
      </c>
      <c r="R117" s="318"/>
      <c r="S117" s="318"/>
      <c r="T117" s="753">
        <v>43068</v>
      </c>
      <c r="U117" s="751"/>
      <c r="V117" s="751" t="s">
        <v>4494</v>
      </c>
    </row>
    <row r="118" spans="1:22" s="304" customFormat="1" ht="31.5" hidden="1" customHeight="1" x14ac:dyDescent="0.25">
      <c r="A118" s="791"/>
      <c r="B118" s="791"/>
      <c r="C118" s="791"/>
      <c r="D118" s="791"/>
      <c r="E118" s="791"/>
      <c r="F118" s="792"/>
      <c r="G118" s="792"/>
      <c r="H118" s="791"/>
      <c r="I118" s="795"/>
      <c r="J118" s="795"/>
      <c r="K118" s="319">
        <v>339.5</v>
      </c>
      <c r="L118" s="319" t="s">
        <v>3986</v>
      </c>
      <c r="M118" s="795"/>
      <c r="N118" s="795"/>
      <c r="O118" s="791"/>
      <c r="P118" s="791"/>
      <c r="Q118" s="791"/>
      <c r="R118" s="318"/>
      <c r="S118" s="318"/>
      <c r="T118" s="791"/>
      <c r="U118" s="791"/>
      <c r="V118" s="791"/>
    </row>
    <row r="119" spans="1:22" s="304" customFormat="1" ht="31.5" hidden="1" customHeight="1" x14ac:dyDescent="0.25">
      <c r="A119" s="752"/>
      <c r="B119" s="752"/>
      <c r="C119" s="752"/>
      <c r="D119" s="752"/>
      <c r="E119" s="752"/>
      <c r="F119" s="793"/>
      <c r="G119" s="793"/>
      <c r="H119" s="752"/>
      <c r="I119" s="796"/>
      <c r="J119" s="796"/>
      <c r="K119" s="319">
        <v>140.69999999999999</v>
      </c>
      <c r="L119" s="319" t="s">
        <v>5266</v>
      </c>
      <c r="M119" s="796"/>
      <c r="N119" s="796"/>
      <c r="O119" s="752"/>
      <c r="P119" s="752"/>
      <c r="Q119" s="752"/>
      <c r="R119" s="318"/>
      <c r="S119" s="318"/>
      <c r="T119" s="752"/>
      <c r="U119" s="752"/>
      <c r="V119" s="752"/>
    </row>
    <row r="120" spans="1:22" s="304" customFormat="1" ht="69" hidden="1" customHeight="1" x14ac:dyDescent="0.25">
      <c r="A120" s="317"/>
      <c r="B120" s="317" t="s">
        <v>4467</v>
      </c>
      <c r="C120" s="318" t="s">
        <v>5496</v>
      </c>
      <c r="D120" s="318" t="s">
        <v>5447</v>
      </c>
      <c r="E120" s="318" t="s">
        <v>5497</v>
      </c>
      <c r="F120" s="303">
        <v>43031</v>
      </c>
      <c r="G120" s="303">
        <v>43059</v>
      </c>
      <c r="H120" s="318" t="s">
        <v>5498</v>
      </c>
      <c r="I120" s="319"/>
      <c r="J120" s="319"/>
      <c r="K120" s="319">
        <v>6375.7</v>
      </c>
      <c r="L120" s="319" t="s">
        <v>1005</v>
      </c>
      <c r="M120" s="319">
        <v>6375.7</v>
      </c>
      <c r="N120" s="319" t="s">
        <v>4226</v>
      </c>
      <c r="O120" s="318"/>
      <c r="P120" s="318"/>
      <c r="Q120" s="318" t="s">
        <v>5499</v>
      </c>
      <c r="R120" s="318"/>
      <c r="S120" s="318"/>
      <c r="T120" s="303">
        <v>43068</v>
      </c>
      <c r="U120" s="318"/>
      <c r="V120" s="317" t="s">
        <v>4494</v>
      </c>
    </row>
    <row r="121" spans="1:22" s="304" customFormat="1" ht="40.5" hidden="1" customHeight="1" x14ac:dyDescent="0.25">
      <c r="A121" s="751"/>
      <c r="B121" s="751" t="s">
        <v>4480</v>
      </c>
      <c r="C121" s="751" t="s">
        <v>5463</v>
      </c>
      <c r="D121" s="751" t="s">
        <v>5500</v>
      </c>
      <c r="E121" s="751" t="s">
        <v>4987</v>
      </c>
      <c r="F121" s="753">
        <v>43033</v>
      </c>
      <c r="G121" s="753">
        <v>43061</v>
      </c>
      <c r="H121" s="751" t="s">
        <v>5501</v>
      </c>
      <c r="I121" s="319"/>
      <c r="J121" s="319"/>
      <c r="K121" s="319">
        <v>9504</v>
      </c>
      <c r="L121" s="319" t="s">
        <v>923</v>
      </c>
      <c r="M121" s="794">
        <v>11547.4</v>
      </c>
      <c r="N121" s="794" t="s">
        <v>3634</v>
      </c>
      <c r="O121" s="751" t="s">
        <v>945</v>
      </c>
      <c r="P121" s="751"/>
      <c r="Q121" s="751" t="s">
        <v>5502</v>
      </c>
      <c r="R121" s="318"/>
      <c r="S121" s="318"/>
      <c r="T121" s="753">
        <v>43084</v>
      </c>
      <c r="U121" s="751"/>
      <c r="V121" s="751" t="s">
        <v>3778</v>
      </c>
    </row>
    <row r="122" spans="1:22" s="304" customFormat="1" ht="40.5" hidden="1" customHeight="1" x14ac:dyDescent="0.25">
      <c r="A122" s="752"/>
      <c r="B122" s="752"/>
      <c r="C122" s="752"/>
      <c r="D122" s="752"/>
      <c r="E122" s="752"/>
      <c r="F122" s="793"/>
      <c r="G122" s="793"/>
      <c r="H122" s="752"/>
      <c r="I122" s="319"/>
      <c r="J122" s="319"/>
      <c r="K122" s="319">
        <f>748.2+352.7</f>
        <v>1100.9000000000001</v>
      </c>
      <c r="L122" s="319" t="s">
        <v>1005</v>
      </c>
      <c r="M122" s="796"/>
      <c r="N122" s="796"/>
      <c r="O122" s="752"/>
      <c r="P122" s="752"/>
      <c r="Q122" s="752"/>
      <c r="R122" s="318"/>
      <c r="S122" s="318"/>
      <c r="T122" s="793"/>
      <c r="U122" s="752"/>
      <c r="V122" s="752"/>
    </row>
    <row r="123" spans="1:22" s="304" customFormat="1" ht="87" hidden="1" customHeight="1" x14ac:dyDescent="0.25">
      <c r="A123" s="317"/>
      <c r="B123" s="317" t="s">
        <v>4483</v>
      </c>
      <c r="C123" s="318" t="s">
        <v>5496</v>
      </c>
      <c r="D123" s="318" t="s">
        <v>5503</v>
      </c>
      <c r="E123" s="318" t="s">
        <v>5497</v>
      </c>
      <c r="F123" s="303">
        <v>43034</v>
      </c>
      <c r="G123" s="303">
        <v>43062</v>
      </c>
      <c r="H123" s="318" t="s">
        <v>5504</v>
      </c>
      <c r="I123" s="319"/>
      <c r="J123" s="319"/>
      <c r="K123" s="319">
        <v>648.29999999999995</v>
      </c>
      <c r="L123" s="319" t="s">
        <v>1005</v>
      </c>
      <c r="M123" s="319">
        <v>648.29999999999995</v>
      </c>
      <c r="N123" s="319" t="s">
        <v>4226</v>
      </c>
      <c r="O123" s="318"/>
      <c r="P123" s="318"/>
      <c r="Q123" s="318" t="s">
        <v>5505</v>
      </c>
      <c r="R123" s="318"/>
      <c r="S123" s="318"/>
      <c r="T123" s="303">
        <v>43068</v>
      </c>
      <c r="U123" s="318"/>
      <c r="V123" s="317" t="s">
        <v>4494</v>
      </c>
    </row>
    <row r="124" spans="1:22" ht="69" hidden="1" customHeight="1" x14ac:dyDescent="0.25">
      <c r="A124" s="323"/>
      <c r="B124" s="323" t="s">
        <v>4488</v>
      </c>
      <c r="C124" s="324" t="s">
        <v>5506</v>
      </c>
      <c r="D124" s="324" t="s">
        <v>4313</v>
      </c>
      <c r="E124" s="324" t="s">
        <v>5450</v>
      </c>
      <c r="F124" s="325">
        <v>43035</v>
      </c>
      <c r="G124" s="325">
        <v>43063</v>
      </c>
      <c r="H124" s="324"/>
      <c r="I124" s="326"/>
      <c r="J124" s="326"/>
      <c r="K124" s="327"/>
      <c r="L124" s="327"/>
      <c r="M124" s="328">
        <v>1380</v>
      </c>
      <c r="N124" s="328"/>
      <c r="O124" s="324"/>
      <c r="P124" s="324"/>
      <c r="Q124" s="324"/>
      <c r="R124" s="324"/>
      <c r="S124" s="324"/>
      <c r="T124" s="324"/>
      <c r="U124" s="324"/>
      <c r="V124" s="323"/>
    </row>
    <row r="125" spans="1:22" s="304" customFormat="1" ht="33.75" hidden="1" customHeight="1" x14ac:dyDescent="0.25">
      <c r="A125" s="317"/>
      <c r="B125" s="751" t="s">
        <v>4599</v>
      </c>
      <c r="C125" s="751" t="s">
        <v>5507</v>
      </c>
      <c r="D125" s="751" t="s">
        <v>5447</v>
      </c>
      <c r="E125" s="751" t="s">
        <v>3482</v>
      </c>
      <c r="F125" s="753">
        <v>43038</v>
      </c>
      <c r="G125" s="753">
        <v>43066</v>
      </c>
      <c r="H125" s="751" t="s">
        <v>5508</v>
      </c>
      <c r="I125" s="794"/>
      <c r="J125" s="794"/>
      <c r="K125" s="319">
        <v>4178.3</v>
      </c>
      <c r="L125" s="319" t="s">
        <v>1005</v>
      </c>
      <c r="M125" s="794">
        <v>4344</v>
      </c>
      <c r="N125" s="794" t="s">
        <v>4226</v>
      </c>
      <c r="O125" s="751"/>
      <c r="P125" s="751"/>
      <c r="Q125" s="751" t="s">
        <v>5509</v>
      </c>
      <c r="R125" s="318"/>
      <c r="S125" s="318"/>
      <c r="T125" s="753">
        <v>43157</v>
      </c>
      <c r="U125" s="751"/>
      <c r="V125" s="751" t="s">
        <v>4241</v>
      </c>
    </row>
    <row r="126" spans="1:22" s="304" customFormat="1" ht="33.75" hidden="1" customHeight="1" x14ac:dyDescent="0.25">
      <c r="A126" s="317"/>
      <c r="B126" s="791"/>
      <c r="C126" s="791"/>
      <c r="D126" s="791"/>
      <c r="E126" s="791"/>
      <c r="F126" s="792"/>
      <c r="G126" s="792"/>
      <c r="H126" s="791"/>
      <c r="I126" s="795"/>
      <c r="J126" s="795"/>
      <c r="K126" s="319">
        <v>162.4</v>
      </c>
      <c r="L126" s="319" t="s">
        <v>5266</v>
      </c>
      <c r="M126" s="795"/>
      <c r="N126" s="795"/>
      <c r="O126" s="791"/>
      <c r="P126" s="791"/>
      <c r="Q126" s="791"/>
      <c r="R126" s="318"/>
      <c r="S126" s="318"/>
      <c r="T126" s="792"/>
      <c r="U126" s="791"/>
      <c r="V126" s="791"/>
    </row>
    <row r="127" spans="1:22" s="304" customFormat="1" ht="33.75" hidden="1" customHeight="1" x14ac:dyDescent="0.25">
      <c r="A127" s="317"/>
      <c r="B127" s="752"/>
      <c r="C127" s="752"/>
      <c r="D127" s="752"/>
      <c r="E127" s="752"/>
      <c r="F127" s="793"/>
      <c r="G127" s="793"/>
      <c r="H127" s="752"/>
      <c r="I127" s="796"/>
      <c r="J127" s="796"/>
      <c r="K127" s="319">
        <v>3.3</v>
      </c>
      <c r="L127" s="319" t="s">
        <v>4256</v>
      </c>
      <c r="M127" s="796"/>
      <c r="N127" s="796"/>
      <c r="O127" s="752"/>
      <c r="P127" s="752"/>
      <c r="Q127" s="752"/>
      <c r="R127" s="318"/>
      <c r="S127" s="318"/>
      <c r="T127" s="793"/>
      <c r="U127" s="752"/>
      <c r="V127" s="752"/>
    </row>
    <row r="128" spans="1:22" ht="69" hidden="1" customHeight="1" x14ac:dyDescent="0.25">
      <c r="A128" s="323"/>
      <c r="B128" s="323" t="s">
        <v>4994</v>
      </c>
      <c r="C128" s="324" t="s">
        <v>500</v>
      </c>
      <c r="D128" s="324" t="s">
        <v>5510</v>
      </c>
      <c r="E128" s="324" t="s">
        <v>4987</v>
      </c>
      <c r="F128" s="325">
        <v>43040</v>
      </c>
      <c r="G128" s="325">
        <v>43068</v>
      </c>
      <c r="H128" s="324"/>
      <c r="I128" s="326"/>
      <c r="J128" s="326"/>
      <c r="K128" s="327"/>
      <c r="L128" s="327"/>
      <c r="M128" s="328">
        <v>4899</v>
      </c>
      <c r="N128" s="328"/>
      <c r="O128" s="324"/>
      <c r="P128" s="324"/>
      <c r="Q128" s="324"/>
      <c r="R128" s="324"/>
      <c r="S128" s="324"/>
      <c r="T128" s="324"/>
      <c r="U128" s="324"/>
      <c r="V128" s="323"/>
    </row>
    <row r="129" spans="1:22" s="304" customFormat="1" ht="69" hidden="1" customHeight="1" x14ac:dyDescent="0.25">
      <c r="A129" s="317"/>
      <c r="B129" s="317" t="s">
        <v>5511</v>
      </c>
      <c r="C129" s="318" t="s">
        <v>5512</v>
      </c>
      <c r="D129" s="318" t="s">
        <v>5513</v>
      </c>
      <c r="E129" s="318" t="s">
        <v>5514</v>
      </c>
      <c r="F129" s="303">
        <v>43040</v>
      </c>
      <c r="G129" s="303">
        <v>43068</v>
      </c>
      <c r="H129" s="318" t="s">
        <v>5515</v>
      </c>
      <c r="I129" s="319"/>
      <c r="J129" s="319"/>
      <c r="K129" s="319">
        <v>9944.7000000000007</v>
      </c>
      <c r="L129" s="319" t="s">
        <v>974</v>
      </c>
      <c r="M129" s="319">
        <v>10000</v>
      </c>
      <c r="N129" s="319" t="s">
        <v>4355</v>
      </c>
      <c r="O129" s="318" t="s">
        <v>945</v>
      </c>
      <c r="P129" s="318" t="s">
        <v>5516</v>
      </c>
      <c r="Q129" s="318" t="s">
        <v>5517</v>
      </c>
      <c r="R129" s="318"/>
      <c r="S129" s="318"/>
      <c r="T129" s="303">
        <v>43067</v>
      </c>
      <c r="U129" s="303">
        <v>43067</v>
      </c>
      <c r="V129" s="317" t="s">
        <v>3778</v>
      </c>
    </row>
    <row r="130" spans="1:22" s="304" customFormat="1" ht="69" hidden="1" customHeight="1" x14ac:dyDescent="0.25">
      <c r="A130" s="317"/>
      <c r="B130" s="317" t="s">
        <v>5004</v>
      </c>
      <c r="C130" s="318" t="s">
        <v>473</v>
      </c>
      <c r="D130" s="318" t="s">
        <v>5518</v>
      </c>
      <c r="E130" s="318" t="s">
        <v>5328</v>
      </c>
      <c r="F130" s="303">
        <v>43045</v>
      </c>
      <c r="G130" s="303">
        <v>43073</v>
      </c>
      <c r="H130" s="318" t="s">
        <v>5519</v>
      </c>
      <c r="I130" s="319"/>
      <c r="J130" s="319"/>
      <c r="K130" s="319"/>
      <c r="L130" s="319"/>
      <c r="M130" s="319">
        <v>1577.7</v>
      </c>
      <c r="N130" s="319" t="s">
        <v>4269</v>
      </c>
      <c r="O130" s="318" t="s">
        <v>945</v>
      </c>
      <c r="P130" s="318" t="s">
        <v>5520</v>
      </c>
      <c r="Q130" s="318" t="s">
        <v>5521</v>
      </c>
      <c r="R130" s="318"/>
      <c r="S130" s="318"/>
      <c r="T130" s="303">
        <v>43081</v>
      </c>
      <c r="U130" s="318"/>
      <c r="V130" s="317" t="s">
        <v>4494</v>
      </c>
    </row>
    <row r="131" spans="1:22" ht="69" hidden="1" customHeight="1" x14ac:dyDescent="0.25">
      <c r="A131" s="323"/>
      <c r="B131" s="323" t="s">
        <v>5014</v>
      </c>
      <c r="C131" s="324" t="s">
        <v>1020</v>
      </c>
      <c r="D131" s="324" t="s">
        <v>5522</v>
      </c>
      <c r="E131" s="324" t="s">
        <v>5523</v>
      </c>
      <c r="F131" s="325">
        <v>43055</v>
      </c>
      <c r="G131" s="325">
        <v>43083</v>
      </c>
      <c r="H131" s="324"/>
      <c r="I131" s="326"/>
      <c r="J131" s="326"/>
      <c r="K131" s="327"/>
      <c r="L131" s="327"/>
      <c r="M131" s="328">
        <v>77560.800000000003</v>
      </c>
      <c r="N131" s="328"/>
      <c r="O131" s="324"/>
      <c r="P131" s="324"/>
      <c r="Q131" s="324"/>
      <c r="R131" s="324"/>
      <c r="S131" s="324"/>
      <c r="T131" s="324"/>
      <c r="U131" s="324"/>
      <c r="V131" s="323"/>
    </row>
    <row r="132" spans="1:22" s="304" customFormat="1" ht="69" hidden="1" customHeight="1" x14ac:dyDescent="0.25">
      <c r="A132" s="317"/>
      <c r="B132" s="317" t="s">
        <v>5021</v>
      </c>
      <c r="C132" s="318" t="s">
        <v>473</v>
      </c>
      <c r="D132" s="318" t="s">
        <v>5524</v>
      </c>
      <c r="E132" s="318" t="s">
        <v>5328</v>
      </c>
      <c r="F132" s="303">
        <v>43056</v>
      </c>
      <c r="G132" s="303">
        <v>43084</v>
      </c>
      <c r="H132" s="318" t="s">
        <v>5525</v>
      </c>
      <c r="I132" s="319"/>
      <c r="J132" s="319"/>
      <c r="K132" s="319"/>
      <c r="L132" s="319"/>
      <c r="M132" s="319">
        <v>1800</v>
      </c>
      <c r="N132" s="319" t="s">
        <v>4188</v>
      </c>
      <c r="O132" s="318" t="s">
        <v>945</v>
      </c>
      <c r="P132" s="318" t="s">
        <v>5526</v>
      </c>
      <c r="Q132" s="318" t="s">
        <v>5527</v>
      </c>
      <c r="R132" s="318"/>
      <c r="S132" s="318"/>
      <c r="T132" s="303">
        <v>43098</v>
      </c>
      <c r="U132" s="318"/>
      <c r="V132" s="317" t="s">
        <v>4241</v>
      </c>
    </row>
    <row r="133" spans="1:22" s="304" customFormat="1" ht="69" hidden="1" customHeight="1" x14ac:dyDescent="0.25">
      <c r="A133" s="317"/>
      <c r="B133" s="317" t="s">
        <v>5028</v>
      </c>
      <c r="C133" s="318" t="s">
        <v>473</v>
      </c>
      <c r="D133" s="318" t="s">
        <v>5528</v>
      </c>
      <c r="E133" s="318" t="s">
        <v>5328</v>
      </c>
      <c r="F133" s="303">
        <v>43056</v>
      </c>
      <c r="G133" s="303">
        <v>43084</v>
      </c>
      <c r="H133" s="318" t="s">
        <v>5529</v>
      </c>
      <c r="I133" s="319"/>
      <c r="J133" s="319"/>
      <c r="K133" s="319"/>
      <c r="L133" s="319"/>
      <c r="M133" s="319">
        <v>5150</v>
      </c>
      <c r="N133" s="319" t="s">
        <v>4461</v>
      </c>
      <c r="O133" s="318" t="s">
        <v>945</v>
      </c>
      <c r="P133" s="318" t="s">
        <v>5530</v>
      </c>
      <c r="Q133" s="318" t="s">
        <v>5531</v>
      </c>
      <c r="R133" s="318"/>
      <c r="S133" s="318"/>
      <c r="T133" s="303">
        <v>43098</v>
      </c>
      <c r="U133" s="318"/>
      <c r="V133" s="317" t="s">
        <v>4241</v>
      </c>
    </row>
    <row r="134" spans="1:22" s="304" customFormat="1" ht="31.5" hidden="1" customHeight="1" x14ac:dyDescent="0.25">
      <c r="A134" s="751"/>
      <c r="B134" s="751" t="s">
        <v>5038</v>
      </c>
      <c r="C134" s="751" t="s">
        <v>5532</v>
      </c>
      <c r="D134" s="751" t="s">
        <v>5533</v>
      </c>
      <c r="E134" s="751" t="s">
        <v>1041</v>
      </c>
      <c r="F134" s="753">
        <v>43059</v>
      </c>
      <c r="G134" s="753">
        <v>43087</v>
      </c>
      <c r="H134" s="751" t="s">
        <v>5534</v>
      </c>
      <c r="I134" s="319"/>
      <c r="J134" s="319"/>
      <c r="K134" s="319">
        <v>44284.2</v>
      </c>
      <c r="L134" s="319" t="s">
        <v>923</v>
      </c>
      <c r="M134" s="794">
        <v>48437.2</v>
      </c>
      <c r="N134" s="794" t="s">
        <v>4226</v>
      </c>
      <c r="O134" s="751" t="s">
        <v>5372</v>
      </c>
      <c r="P134" s="751"/>
      <c r="Q134" s="751" t="s">
        <v>5535</v>
      </c>
      <c r="R134" s="318"/>
      <c r="S134" s="318"/>
      <c r="T134" s="753">
        <v>43138</v>
      </c>
      <c r="U134" s="751"/>
      <c r="V134" s="751" t="s">
        <v>3778</v>
      </c>
    </row>
    <row r="135" spans="1:22" s="304" customFormat="1" ht="31.5" hidden="1" customHeight="1" x14ac:dyDescent="0.25">
      <c r="A135" s="791"/>
      <c r="B135" s="791"/>
      <c r="C135" s="791"/>
      <c r="D135" s="791"/>
      <c r="E135" s="791"/>
      <c r="F135" s="792"/>
      <c r="G135" s="792"/>
      <c r="H135" s="791"/>
      <c r="I135" s="319"/>
      <c r="J135" s="319"/>
      <c r="K135" s="319">
        <v>3250.7</v>
      </c>
      <c r="L135" s="319" t="s">
        <v>3986</v>
      </c>
      <c r="M135" s="795"/>
      <c r="N135" s="795"/>
      <c r="O135" s="791"/>
      <c r="P135" s="791"/>
      <c r="Q135" s="791"/>
      <c r="R135" s="318"/>
      <c r="S135" s="318"/>
      <c r="T135" s="791"/>
      <c r="U135" s="791"/>
      <c r="V135" s="791"/>
    </row>
    <row r="136" spans="1:22" s="304" customFormat="1" ht="31.5" hidden="1" customHeight="1" x14ac:dyDescent="0.25">
      <c r="A136" s="752"/>
      <c r="B136" s="752"/>
      <c r="C136" s="752"/>
      <c r="D136" s="752"/>
      <c r="E136" s="752"/>
      <c r="F136" s="793"/>
      <c r="G136" s="793"/>
      <c r="H136" s="752"/>
      <c r="I136" s="319"/>
      <c r="J136" s="319"/>
      <c r="K136" s="319">
        <v>902.3</v>
      </c>
      <c r="L136" s="319" t="s">
        <v>4256</v>
      </c>
      <c r="M136" s="796"/>
      <c r="N136" s="796"/>
      <c r="O136" s="752"/>
      <c r="P136" s="752"/>
      <c r="Q136" s="752"/>
      <c r="R136" s="318"/>
      <c r="S136" s="318"/>
      <c r="T136" s="752"/>
      <c r="U136" s="752"/>
      <c r="V136" s="752"/>
    </row>
    <row r="137" spans="1:22" ht="69" hidden="1" customHeight="1" x14ac:dyDescent="0.25">
      <c r="A137" s="323"/>
      <c r="B137" s="323" t="s">
        <v>4413</v>
      </c>
      <c r="C137" s="324" t="s">
        <v>181</v>
      </c>
      <c r="D137" s="324" t="s">
        <v>5400</v>
      </c>
      <c r="E137" s="324" t="s">
        <v>5536</v>
      </c>
      <c r="F137" s="325">
        <v>43087</v>
      </c>
      <c r="G137" s="325">
        <v>43112</v>
      </c>
      <c r="H137" s="324"/>
      <c r="I137" s="326"/>
      <c r="J137" s="326"/>
      <c r="K137" s="327"/>
      <c r="L137" s="327"/>
      <c r="M137" s="328">
        <v>12220.6</v>
      </c>
      <c r="N137" s="328"/>
      <c r="O137" s="324"/>
      <c r="P137" s="324"/>
      <c r="Q137" s="324"/>
      <c r="R137" s="324"/>
      <c r="S137" s="324"/>
      <c r="T137" s="324"/>
      <c r="U137" s="324"/>
      <c r="V137" s="323"/>
    </row>
    <row r="138" spans="1:22" s="304" customFormat="1" ht="69" customHeight="1" x14ac:dyDescent="0.25">
      <c r="A138" s="317"/>
      <c r="B138" s="317" t="s">
        <v>5055</v>
      </c>
      <c r="C138" s="318" t="s">
        <v>5537</v>
      </c>
      <c r="D138" s="318" t="s">
        <v>5538</v>
      </c>
      <c r="E138" s="318" t="s">
        <v>5539</v>
      </c>
      <c r="F138" s="303">
        <v>43088</v>
      </c>
      <c r="G138" s="303">
        <v>43116</v>
      </c>
      <c r="H138" s="318" t="s">
        <v>5540</v>
      </c>
      <c r="I138" s="319"/>
      <c r="J138" s="319"/>
      <c r="K138" s="320">
        <v>6973</v>
      </c>
      <c r="L138" s="320" t="s">
        <v>922</v>
      </c>
      <c r="M138" s="319">
        <v>6973</v>
      </c>
      <c r="N138" s="319" t="s">
        <v>4165</v>
      </c>
      <c r="O138" s="318" t="s">
        <v>945</v>
      </c>
      <c r="P138" s="318" t="s">
        <v>5541</v>
      </c>
      <c r="Q138" s="318" t="s">
        <v>5542</v>
      </c>
      <c r="R138" s="318"/>
      <c r="S138" s="318"/>
      <c r="T138" s="303">
        <v>43126</v>
      </c>
      <c r="U138" s="318"/>
      <c r="V138" s="317" t="s">
        <v>4241</v>
      </c>
    </row>
    <row r="139" spans="1:22" ht="96" hidden="1" customHeight="1" x14ac:dyDescent="0.25">
      <c r="A139" s="323"/>
      <c r="B139" s="323" t="s">
        <v>5063</v>
      </c>
      <c r="C139" s="324" t="s">
        <v>5543</v>
      </c>
      <c r="D139" s="324" t="s">
        <v>5544</v>
      </c>
      <c r="E139" s="324" t="s">
        <v>5545</v>
      </c>
      <c r="F139" s="325">
        <v>43089</v>
      </c>
      <c r="G139" s="325">
        <v>43117</v>
      </c>
      <c r="H139" s="324"/>
      <c r="I139" s="326"/>
      <c r="J139" s="326"/>
      <c r="K139" s="327"/>
      <c r="L139" s="327"/>
      <c r="M139" s="328">
        <v>54280.6</v>
      </c>
      <c r="N139" s="328"/>
      <c r="O139" s="324"/>
      <c r="P139" s="324"/>
      <c r="Q139" s="324"/>
      <c r="R139" s="324"/>
      <c r="S139" s="324"/>
      <c r="T139" s="324"/>
      <c r="U139" s="324"/>
      <c r="V139" s="323"/>
    </row>
    <row r="140" spans="1:22" s="304" customFormat="1" ht="69" hidden="1" customHeight="1" x14ac:dyDescent="0.25">
      <c r="A140" s="317"/>
      <c r="B140" s="317" t="s">
        <v>5073</v>
      </c>
      <c r="C140" s="318" t="s">
        <v>5546</v>
      </c>
      <c r="D140" s="318" t="s">
        <v>5547</v>
      </c>
      <c r="E140" s="318" t="s">
        <v>5548</v>
      </c>
      <c r="F140" s="303">
        <v>43090</v>
      </c>
      <c r="G140" s="303">
        <v>43117</v>
      </c>
      <c r="H140" s="318" t="s">
        <v>5549</v>
      </c>
      <c r="I140" s="319"/>
      <c r="J140" s="319"/>
      <c r="K140" s="319">
        <v>631.70000000000005</v>
      </c>
      <c r="L140" s="319" t="s">
        <v>1005</v>
      </c>
      <c r="M140" s="319">
        <v>1031.7</v>
      </c>
      <c r="N140" s="319" t="s">
        <v>4355</v>
      </c>
      <c r="O140" s="318" t="s">
        <v>945</v>
      </c>
      <c r="P140" s="318" t="s">
        <v>5550</v>
      </c>
      <c r="Q140" s="318" t="s">
        <v>5551</v>
      </c>
      <c r="R140" s="318"/>
      <c r="S140" s="318"/>
      <c r="T140" s="303">
        <v>43125</v>
      </c>
      <c r="U140" s="318"/>
      <c r="V140" s="317" t="s">
        <v>4241</v>
      </c>
    </row>
    <row r="141" spans="1:22" s="199" customFormat="1" ht="90.75" hidden="1" customHeight="1" x14ac:dyDescent="0.25">
      <c r="A141" s="193"/>
      <c r="B141" s="193" t="s">
        <v>3834</v>
      </c>
      <c r="C141" s="196" t="s">
        <v>5552</v>
      </c>
      <c r="D141" s="196" t="s">
        <v>5553</v>
      </c>
      <c r="E141" s="196" t="s">
        <v>1126</v>
      </c>
      <c r="F141" s="216">
        <v>43090</v>
      </c>
      <c r="G141" s="216">
        <v>43111</v>
      </c>
      <c r="H141" s="196"/>
      <c r="I141" s="330"/>
      <c r="J141" s="330"/>
      <c r="K141" s="330"/>
      <c r="L141" s="330"/>
      <c r="M141" s="330">
        <v>1672.7</v>
      </c>
      <c r="N141" s="330"/>
      <c r="O141" s="196"/>
      <c r="P141" s="196"/>
      <c r="Q141" s="196"/>
      <c r="R141" s="196"/>
      <c r="S141" s="196"/>
      <c r="T141" s="196"/>
      <c r="U141" s="196"/>
      <c r="V141" s="193"/>
    </row>
    <row r="142" spans="1:22" s="304" customFormat="1" ht="69" hidden="1" customHeight="1" x14ac:dyDescent="0.25">
      <c r="A142" s="317"/>
      <c r="B142" s="317" t="s">
        <v>5094</v>
      </c>
      <c r="C142" s="318" t="s">
        <v>5399</v>
      </c>
      <c r="D142" s="318" t="s">
        <v>5554</v>
      </c>
      <c r="E142" s="318" t="s">
        <v>5401</v>
      </c>
      <c r="F142" s="303">
        <v>43096</v>
      </c>
      <c r="G142" s="303">
        <v>43123</v>
      </c>
      <c r="H142" s="318" t="s">
        <v>5555</v>
      </c>
      <c r="I142" s="319">
        <v>1771.8</v>
      </c>
      <c r="J142" s="319" t="s">
        <v>1005</v>
      </c>
      <c r="K142" s="319">
        <f>1670+101.8</f>
        <v>1771.8</v>
      </c>
      <c r="L142" s="319" t="s">
        <v>1005</v>
      </c>
      <c r="M142" s="319">
        <v>1670</v>
      </c>
      <c r="N142" s="319" t="s">
        <v>4269</v>
      </c>
      <c r="O142" s="318" t="s">
        <v>945</v>
      </c>
      <c r="P142" s="318" t="s">
        <v>5556</v>
      </c>
      <c r="Q142" s="318" t="s">
        <v>5557</v>
      </c>
      <c r="R142" s="318"/>
      <c r="S142" s="318"/>
      <c r="T142" s="303">
        <v>43164</v>
      </c>
      <c r="U142" s="318"/>
      <c r="V142" s="317" t="s">
        <v>4494</v>
      </c>
    </row>
  </sheetData>
  <autoFilter ref="A3:W142">
    <filterColumn colId="11">
      <filters>
        <filter val="RPH"/>
        <filter val="RSX"/>
      </filters>
    </filterColumn>
  </autoFilter>
  <mergeCells count="612">
    <mergeCell ref="B1:U1"/>
    <mergeCell ref="A2:A3"/>
    <mergeCell ref="B2:B3"/>
    <mergeCell ref="C2:C3"/>
    <mergeCell ref="D2:D3"/>
    <mergeCell ref="E2:E3"/>
    <mergeCell ref="F2:F3"/>
    <mergeCell ref="G2:G3"/>
    <mergeCell ref="H2:H3"/>
    <mergeCell ref="I2:J2"/>
    <mergeCell ref="S2:S3"/>
    <mergeCell ref="T2:T3"/>
    <mergeCell ref="U2:U3"/>
    <mergeCell ref="V2:V3"/>
    <mergeCell ref="A5:A9"/>
    <mergeCell ref="B5:B9"/>
    <mergeCell ref="C5:C9"/>
    <mergeCell ref="D5:D9"/>
    <mergeCell ref="E5:E9"/>
    <mergeCell ref="F5:F9"/>
    <mergeCell ref="K2:L2"/>
    <mergeCell ref="M2:N2"/>
    <mergeCell ref="O2:O3"/>
    <mergeCell ref="P2:P3"/>
    <mergeCell ref="Q2:Q3"/>
    <mergeCell ref="R2:R3"/>
    <mergeCell ref="O5:O9"/>
    <mergeCell ref="P5:P9"/>
    <mergeCell ref="Q5:Q9"/>
    <mergeCell ref="T5:T9"/>
    <mergeCell ref="U5:U9"/>
    <mergeCell ref="V5:V9"/>
    <mergeCell ref="G5:G9"/>
    <mergeCell ref="H5:H9"/>
    <mergeCell ref="I5:I9"/>
    <mergeCell ref="J5:J9"/>
    <mergeCell ref="M5:M9"/>
    <mergeCell ref="N5:N9"/>
    <mergeCell ref="T10:T11"/>
    <mergeCell ref="U10:U11"/>
    <mergeCell ref="V10:V11"/>
    <mergeCell ref="G10:G11"/>
    <mergeCell ref="H10:H11"/>
    <mergeCell ref="I10:I11"/>
    <mergeCell ref="J10:J11"/>
    <mergeCell ref="M10:M11"/>
    <mergeCell ref="N10:N11"/>
    <mergeCell ref="A12:A13"/>
    <mergeCell ref="B12:B13"/>
    <mergeCell ref="C12:C13"/>
    <mergeCell ref="D12:D13"/>
    <mergeCell ref="E12:E13"/>
    <mergeCell ref="F12:F13"/>
    <mergeCell ref="O10:O11"/>
    <mergeCell ref="P10:P11"/>
    <mergeCell ref="Q10:Q11"/>
    <mergeCell ref="A10:A11"/>
    <mergeCell ref="B10:B11"/>
    <mergeCell ref="C10:C11"/>
    <mergeCell ref="D10:D11"/>
    <mergeCell ref="E10:E11"/>
    <mergeCell ref="F10:F11"/>
    <mergeCell ref="O12:O13"/>
    <mergeCell ref="P12:P13"/>
    <mergeCell ref="Q12:Q13"/>
    <mergeCell ref="T12:T13"/>
    <mergeCell ref="U12:U13"/>
    <mergeCell ref="V12:V13"/>
    <mergeCell ref="G12:G13"/>
    <mergeCell ref="H12:H13"/>
    <mergeCell ref="I12:I13"/>
    <mergeCell ref="J12:J13"/>
    <mergeCell ref="M12:M13"/>
    <mergeCell ref="N12:N13"/>
    <mergeCell ref="T14:T15"/>
    <mergeCell ref="U14:U15"/>
    <mergeCell ref="V14:V15"/>
    <mergeCell ref="G14:G15"/>
    <mergeCell ref="H14:H15"/>
    <mergeCell ref="I14:I15"/>
    <mergeCell ref="J14:J15"/>
    <mergeCell ref="M14:M15"/>
    <mergeCell ref="N14:N15"/>
    <mergeCell ref="A16:A19"/>
    <mergeCell ref="B16:B19"/>
    <mergeCell ref="C16:C19"/>
    <mergeCell ref="D16:D19"/>
    <mergeCell ref="E16:E19"/>
    <mergeCell ref="F16:F19"/>
    <mergeCell ref="O14:O15"/>
    <mergeCell ref="P14:P15"/>
    <mergeCell ref="Q14:Q15"/>
    <mergeCell ref="A14:A15"/>
    <mergeCell ref="B14:B15"/>
    <mergeCell ref="C14:C15"/>
    <mergeCell ref="D14:D15"/>
    <mergeCell ref="E14:E15"/>
    <mergeCell ref="F14:F15"/>
    <mergeCell ref="O16:O19"/>
    <mergeCell ref="P16:P19"/>
    <mergeCell ref="Q16:Q19"/>
    <mergeCell ref="T16:T19"/>
    <mergeCell ref="U16:U19"/>
    <mergeCell ref="V16:V19"/>
    <mergeCell ref="G16:G19"/>
    <mergeCell ref="H16:H19"/>
    <mergeCell ref="I16:I19"/>
    <mergeCell ref="J16:J19"/>
    <mergeCell ref="M16:M19"/>
    <mergeCell ref="N16:N19"/>
    <mergeCell ref="Q20:Q21"/>
    <mergeCell ref="T20:T21"/>
    <mergeCell ref="U20:U21"/>
    <mergeCell ref="V20:V21"/>
    <mergeCell ref="A22:A23"/>
    <mergeCell ref="B22:B23"/>
    <mergeCell ref="C22:C23"/>
    <mergeCell ref="D22:D23"/>
    <mergeCell ref="E22:E23"/>
    <mergeCell ref="F22:F23"/>
    <mergeCell ref="G20:G21"/>
    <mergeCell ref="H20:H21"/>
    <mergeCell ref="I20:I21"/>
    <mergeCell ref="J20:J21"/>
    <mergeCell ref="O20:O21"/>
    <mergeCell ref="P20:P21"/>
    <mergeCell ref="A20:A21"/>
    <mergeCell ref="B20:B21"/>
    <mergeCell ref="C20:C21"/>
    <mergeCell ref="D20:D21"/>
    <mergeCell ref="E20:E21"/>
    <mergeCell ref="F20:F21"/>
    <mergeCell ref="O22:O23"/>
    <mergeCell ref="P22:P23"/>
    <mergeCell ref="Q22:Q23"/>
    <mergeCell ref="T22:T23"/>
    <mergeCell ref="U22:U23"/>
    <mergeCell ref="V22:V23"/>
    <mergeCell ref="G22:G23"/>
    <mergeCell ref="H22:H23"/>
    <mergeCell ref="I22:I23"/>
    <mergeCell ref="J22:J23"/>
    <mergeCell ref="M22:M23"/>
    <mergeCell ref="N22:N23"/>
    <mergeCell ref="T24:T26"/>
    <mergeCell ref="U24:U26"/>
    <mergeCell ref="V24:V26"/>
    <mergeCell ref="G24:G26"/>
    <mergeCell ref="H24:H26"/>
    <mergeCell ref="I24:I26"/>
    <mergeCell ref="J24:J26"/>
    <mergeCell ref="M24:M26"/>
    <mergeCell ref="N24:N26"/>
    <mergeCell ref="A29:A30"/>
    <mergeCell ref="B29:B30"/>
    <mergeCell ref="C29:C30"/>
    <mergeCell ref="D29:D30"/>
    <mergeCell ref="E29:E30"/>
    <mergeCell ref="F29:F30"/>
    <mergeCell ref="O24:O26"/>
    <mergeCell ref="P24:P26"/>
    <mergeCell ref="Q24:Q26"/>
    <mergeCell ref="A24:A26"/>
    <mergeCell ref="B24:B26"/>
    <mergeCell ref="C24:C26"/>
    <mergeCell ref="D24:D26"/>
    <mergeCell ref="E24:E26"/>
    <mergeCell ref="F24:F26"/>
    <mergeCell ref="O29:O30"/>
    <mergeCell ref="P29:P30"/>
    <mergeCell ref="Q29:Q30"/>
    <mergeCell ref="T29:T30"/>
    <mergeCell ref="U29:U30"/>
    <mergeCell ref="V29:V30"/>
    <mergeCell ref="G29:G30"/>
    <mergeCell ref="H29:H30"/>
    <mergeCell ref="I29:I30"/>
    <mergeCell ref="J29:J30"/>
    <mergeCell ref="K29:K30"/>
    <mergeCell ref="L29:L30"/>
    <mergeCell ref="T31:T34"/>
    <mergeCell ref="U31:U34"/>
    <mergeCell ref="V31:V34"/>
    <mergeCell ref="G31:G34"/>
    <mergeCell ref="H31:H34"/>
    <mergeCell ref="I31:I34"/>
    <mergeCell ref="J31:J34"/>
    <mergeCell ref="M31:M32"/>
    <mergeCell ref="N31:N32"/>
    <mergeCell ref="M33:M34"/>
    <mergeCell ref="N33:N34"/>
    <mergeCell ref="A35:A37"/>
    <mergeCell ref="B35:B37"/>
    <mergeCell ref="C35:C37"/>
    <mergeCell ref="D35:D37"/>
    <mergeCell ref="E35:E37"/>
    <mergeCell ref="F35:F37"/>
    <mergeCell ref="O31:O34"/>
    <mergeCell ref="P31:P34"/>
    <mergeCell ref="Q31:Q34"/>
    <mergeCell ref="A31:A34"/>
    <mergeCell ref="B31:B34"/>
    <mergeCell ref="C31:C34"/>
    <mergeCell ref="D31:D34"/>
    <mergeCell ref="E31:E34"/>
    <mergeCell ref="F31:F34"/>
    <mergeCell ref="O35:O37"/>
    <mergeCell ref="P35:P37"/>
    <mergeCell ref="Q35:Q37"/>
    <mergeCell ref="T35:T37"/>
    <mergeCell ref="U35:U37"/>
    <mergeCell ref="V35:V37"/>
    <mergeCell ref="G35:G37"/>
    <mergeCell ref="H35:H37"/>
    <mergeCell ref="I35:I37"/>
    <mergeCell ref="J35:J37"/>
    <mergeCell ref="M35:M37"/>
    <mergeCell ref="N35:N37"/>
    <mergeCell ref="T38:T39"/>
    <mergeCell ref="U38:U39"/>
    <mergeCell ref="V38:V39"/>
    <mergeCell ref="G38:G39"/>
    <mergeCell ref="H38:H39"/>
    <mergeCell ref="I38:I39"/>
    <mergeCell ref="J38:J39"/>
    <mergeCell ref="M38:M39"/>
    <mergeCell ref="N38:N39"/>
    <mergeCell ref="A40:A41"/>
    <mergeCell ref="B40:B41"/>
    <mergeCell ref="C40:C41"/>
    <mergeCell ref="D40:D41"/>
    <mergeCell ref="E40:E41"/>
    <mergeCell ref="F40:F41"/>
    <mergeCell ref="O38:O39"/>
    <mergeCell ref="P38:P39"/>
    <mergeCell ref="Q38:Q39"/>
    <mergeCell ref="A38:A39"/>
    <mergeCell ref="B38:B39"/>
    <mergeCell ref="C38:C39"/>
    <mergeCell ref="D38:D39"/>
    <mergeCell ref="E38:E39"/>
    <mergeCell ref="F38:F39"/>
    <mergeCell ref="O40:O41"/>
    <mergeCell ref="P40:P41"/>
    <mergeCell ref="Q40:Q41"/>
    <mergeCell ref="T40:T41"/>
    <mergeCell ref="U40:U41"/>
    <mergeCell ref="V40:V41"/>
    <mergeCell ref="G40:G41"/>
    <mergeCell ref="H40:H41"/>
    <mergeCell ref="I40:I41"/>
    <mergeCell ref="J40:J41"/>
    <mergeCell ref="M40:M41"/>
    <mergeCell ref="N40:N41"/>
    <mergeCell ref="T42:T43"/>
    <mergeCell ref="U42:U43"/>
    <mergeCell ref="V42:V43"/>
    <mergeCell ref="G42:G43"/>
    <mergeCell ref="H42:H43"/>
    <mergeCell ref="K42:K43"/>
    <mergeCell ref="L42:L43"/>
    <mergeCell ref="M42:M43"/>
    <mergeCell ref="N42:N43"/>
    <mergeCell ref="A44:A45"/>
    <mergeCell ref="B44:B45"/>
    <mergeCell ref="C44:C45"/>
    <mergeCell ref="D44:D45"/>
    <mergeCell ref="E44:E45"/>
    <mergeCell ref="F44:F45"/>
    <mergeCell ref="O42:O43"/>
    <mergeCell ref="P42:P43"/>
    <mergeCell ref="Q42:Q43"/>
    <mergeCell ref="A42:A43"/>
    <mergeCell ref="B42:B43"/>
    <mergeCell ref="C42:C43"/>
    <mergeCell ref="D42:D43"/>
    <mergeCell ref="E42:E43"/>
    <mergeCell ref="F42:F43"/>
    <mergeCell ref="O44:O45"/>
    <mergeCell ref="P44:P45"/>
    <mergeCell ref="Q44:Q45"/>
    <mergeCell ref="T44:T45"/>
    <mergeCell ref="U44:U45"/>
    <mergeCell ref="V44:V45"/>
    <mergeCell ref="G44:G45"/>
    <mergeCell ref="H44:H45"/>
    <mergeCell ref="I44:I45"/>
    <mergeCell ref="J44:J45"/>
    <mergeCell ref="M44:M45"/>
    <mergeCell ref="N44:N45"/>
    <mergeCell ref="U46:U47"/>
    <mergeCell ref="V46:V47"/>
    <mergeCell ref="A49:A52"/>
    <mergeCell ref="B49:B52"/>
    <mergeCell ref="C49:C52"/>
    <mergeCell ref="D49:D52"/>
    <mergeCell ref="E49:E52"/>
    <mergeCell ref="F49:F52"/>
    <mergeCell ref="G49:G52"/>
    <mergeCell ref="H49:H52"/>
    <mergeCell ref="G46:G47"/>
    <mergeCell ref="H46:H47"/>
    <mergeCell ref="O46:O47"/>
    <mergeCell ref="P46:P47"/>
    <mergeCell ref="Q46:Q47"/>
    <mergeCell ref="T46:T47"/>
    <mergeCell ref="A46:A47"/>
    <mergeCell ref="B46:B47"/>
    <mergeCell ref="C46:C47"/>
    <mergeCell ref="D46:D47"/>
    <mergeCell ref="E46:E47"/>
    <mergeCell ref="F46:F47"/>
    <mergeCell ref="Q49:Q52"/>
    <mergeCell ref="T49:T52"/>
    <mergeCell ref="U49:U52"/>
    <mergeCell ref="V49:V52"/>
    <mergeCell ref="B53:B54"/>
    <mergeCell ref="C53:C54"/>
    <mergeCell ref="D53:D54"/>
    <mergeCell ref="E53:E54"/>
    <mergeCell ref="F53:F54"/>
    <mergeCell ref="G53:G54"/>
    <mergeCell ref="I49:I52"/>
    <mergeCell ref="J49:J52"/>
    <mergeCell ref="M49:M52"/>
    <mergeCell ref="N49:N52"/>
    <mergeCell ref="O49:O52"/>
    <mergeCell ref="P49:P52"/>
    <mergeCell ref="T53:T54"/>
    <mergeCell ref="U53:U54"/>
    <mergeCell ref="V53:V54"/>
    <mergeCell ref="N53:N54"/>
    <mergeCell ref="O53:O54"/>
    <mergeCell ref="P53:P54"/>
    <mergeCell ref="Q53:Q54"/>
    <mergeCell ref="A55:A59"/>
    <mergeCell ref="B55:B59"/>
    <mergeCell ref="C55:C59"/>
    <mergeCell ref="D55:D59"/>
    <mergeCell ref="E55:E59"/>
    <mergeCell ref="F55:F59"/>
    <mergeCell ref="G55:G59"/>
    <mergeCell ref="H53:H54"/>
    <mergeCell ref="M53:M54"/>
    <mergeCell ref="P55:P59"/>
    <mergeCell ref="Q55:Q59"/>
    <mergeCell ref="T55:T59"/>
    <mergeCell ref="U55:U59"/>
    <mergeCell ref="V55:V59"/>
    <mergeCell ref="A65:A66"/>
    <mergeCell ref="B65:B66"/>
    <mergeCell ref="C65:C66"/>
    <mergeCell ref="D65:D66"/>
    <mergeCell ref="E65:E66"/>
    <mergeCell ref="H55:H59"/>
    <mergeCell ref="I55:I59"/>
    <mergeCell ref="J55:J59"/>
    <mergeCell ref="M55:M59"/>
    <mergeCell ref="N55:N59"/>
    <mergeCell ref="O55:O59"/>
    <mergeCell ref="V65:V66"/>
    <mergeCell ref="N65:N66"/>
    <mergeCell ref="O65:O66"/>
    <mergeCell ref="P65:P66"/>
    <mergeCell ref="Q65:Q66"/>
    <mergeCell ref="T65:T66"/>
    <mergeCell ref="U65:U66"/>
    <mergeCell ref="F65:F66"/>
    <mergeCell ref="A67:A72"/>
    <mergeCell ref="B67:B72"/>
    <mergeCell ref="C67:C72"/>
    <mergeCell ref="D67:D72"/>
    <mergeCell ref="E67:E72"/>
    <mergeCell ref="F67:F72"/>
    <mergeCell ref="G67:G72"/>
    <mergeCell ref="H67:H72"/>
    <mergeCell ref="M67:M72"/>
    <mergeCell ref="J74:J77"/>
    <mergeCell ref="M74:M77"/>
    <mergeCell ref="G65:G66"/>
    <mergeCell ref="H65:H66"/>
    <mergeCell ref="I65:I66"/>
    <mergeCell ref="J65:J66"/>
    <mergeCell ref="M65:M66"/>
    <mergeCell ref="V67:V72"/>
    <mergeCell ref="A74:A77"/>
    <mergeCell ref="B74:B77"/>
    <mergeCell ref="C74:C77"/>
    <mergeCell ref="D74:D77"/>
    <mergeCell ref="E74:E77"/>
    <mergeCell ref="F74:F77"/>
    <mergeCell ref="G74:G77"/>
    <mergeCell ref="H74:H77"/>
    <mergeCell ref="I74:I77"/>
    <mergeCell ref="N67:N72"/>
    <mergeCell ref="O67:O72"/>
    <mergeCell ref="P67:P72"/>
    <mergeCell ref="Q67:Q72"/>
    <mergeCell ref="T67:T72"/>
    <mergeCell ref="U67:U72"/>
    <mergeCell ref="T74:T77"/>
    <mergeCell ref="N74:N77"/>
    <mergeCell ref="O74:O77"/>
    <mergeCell ref="P74:P77"/>
    <mergeCell ref="Q74:Q77"/>
    <mergeCell ref="P78:P80"/>
    <mergeCell ref="Q78:Q80"/>
    <mergeCell ref="T78:T80"/>
    <mergeCell ref="U78:U80"/>
    <mergeCell ref="V78:V80"/>
    <mergeCell ref="N78:N80"/>
    <mergeCell ref="O78:O80"/>
    <mergeCell ref="U74:U77"/>
    <mergeCell ref="V74:V77"/>
    <mergeCell ref="A81:A82"/>
    <mergeCell ref="B81:B82"/>
    <mergeCell ref="C81:C82"/>
    <mergeCell ref="D81:D82"/>
    <mergeCell ref="E81:E82"/>
    <mergeCell ref="H78:H80"/>
    <mergeCell ref="I78:I80"/>
    <mergeCell ref="J78:J80"/>
    <mergeCell ref="M78:M80"/>
    <mergeCell ref="A78:A80"/>
    <mergeCell ref="B78:B80"/>
    <mergeCell ref="C78:C80"/>
    <mergeCell ref="D78:D80"/>
    <mergeCell ref="E78:E80"/>
    <mergeCell ref="F78:F80"/>
    <mergeCell ref="G78:G80"/>
    <mergeCell ref="V81:V82"/>
    <mergeCell ref="A83:A84"/>
    <mergeCell ref="B83:B84"/>
    <mergeCell ref="C83:C84"/>
    <mergeCell ref="D83:D84"/>
    <mergeCell ref="E83:E84"/>
    <mergeCell ref="F83:F84"/>
    <mergeCell ref="G83:G84"/>
    <mergeCell ref="H83:H84"/>
    <mergeCell ref="I83:I84"/>
    <mergeCell ref="N81:N82"/>
    <mergeCell ref="O81:O82"/>
    <mergeCell ref="P81:P82"/>
    <mergeCell ref="Q81:Q82"/>
    <mergeCell ref="T81:T82"/>
    <mergeCell ref="U81:U82"/>
    <mergeCell ref="F81:F82"/>
    <mergeCell ref="G81:G82"/>
    <mergeCell ref="H81:H82"/>
    <mergeCell ref="I81:I82"/>
    <mergeCell ref="J81:J82"/>
    <mergeCell ref="M81:M82"/>
    <mergeCell ref="T83:T84"/>
    <mergeCell ref="U83:U84"/>
    <mergeCell ref="A97:A99"/>
    <mergeCell ref="B97:B99"/>
    <mergeCell ref="C97:C99"/>
    <mergeCell ref="D97:D99"/>
    <mergeCell ref="E97:E99"/>
    <mergeCell ref="F97:F99"/>
    <mergeCell ref="P85:P91"/>
    <mergeCell ref="V83:V84"/>
    <mergeCell ref="A85:A91"/>
    <mergeCell ref="B85:B91"/>
    <mergeCell ref="C85:C91"/>
    <mergeCell ref="D85:D91"/>
    <mergeCell ref="E85:E91"/>
    <mergeCell ref="F85:F91"/>
    <mergeCell ref="G85:G91"/>
    <mergeCell ref="J83:J84"/>
    <mergeCell ref="M83:M84"/>
    <mergeCell ref="N83:N84"/>
    <mergeCell ref="O83:O84"/>
    <mergeCell ref="P83:P84"/>
    <mergeCell ref="Q83:Q84"/>
    <mergeCell ref="U85:U91"/>
    <mergeCell ref="V85:V91"/>
    <mergeCell ref="K87:K88"/>
    <mergeCell ref="Q85:Q91"/>
    <mergeCell ref="T85:T91"/>
    <mergeCell ref="O97:O99"/>
    <mergeCell ref="P97:P99"/>
    <mergeCell ref="Q97:Q99"/>
    <mergeCell ref="T97:T99"/>
    <mergeCell ref="U97:U99"/>
    <mergeCell ref="V97:V99"/>
    <mergeCell ref="G97:G99"/>
    <mergeCell ref="H97:H99"/>
    <mergeCell ref="I97:I99"/>
    <mergeCell ref="J97:J99"/>
    <mergeCell ref="M97:M99"/>
    <mergeCell ref="N97:N99"/>
    <mergeCell ref="L85:L86"/>
    <mergeCell ref="O85:O91"/>
    <mergeCell ref="L87:L88"/>
    <mergeCell ref="K89:K91"/>
    <mergeCell ref="L89:L91"/>
    <mergeCell ref="H85:H91"/>
    <mergeCell ref="I85:I91"/>
    <mergeCell ref="J85:J91"/>
    <mergeCell ref="K85:K86"/>
    <mergeCell ref="T100:T105"/>
    <mergeCell ref="U100:U105"/>
    <mergeCell ref="V100:V105"/>
    <mergeCell ref="G100:G105"/>
    <mergeCell ref="H100:H105"/>
    <mergeCell ref="I100:I105"/>
    <mergeCell ref="J100:J105"/>
    <mergeCell ref="M100:M105"/>
    <mergeCell ref="N100:N105"/>
    <mergeCell ref="A106:A107"/>
    <mergeCell ref="B106:B107"/>
    <mergeCell ref="C106:C107"/>
    <mergeCell ref="D106:D107"/>
    <mergeCell ref="E106:E107"/>
    <mergeCell ref="F106:F107"/>
    <mergeCell ref="O100:O105"/>
    <mergeCell ref="P100:P105"/>
    <mergeCell ref="Q100:Q105"/>
    <mergeCell ref="A100:A105"/>
    <mergeCell ref="B100:B105"/>
    <mergeCell ref="C100:C105"/>
    <mergeCell ref="D100:D105"/>
    <mergeCell ref="E100:E105"/>
    <mergeCell ref="F100:F105"/>
    <mergeCell ref="O106:O107"/>
    <mergeCell ref="P106:P107"/>
    <mergeCell ref="Q106:Q107"/>
    <mergeCell ref="T106:T107"/>
    <mergeCell ref="U106:U107"/>
    <mergeCell ref="V106:V107"/>
    <mergeCell ref="G106:G107"/>
    <mergeCell ref="H106:H107"/>
    <mergeCell ref="I106:I107"/>
    <mergeCell ref="J106:J107"/>
    <mergeCell ref="M106:M107"/>
    <mergeCell ref="N106:N107"/>
    <mergeCell ref="U108:U112"/>
    <mergeCell ref="V108:V112"/>
    <mergeCell ref="A117:A119"/>
    <mergeCell ref="B117:B119"/>
    <mergeCell ref="C117:C119"/>
    <mergeCell ref="D117:D119"/>
    <mergeCell ref="E117:E119"/>
    <mergeCell ref="F117:F119"/>
    <mergeCell ref="G117:G119"/>
    <mergeCell ref="H117:H119"/>
    <mergeCell ref="A108:A112"/>
    <mergeCell ref="B108:B112"/>
    <mergeCell ref="C108:C112"/>
    <mergeCell ref="D108:D112"/>
    <mergeCell ref="F108:F112"/>
    <mergeCell ref="G108:G112"/>
    <mergeCell ref="Q117:Q119"/>
    <mergeCell ref="T117:T119"/>
    <mergeCell ref="U117:U119"/>
    <mergeCell ref="V117:V119"/>
    <mergeCell ref="N117:N119"/>
    <mergeCell ref="O117:O119"/>
    <mergeCell ref="P117:P119"/>
    <mergeCell ref="A121:A122"/>
    <mergeCell ref="B121:B122"/>
    <mergeCell ref="C121:C122"/>
    <mergeCell ref="D121:D122"/>
    <mergeCell ref="E121:E122"/>
    <mergeCell ref="F121:F122"/>
    <mergeCell ref="I117:I119"/>
    <mergeCell ref="J117:J119"/>
    <mergeCell ref="M117:M119"/>
    <mergeCell ref="Q121:Q122"/>
    <mergeCell ref="T121:T122"/>
    <mergeCell ref="U121:U122"/>
    <mergeCell ref="V121:V122"/>
    <mergeCell ref="B125:B127"/>
    <mergeCell ref="C125:C127"/>
    <mergeCell ref="D125:D127"/>
    <mergeCell ref="E125:E127"/>
    <mergeCell ref="F125:F127"/>
    <mergeCell ref="G125:G127"/>
    <mergeCell ref="G121:G122"/>
    <mergeCell ref="H121:H122"/>
    <mergeCell ref="M121:M122"/>
    <mergeCell ref="N121:N122"/>
    <mergeCell ref="O121:O122"/>
    <mergeCell ref="P121:P122"/>
    <mergeCell ref="P125:P127"/>
    <mergeCell ref="Q125:Q127"/>
    <mergeCell ref="T125:T127"/>
    <mergeCell ref="U125:U127"/>
    <mergeCell ref="V125:V127"/>
    <mergeCell ref="N125:N127"/>
    <mergeCell ref="O125:O127"/>
    <mergeCell ref="A134:A136"/>
    <mergeCell ref="B134:B136"/>
    <mergeCell ref="C134:C136"/>
    <mergeCell ref="D134:D136"/>
    <mergeCell ref="E134:E136"/>
    <mergeCell ref="H125:H127"/>
    <mergeCell ref="I125:I127"/>
    <mergeCell ref="J125:J127"/>
    <mergeCell ref="M125:M127"/>
    <mergeCell ref="P134:P136"/>
    <mergeCell ref="Q134:Q136"/>
    <mergeCell ref="T134:T136"/>
    <mergeCell ref="U134:U136"/>
    <mergeCell ref="V134:V136"/>
    <mergeCell ref="F134:F136"/>
    <mergeCell ref="G134:G136"/>
    <mergeCell ref="H134:H136"/>
    <mergeCell ref="M134:M136"/>
    <mergeCell ref="N134:N136"/>
    <mergeCell ref="O134:O136"/>
  </mergeCells>
  <pageMargins left="0.92" right="0" top="1.01" bottom="0" header="0.78" footer="0.3"/>
  <pageSetup paperSize="8"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F0"/>
  </sheetPr>
  <dimension ref="A1:Y161"/>
  <sheetViews>
    <sheetView topLeftCell="A79" zoomScale="85" zoomScaleNormal="85" workbookViewId="0">
      <selection activeCell="C370" sqref="C370:C373"/>
    </sheetView>
  </sheetViews>
  <sheetFormatPr defaultColWidth="9.140625" defaultRowHeight="15" x14ac:dyDescent="0.25"/>
  <cols>
    <col min="1" max="1" width="5.140625" style="5" customWidth="1"/>
    <col min="2" max="2" width="6.5703125" style="5" customWidth="1"/>
    <col min="3" max="3" width="14.140625" style="220" customWidth="1"/>
    <col min="4" max="4" width="14.85546875" style="220" customWidth="1"/>
    <col min="5" max="5" width="15" style="220" customWidth="1"/>
    <col min="6" max="7" width="11.7109375" style="382" hidden="1" customWidth="1"/>
    <col min="8" max="8" width="11.28515625" style="220" hidden="1" customWidth="1"/>
    <col min="9" max="9" width="10.5703125" style="383" hidden="1" customWidth="1"/>
    <col min="10" max="10" width="8.5703125" style="383" hidden="1" customWidth="1"/>
    <col min="11" max="11" width="14.5703125" style="384" customWidth="1"/>
    <col min="12" max="12" width="8.5703125" style="384" customWidth="1"/>
    <col min="13" max="13" width="14.42578125" style="383" hidden="1" customWidth="1"/>
    <col min="14" max="14" width="8.5703125" style="383" hidden="1" customWidth="1"/>
    <col min="15" max="15" width="10.42578125" style="382" hidden="1" customWidth="1"/>
    <col min="16" max="16" width="12" style="220" customWidth="1"/>
    <col min="17" max="17" width="13.85546875" style="220" customWidth="1"/>
    <col min="18" max="18" width="12.42578125" style="220" hidden="1" customWidth="1"/>
    <col min="19" max="19" width="11.140625" style="220" hidden="1" customWidth="1"/>
    <col min="20" max="20" width="10" style="382" hidden="1" customWidth="1"/>
    <col min="21" max="21" width="16.140625" style="385" hidden="1" customWidth="1"/>
    <col min="22" max="22" width="12" style="220" hidden="1" customWidth="1"/>
    <col min="23" max="23" width="10.7109375" style="382" hidden="1" customWidth="1"/>
    <col min="24" max="24" width="10.28515625" style="382" hidden="1" customWidth="1"/>
    <col min="25" max="25" width="9.7109375" style="5" hidden="1" customWidth="1"/>
    <col min="26" max="16384" width="9.140625" style="220"/>
  </cols>
  <sheetData>
    <row r="1" spans="1:25" ht="32.25" customHeight="1" x14ac:dyDescent="0.25">
      <c r="A1" s="220"/>
      <c r="B1" s="674" t="s">
        <v>5558</v>
      </c>
      <c r="C1" s="674"/>
      <c r="D1" s="674"/>
      <c r="E1" s="674"/>
      <c r="F1" s="674"/>
      <c r="G1" s="674"/>
      <c r="H1" s="674"/>
      <c r="I1" s="674"/>
      <c r="J1" s="674"/>
      <c r="K1" s="674"/>
      <c r="L1" s="674"/>
      <c r="M1" s="674"/>
      <c r="N1" s="674"/>
      <c r="O1" s="674"/>
      <c r="P1" s="674"/>
      <c r="Q1" s="674"/>
      <c r="R1" s="674"/>
      <c r="S1" s="674"/>
      <c r="T1" s="674"/>
      <c r="U1" s="674"/>
      <c r="V1" s="674"/>
      <c r="W1" s="674"/>
      <c r="X1" s="674"/>
      <c r="Y1" s="674"/>
    </row>
    <row r="2" spans="1:25" ht="32.25" customHeight="1" x14ac:dyDescent="0.25">
      <c r="A2" s="669" t="s">
        <v>0</v>
      </c>
      <c r="B2" s="669" t="s">
        <v>9</v>
      </c>
      <c r="C2" s="678" t="s">
        <v>1</v>
      </c>
      <c r="D2" s="678" t="s">
        <v>2</v>
      </c>
      <c r="E2" s="678" t="s">
        <v>3</v>
      </c>
      <c r="F2" s="849" t="s">
        <v>21</v>
      </c>
      <c r="G2" s="849" t="s">
        <v>10</v>
      </c>
      <c r="H2" s="678" t="s">
        <v>17</v>
      </c>
      <c r="I2" s="851" t="s">
        <v>11</v>
      </c>
      <c r="J2" s="851"/>
      <c r="K2" s="854" t="s">
        <v>13</v>
      </c>
      <c r="L2" s="854"/>
      <c r="M2" s="851" t="s">
        <v>22</v>
      </c>
      <c r="N2" s="851"/>
      <c r="O2" s="849" t="s">
        <v>5</v>
      </c>
      <c r="P2" s="678" t="s">
        <v>7</v>
      </c>
      <c r="Q2" s="678" t="s">
        <v>6</v>
      </c>
      <c r="R2" s="678" t="s">
        <v>18</v>
      </c>
      <c r="S2" s="678" t="s">
        <v>23</v>
      </c>
      <c r="T2" s="849" t="s">
        <v>16</v>
      </c>
      <c r="U2" s="852" t="s">
        <v>24</v>
      </c>
      <c r="V2" s="678" t="s">
        <v>19</v>
      </c>
      <c r="W2" s="849" t="s">
        <v>14</v>
      </c>
      <c r="X2" s="849" t="s">
        <v>15</v>
      </c>
      <c r="Y2" s="678" t="s">
        <v>8</v>
      </c>
    </row>
    <row r="3" spans="1:25" s="154" customFormat="1" ht="32.25" customHeight="1" x14ac:dyDescent="0.25">
      <c r="A3" s="669"/>
      <c r="B3" s="669"/>
      <c r="C3" s="679"/>
      <c r="D3" s="679"/>
      <c r="E3" s="679"/>
      <c r="F3" s="850"/>
      <c r="G3" s="850"/>
      <c r="H3" s="679"/>
      <c r="I3" s="336" t="s">
        <v>12</v>
      </c>
      <c r="J3" s="336" t="s">
        <v>4</v>
      </c>
      <c r="K3" s="337" t="s">
        <v>12</v>
      </c>
      <c r="L3" s="337" t="s">
        <v>4</v>
      </c>
      <c r="M3" s="336" t="s">
        <v>12</v>
      </c>
      <c r="N3" s="336" t="s">
        <v>4</v>
      </c>
      <c r="O3" s="850"/>
      <c r="P3" s="679"/>
      <c r="Q3" s="679"/>
      <c r="R3" s="679"/>
      <c r="S3" s="679"/>
      <c r="T3" s="850"/>
      <c r="U3" s="853"/>
      <c r="V3" s="679"/>
      <c r="W3" s="850"/>
      <c r="X3" s="850"/>
      <c r="Y3" s="679"/>
    </row>
    <row r="4" spans="1:25" s="340" customFormat="1" ht="68.25" hidden="1" customHeight="1" x14ac:dyDescent="0.25">
      <c r="A4" s="832">
        <v>1</v>
      </c>
      <c r="B4" s="832" t="s">
        <v>4153</v>
      </c>
      <c r="C4" s="832" t="s">
        <v>5559</v>
      </c>
      <c r="D4" s="832" t="s">
        <v>5030</v>
      </c>
      <c r="E4" s="832" t="s">
        <v>982</v>
      </c>
      <c r="F4" s="828">
        <v>42741</v>
      </c>
      <c r="G4" s="828">
        <v>42774</v>
      </c>
      <c r="H4" s="832" t="s">
        <v>5560</v>
      </c>
      <c r="I4" s="338">
        <v>84.9</v>
      </c>
      <c r="J4" s="338" t="s">
        <v>3986</v>
      </c>
      <c r="K4" s="339">
        <v>98.7</v>
      </c>
      <c r="L4" s="339" t="s">
        <v>923</v>
      </c>
      <c r="M4" s="846">
        <v>1777.7</v>
      </c>
      <c r="N4" s="846" t="s">
        <v>1006</v>
      </c>
      <c r="O4" s="828">
        <v>60805</v>
      </c>
      <c r="P4" s="832" t="s">
        <v>5561</v>
      </c>
      <c r="Q4" s="832" t="s">
        <v>5562</v>
      </c>
      <c r="R4" s="832" t="s">
        <v>5563</v>
      </c>
      <c r="S4" s="832" t="s">
        <v>5564</v>
      </c>
      <c r="T4" s="828">
        <v>42863</v>
      </c>
      <c r="U4" s="843">
        <v>89836100</v>
      </c>
      <c r="V4" s="832" t="s">
        <v>5565</v>
      </c>
      <c r="W4" s="828">
        <v>42810</v>
      </c>
      <c r="X4" s="828">
        <v>42871</v>
      </c>
      <c r="Y4" s="832" t="s">
        <v>3778</v>
      </c>
    </row>
    <row r="5" spans="1:25" s="340" customFormat="1" ht="26.25" hidden="1" customHeight="1" x14ac:dyDescent="0.25">
      <c r="A5" s="833"/>
      <c r="B5" s="833"/>
      <c r="C5" s="833"/>
      <c r="D5" s="833"/>
      <c r="E5" s="833"/>
      <c r="F5" s="829"/>
      <c r="G5" s="829"/>
      <c r="H5" s="833"/>
      <c r="I5" s="338">
        <v>1.8</v>
      </c>
      <c r="J5" s="338" t="s">
        <v>923</v>
      </c>
      <c r="K5" s="339">
        <v>625.1</v>
      </c>
      <c r="L5" s="339" t="s">
        <v>4242</v>
      </c>
      <c r="M5" s="847"/>
      <c r="N5" s="847"/>
      <c r="O5" s="829"/>
      <c r="P5" s="833"/>
      <c r="Q5" s="833"/>
      <c r="R5" s="833"/>
      <c r="S5" s="833"/>
      <c r="T5" s="829"/>
      <c r="U5" s="844"/>
      <c r="V5" s="833"/>
      <c r="W5" s="829"/>
      <c r="X5" s="829"/>
      <c r="Y5" s="833"/>
    </row>
    <row r="6" spans="1:25" s="340" customFormat="1" ht="26.25" hidden="1" customHeight="1" x14ac:dyDescent="0.25">
      <c r="A6" s="833"/>
      <c r="B6" s="833"/>
      <c r="C6" s="833"/>
      <c r="D6" s="833"/>
      <c r="E6" s="833"/>
      <c r="F6" s="829"/>
      <c r="G6" s="829"/>
      <c r="H6" s="833"/>
      <c r="I6" s="338">
        <v>383.2</v>
      </c>
      <c r="J6" s="338" t="s">
        <v>4242</v>
      </c>
      <c r="K6" s="341"/>
      <c r="L6" s="341"/>
      <c r="M6" s="847"/>
      <c r="N6" s="847"/>
      <c r="O6" s="829"/>
      <c r="P6" s="833"/>
      <c r="Q6" s="833"/>
      <c r="R6" s="833"/>
      <c r="S6" s="833"/>
      <c r="T6" s="829"/>
      <c r="U6" s="844"/>
      <c r="V6" s="833"/>
      <c r="W6" s="829"/>
      <c r="X6" s="829"/>
      <c r="Y6" s="833"/>
    </row>
    <row r="7" spans="1:25" s="340" customFormat="1" ht="26.25" hidden="1" customHeight="1" x14ac:dyDescent="0.25">
      <c r="A7" s="833"/>
      <c r="B7" s="833"/>
      <c r="C7" s="833"/>
      <c r="D7" s="833"/>
      <c r="E7" s="833"/>
      <c r="F7" s="829"/>
      <c r="G7" s="829"/>
      <c r="H7" s="833"/>
      <c r="I7" s="338">
        <v>87.6</v>
      </c>
      <c r="J7" s="338" t="s">
        <v>4256</v>
      </c>
      <c r="K7" s="342"/>
      <c r="L7" s="342"/>
      <c r="M7" s="847"/>
      <c r="N7" s="847"/>
      <c r="O7" s="829"/>
      <c r="P7" s="833"/>
      <c r="Q7" s="833"/>
      <c r="R7" s="833"/>
      <c r="S7" s="833"/>
      <c r="T7" s="829"/>
      <c r="U7" s="844"/>
      <c r="V7" s="833"/>
      <c r="W7" s="829"/>
      <c r="X7" s="829"/>
      <c r="Y7" s="833"/>
    </row>
    <row r="8" spans="1:25" s="345" customFormat="1" ht="26.25" hidden="1" customHeight="1" x14ac:dyDescent="0.25">
      <c r="A8" s="834"/>
      <c r="B8" s="834"/>
      <c r="C8" s="834"/>
      <c r="D8" s="834"/>
      <c r="E8" s="834"/>
      <c r="F8" s="830"/>
      <c r="G8" s="830"/>
      <c r="H8" s="834"/>
      <c r="I8" s="343">
        <v>881.4</v>
      </c>
      <c r="J8" s="343" t="s">
        <v>3630</v>
      </c>
      <c r="K8" s="344"/>
      <c r="L8" s="344"/>
      <c r="M8" s="848"/>
      <c r="N8" s="848"/>
      <c r="O8" s="830"/>
      <c r="P8" s="834"/>
      <c r="Q8" s="834"/>
      <c r="R8" s="834"/>
      <c r="S8" s="834"/>
      <c r="T8" s="830"/>
      <c r="U8" s="845"/>
      <c r="V8" s="834"/>
      <c r="W8" s="830"/>
      <c r="X8" s="830"/>
      <c r="Y8" s="834"/>
    </row>
    <row r="9" spans="1:25" s="306" customFormat="1" ht="84.75" hidden="1" customHeight="1" x14ac:dyDescent="0.25">
      <c r="A9" s="279">
        <v>2</v>
      </c>
      <c r="B9" s="279" t="s">
        <v>4161</v>
      </c>
      <c r="C9" s="299" t="s">
        <v>5566</v>
      </c>
      <c r="D9" s="299" t="s">
        <v>5567</v>
      </c>
      <c r="E9" s="346" t="s">
        <v>902</v>
      </c>
      <c r="F9" s="347">
        <v>42744</v>
      </c>
      <c r="G9" s="347">
        <v>42789</v>
      </c>
      <c r="H9" s="278" t="s">
        <v>5568</v>
      </c>
      <c r="I9" s="348">
        <v>39720.800000000003</v>
      </c>
      <c r="J9" s="348" t="s">
        <v>3636</v>
      </c>
      <c r="K9" s="349"/>
      <c r="L9" s="349"/>
      <c r="M9" s="348">
        <v>39720.800000000003</v>
      </c>
      <c r="N9" s="348" t="s">
        <v>3636</v>
      </c>
      <c r="O9" s="350">
        <v>61108</v>
      </c>
      <c r="P9" s="278" t="s">
        <v>5569</v>
      </c>
      <c r="Q9" s="278" t="s">
        <v>5570</v>
      </c>
      <c r="R9" s="278" t="s">
        <v>5571</v>
      </c>
      <c r="S9" s="278" t="s">
        <v>5572</v>
      </c>
      <c r="T9" s="350">
        <v>42908</v>
      </c>
      <c r="U9" s="351">
        <v>89206297</v>
      </c>
      <c r="V9" s="278" t="s">
        <v>5573</v>
      </c>
      <c r="W9" s="350">
        <v>42881</v>
      </c>
      <c r="X9" s="350">
        <v>42908</v>
      </c>
      <c r="Y9" s="279" t="s">
        <v>3778</v>
      </c>
    </row>
    <row r="10" spans="1:25" s="306" customFormat="1" ht="80.25" hidden="1" customHeight="1" x14ac:dyDescent="0.25">
      <c r="A10" s="279">
        <v>4</v>
      </c>
      <c r="B10" s="279" t="s">
        <v>3823</v>
      </c>
      <c r="C10" s="299" t="s">
        <v>5574</v>
      </c>
      <c r="D10" s="352" t="s">
        <v>5575</v>
      </c>
      <c r="E10" s="346" t="s">
        <v>5576</v>
      </c>
      <c r="F10" s="347">
        <v>42786</v>
      </c>
      <c r="G10" s="347">
        <v>42810</v>
      </c>
      <c r="H10" s="278" t="s">
        <v>5577</v>
      </c>
      <c r="I10" s="348"/>
      <c r="J10" s="348"/>
      <c r="K10" s="349"/>
      <c r="L10" s="349"/>
      <c r="M10" s="348">
        <v>1271.4000000000001</v>
      </c>
      <c r="N10" s="348" t="s">
        <v>4165</v>
      </c>
      <c r="O10" s="350">
        <v>60902</v>
      </c>
      <c r="P10" s="278" t="s">
        <v>5578</v>
      </c>
      <c r="Q10" s="278" t="s">
        <v>5579</v>
      </c>
      <c r="R10" s="278" t="s">
        <v>5580</v>
      </c>
      <c r="S10" s="278" t="s">
        <v>5581</v>
      </c>
      <c r="T10" s="350"/>
      <c r="U10" s="351"/>
      <c r="V10" s="278" t="s">
        <v>5582</v>
      </c>
      <c r="W10" s="350">
        <v>42809</v>
      </c>
      <c r="X10" s="350">
        <v>42843</v>
      </c>
      <c r="Y10" s="279" t="s">
        <v>4241</v>
      </c>
    </row>
    <row r="11" spans="1:25" s="306" customFormat="1" ht="77.25" hidden="1" customHeight="1" x14ac:dyDescent="0.25">
      <c r="A11" s="279">
        <v>5</v>
      </c>
      <c r="B11" s="279" t="s">
        <v>4183</v>
      </c>
      <c r="C11" s="299" t="s">
        <v>2355</v>
      </c>
      <c r="D11" s="352" t="s">
        <v>5030</v>
      </c>
      <c r="E11" s="346" t="s">
        <v>1046</v>
      </c>
      <c r="F11" s="347">
        <v>42787</v>
      </c>
      <c r="G11" s="347">
        <v>42811</v>
      </c>
      <c r="H11" s="278" t="s">
        <v>5583</v>
      </c>
      <c r="I11" s="343">
        <v>952</v>
      </c>
      <c r="J11" s="343" t="s">
        <v>1136</v>
      </c>
      <c r="K11" s="349">
        <v>952</v>
      </c>
      <c r="L11" s="349" t="s">
        <v>1136</v>
      </c>
      <c r="M11" s="348">
        <v>952</v>
      </c>
      <c r="N11" s="348" t="s">
        <v>1006</v>
      </c>
      <c r="O11" s="350">
        <v>60923</v>
      </c>
      <c r="P11" s="278" t="s">
        <v>5584</v>
      </c>
      <c r="Q11" s="278" t="s">
        <v>5585</v>
      </c>
      <c r="R11" s="278" t="s">
        <v>5586</v>
      </c>
      <c r="S11" s="278" t="s">
        <v>5587</v>
      </c>
      <c r="T11" s="350">
        <v>42814</v>
      </c>
      <c r="U11" s="351">
        <v>9139200</v>
      </c>
      <c r="V11" s="278" t="s">
        <v>5588</v>
      </c>
      <c r="W11" s="350">
        <v>42810</v>
      </c>
      <c r="X11" s="350">
        <v>42814</v>
      </c>
      <c r="Y11" s="279" t="s">
        <v>3778</v>
      </c>
    </row>
    <row r="12" spans="1:25" s="306" customFormat="1" ht="49.5" hidden="1" customHeight="1" x14ac:dyDescent="0.25">
      <c r="A12" s="749">
        <v>6</v>
      </c>
      <c r="B12" s="749" t="s">
        <v>4191</v>
      </c>
      <c r="C12" s="832" t="s">
        <v>5589</v>
      </c>
      <c r="D12" s="832" t="s">
        <v>5590</v>
      </c>
      <c r="E12" s="832" t="s">
        <v>4231</v>
      </c>
      <c r="F12" s="828">
        <v>42793</v>
      </c>
      <c r="G12" s="828">
        <v>42816</v>
      </c>
      <c r="H12" s="749" t="s">
        <v>5591</v>
      </c>
      <c r="I12" s="343">
        <v>35.700000000000003</v>
      </c>
      <c r="J12" s="343" t="s">
        <v>3986</v>
      </c>
      <c r="K12" s="815">
        <v>454.7</v>
      </c>
      <c r="L12" s="815" t="s">
        <v>923</v>
      </c>
      <c r="M12" s="823">
        <v>490.4</v>
      </c>
      <c r="N12" s="823" t="s">
        <v>1006</v>
      </c>
      <c r="O12" s="819">
        <v>58833</v>
      </c>
      <c r="P12" s="749" t="s">
        <v>5592</v>
      </c>
      <c r="Q12" s="749" t="s">
        <v>5593</v>
      </c>
      <c r="R12" s="749" t="s">
        <v>5594</v>
      </c>
      <c r="S12" s="749" t="s">
        <v>5595</v>
      </c>
      <c r="T12" s="819">
        <v>42867</v>
      </c>
      <c r="U12" s="817">
        <v>7797400</v>
      </c>
      <c r="V12" s="749" t="s">
        <v>5596</v>
      </c>
      <c r="W12" s="819">
        <v>42853</v>
      </c>
      <c r="X12" s="819">
        <v>42873</v>
      </c>
      <c r="Y12" s="749" t="s">
        <v>3778</v>
      </c>
    </row>
    <row r="13" spans="1:25" s="306" customFormat="1" ht="49.5" hidden="1" customHeight="1" x14ac:dyDescent="0.25">
      <c r="A13" s="750"/>
      <c r="B13" s="750"/>
      <c r="C13" s="834"/>
      <c r="D13" s="834"/>
      <c r="E13" s="834"/>
      <c r="F13" s="830"/>
      <c r="G13" s="830"/>
      <c r="H13" s="750"/>
      <c r="I13" s="348">
        <f xml:space="preserve"> 239+215.7</f>
        <v>454.7</v>
      </c>
      <c r="J13" s="348" t="s">
        <v>923</v>
      </c>
      <c r="K13" s="816"/>
      <c r="L13" s="816"/>
      <c r="M13" s="824"/>
      <c r="N13" s="824"/>
      <c r="O13" s="820"/>
      <c r="P13" s="750"/>
      <c r="Q13" s="750"/>
      <c r="R13" s="750"/>
      <c r="S13" s="750"/>
      <c r="T13" s="820"/>
      <c r="U13" s="818"/>
      <c r="V13" s="750"/>
      <c r="W13" s="820"/>
      <c r="X13" s="820"/>
      <c r="Y13" s="750"/>
    </row>
    <row r="14" spans="1:25" s="306" customFormat="1" ht="34.5" hidden="1" customHeight="1" x14ac:dyDescent="0.25">
      <c r="A14" s="749">
        <v>7</v>
      </c>
      <c r="B14" s="749" t="s">
        <v>4198</v>
      </c>
      <c r="C14" s="749" t="s">
        <v>5597</v>
      </c>
      <c r="D14" s="749" t="s">
        <v>5598</v>
      </c>
      <c r="E14" s="749" t="s">
        <v>5599</v>
      </c>
      <c r="F14" s="828">
        <v>42797</v>
      </c>
      <c r="G14" s="819">
        <v>42823</v>
      </c>
      <c r="H14" s="749" t="s">
        <v>5600</v>
      </c>
      <c r="I14" s="348">
        <v>21274.9</v>
      </c>
      <c r="J14" s="348" t="s">
        <v>3637</v>
      </c>
      <c r="K14" s="815"/>
      <c r="L14" s="815"/>
      <c r="M14" s="823">
        <v>40188.699999999997</v>
      </c>
      <c r="N14" s="823" t="s">
        <v>3637</v>
      </c>
      <c r="O14" s="819">
        <v>52392</v>
      </c>
      <c r="P14" s="749" t="s">
        <v>5601</v>
      </c>
      <c r="Q14" s="749" t="s">
        <v>5602</v>
      </c>
      <c r="R14" s="749" t="s">
        <v>5603</v>
      </c>
      <c r="S14" s="749" t="s">
        <v>5604</v>
      </c>
      <c r="T14" s="819">
        <v>42843</v>
      </c>
      <c r="U14" s="817">
        <v>3796300</v>
      </c>
      <c r="V14" s="749" t="s">
        <v>5605</v>
      </c>
      <c r="W14" s="819">
        <v>42829</v>
      </c>
      <c r="X14" s="819">
        <v>42844</v>
      </c>
      <c r="Y14" s="749" t="s">
        <v>4494</v>
      </c>
    </row>
    <row r="15" spans="1:25" s="306" customFormat="1" ht="46.5" hidden="1" customHeight="1" x14ac:dyDescent="0.25">
      <c r="A15" s="750"/>
      <c r="B15" s="750"/>
      <c r="C15" s="750"/>
      <c r="D15" s="750"/>
      <c r="E15" s="750"/>
      <c r="F15" s="830"/>
      <c r="G15" s="820"/>
      <c r="H15" s="750"/>
      <c r="I15" s="348">
        <v>18913.8</v>
      </c>
      <c r="J15" s="348" t="s">
        <v>5606</v>
      </c>
      <c r="K15" s="816"/>
      <c r="L15" s="816"/>
      <c r="M15" s="824"/>
      <c r="N15" s="824"/>
      <c r="O15" s="820"/>
      <c r="P15" s="750"/>
      <c r="Q15" s="750"/>
      <c r="R15" s="750"/>
      <c r="S15" s="750"/>
      <c r="T15" s="820"/>
      <c r="U15" s="818"/>
      <c r="V15" s="750"/>
      <c r="W15" s="820"/>
      <c r="X15" s="820"/>
      <c r="Y15" s="750"/>
    </row>
    <row r="16" spans="1:25" s="306" customFormat="1" ht="133.5" hidden="1" customHeight="1" x14ac:dyDescent="0.25">
      <c r="A16" s="279">
        <v>8</v>
      </c>
      <c r="B16" s="279" t="s">
        <v>4205</v>
      </c>
      <c r="C16" s="299" t="s">
        <v>5607</v>
      </c>
      <c r="D16" s="352" t="s">
        <v>5608</v>
      </c>
      <c r="E16" s="346" t="s">
        <v>5609</v>
      </c>
      <c r="F16" s="347">
        <v>42822</v>
      </c>
      <c r="G16" s="353">
        <v>42850</v>
      </c>
      <c r="H16" s="278" t="s">
        <v>5610</v>
      </c>
      <c r="I16" s="348"/>
      <c r="J16" s="348"/>
      <c r="K16" s="349">
        <v>2023</v>
      </c>
      <c r="L16" s="349" t="s">
        <v>923</v>
      </c>
      <c r="M16" s="348">
        <v>2023</v>
      </c>
      <c r="N16" s="348" t="s">
        <v>1006</v>
      </c>
      <c r="O16" s="350">
        <v>60910</v>
      </c>
      <c r="P16" s="278" t="s">
        <v>5611</v>
      </c>
      <c r="Q16" s="278" t="s">
        <v>5612</v>
      </c>
      <c r="R16" s="278" t="s">
        <v>5613</v>
      </c>
      <c r="S16" s="278" t="s">
        <v>5614</v>
      </c>
      <c r="T16" s="350">
        <v>43004</v>
      </c>
      <c r="U16" s="351">
        <v>69793507</v>
      </c>
      <c r="V16" s="278" t="s">
        <v>5615</v>
      </c>
      <c r="W16" s="350">
        <v>42874</v>
      </c>
      <c r="X16" s="350"/>
      <c r="Y16" s="279" t="s">
        <v>3778</v>
      </c>
    </row>
    <row r="17" spans="1:25" s="306" customFormat="1" ht="91.5" hidden="1" customHeight="1" x14ac:dyDescent="0.25">
      <c r="A17" s="279">
        <v>9</v>
      </c>
      <c r="B17" s="279" t="s">
        <v>4213</v>
      </c>
      <c r="C17" s="299" t="s">
        <v>5616</v>
      </c>
      <c r="D17" s="299" t="s">
        <v>5617</v>
      </c>
      <c r="E17" s="346" t="s">
        <v>5618</v>
      </c>
      <c r="F17" s="347">
        <v>42797</v>
      </c>
      <c r="G17" s="347">
        <v>42839</v>
      </c>
      <c r="H17" s="278" t="s">
        <v>5619</v>
      </c>
      <c r="I17" s="348">
        <v>4680</v>
      </c>
      <c r="J17" s="348" t="s">
        <v>1006</v>
      </c>
      <c r="K17" s="349"/>
      <c r="L17" s="349"/>
      <c r="M17" s="348">
        <v>4680</v>
      </c>
      <c r="N17" s="348" t="s">
        <v>1006</v>
      </c>
      <c r="O17" s="350">
        <v>59875</v>
      </c>
      <c r="P17" s="278" t="s">
        <v>5620</v>
      </c>
      <c r="Q17" s="278" t="s">
        <v>5621</v>
      </c>
      <c r="R17" s="278" t="s">
        <v>5622</v>
      </c>
      <c r="S17" s="278" t="s">
        <v>5623</v>
      </c>
      <c r="T17" s="350">
        <v>42822</v>
      </c>
      <c r="U17" s="351">
        <v>30000000</v>
      </c>
      <c r="V17" s="278" t="s">
        <v>5624</v>
      </c>
      <c r="W17" s="350">
        <v>42817</v>
      </c>
      <c r="X17" s="350">
        <v>42824</v>
      </c>
      <c r="Y17" s="279" t="s">
        <v>4241</v>
      </c>
    </row>
    <row r="18" spans="1:25" s="306" customFormat="1" ht="44.25" hidden="1" customHeight="1" x14ac:dyDescent="0.25">
      <c r="A18" s="749">
        <v>10</v>
      </c>
      <c r="B18" s="749" t="s">
        <v>4221</v>
      </c>
      <c r="C18" s="832" t="s">
        <v>5625</v>
      </c>
      <c r="D18" s="832" t="s">
        <v>5626</v>
      </c>
      <c r="E18" s="832" t="s">
        <v>3481</v>
      </c>
      <c r="F18" s="828">
        <v>42800</v>
      </c>
      <c r="G18" s="828">
        <v>42824</v>
      </c>
      <c r="H18" s="749" t="s">
        <v>5627</v>
      </c>
      <c r="I18" s="348">
        <v>36.9</v>
      </c>
      <c r="J18" s="348" t="s">
        <v>3942</v>
      </c>
      <c r="K18" s="815"/>
      <c r="L18" s="815"/>
      <c r="M18" s="823">
        <v>1178.4000000000001</v>
      </c>
      <c r="N18" s="823" t="s">
        <v>1006</v>
      </c>
      <c r="O18" s="819">
        <v>61021</v>
      </c>
      <c r="P18" s="749" t="s">
        <v>5628</v>
      </c>
      <c r="Q18" s="749" t="s">
        <v>5629</v>
      </c>
      <c r="R18" s="749" t="s">
        <v>5630</v>
      </c>
      <c r="S18" s="749" t="s">
        <v>5631</v>
      </c>
      <c r="T18" s="819">
        <v>42835</v>
      </c>
      <c r="U18" s="817">
        <v>4822500</v>
      </c>
      <c r="V18" s="749" t="s">
        <v>5632</v>
      </c>
      <c r="W18" s="819">
        <v>42817</v>
      </c>
      <c r="X18" s="819">
        <v>42838</v>
      </c>
      <c r="Y18" s="749" t="s">
        <v>3778</v>
      </c>
    </row>
    <row r="19" spans="1:25" s="306" customFormat="1" ht="44.25" hidden="1" customHeight="1" x14ac:dyDescent="0.25">
      <c r="A19" s="750"/>
      <c r="B19" s="750"/>
      <c r="C19" s="834"/>
      <c r="D19" s="834"/>
      <c r="E19" s="834"/>
      <c r="F19" s="830"/>
      <c r="G19" s="830"/>
      <c r="H19" s="750"/>
      <c r="I19" s="348">
        <v>1141.5</v>
      </c>
      <c r="J19" s="348" t="s">
        <v>5266</v>
      </c>
      <c r="K19" s="816"/>
      <c r="L19" s="816"/>
      <c r="M19" s="824"/>
      <c r="N19" s="824"/>
      <c r="O19" s="820"/>
      <c r="P19" s="750"/>
      <c r="Q19" s="750"/>
      <c r="R19" s="750"/>
      <c r="S19" s="750"/>
      <c r="T19" s="820"/>
      <c r="U19" s="818"/>
      <c r="V19" s="750"/>
      <c r="W19" s="820"/>
      <c r="X19" s="820"/>
      <c r="Y19" s="750"/>
    </row>
    <row r="20" spans="1:25" s="306" customFormat="1" ht="129.75" customHeight="1" x14ac:dyDescent="0.25">
      <c r="A20" s="279">
        <v>11</v>
      </c>
      <c r="B20" s="279" t="s">
        <v>4228</v>
      </c>
      <c r="C20" s="299" t="s">
        <v>5633</v>
      </c>
      <c r="D20" s="352" t="s">
        <v>3466</v>
      </c>
      <c r="E20" s="346" t="s">
        <v>3522</v>
      </c>
      <c r="F20" s="347">
        <v>42801</v>
      </c>
      <c r="G20" s="347">
        <v>42825</v>
      </c>
      <c r="H20" s="278" t="s">
        <v>5634</v>
      </c>
      <c r="I20" s="348"/>
      <c r="J20" s="348"/>
      <c r="K20" s="349">
        <v>19808.3</v>
      </c>
      <c r="L20" s="349" t="s">
        <v>922</v>
      </c>
      <c r="M20" s="348">
        <v>19808.3</v>
      </c>
      <c r="N20" s="348" t="s">
        <v>3637</v>
      </c>
      <c r="O20" s="350">
        <v>47203</v>
      </c>
      <c r="P20" s="278" t="s">
        <v>5635</v>
      </c>
      <c r="Q20" s="278" t="s">
        <v>5636</v>
      </c>
      <c r="R20" s="278" t="s">
        <v>5637</v>
      </c>
      <c r="S20" s="278" t="s">
        <v>5638</v>
      </c>
      <c r="T20" s="350">
        <v>43069</v>
      </c>
      <c r="U20" s="351">
        <v>22566600</v>
      </c>
      <c r="V20" s="278" t="s">
        <v>5639</v>
      </c>
      <c r="W20" s="350">
        <v>43040</v>
      </c>
      <c r="X20" s="350"/>
      <c r="Y20" s="279" t="s">
        <v>4241</v>
      </c>
    </row>
    <row r="21" spans="1:25" s="306" customFormat="1" ht="91.5" hidden="1" customHeight="1" x14ac:dyDescent="0.25">
      <c r="A21" s="279">
        <v>21</v>
      </c>
      <c r="B21" s="279" t="s">
        <v>3825</v>
      </c>
      <c r="C21" s="299" t="s">
        <v>5640</v>
      </c>
      <c r="D21" s="352" t="s">
        <v>5641</v>
      </c>
      <c r="E21" s="346" t="s">
        <v>5642</v>
      </c>
      <c r="F21" s="347">
        <v>42803</v>
      </c>
      <c r="G21" s="347">
        <v>42830</v>
      </c>
      <c r="H21" s="278" t="s">
        <v>5643</v>
      </c>
      <c r="I21" s="348"/>
      <c r="J21" s="348"/>
      <c r="K21" s="349"/>
      <c r="L21" s="349"/>
      <c r="M21" s="348">
        <v>3000</v>
      </c>
      <c r="N21" s="348" t="s">
        <v>4501</v>
      </c>
      <c r="O21" s="350">
        <v>61052</v>
      </c>
      <c r="P21" s="278" t="s">
        <v>5644</v>
      </c>
      <c r="Q21" s="278" t="s">
        <v>5645</v>
      </c>
      <c r="R21" s="278"/>
      <c r="S21" s="278"/>
      <c r="T21" s="350">
        <v>42839</v>
      </c>
      <c r="U21" s="351">
        <v>5630700</v>
      </c>
      <c r="V21" s="278" t="s">
        <v>5646</v>
      </c>
      <c r="W21" s="350">
        <v>42825</v>
      </c>
      <c r="X21" s="350">
        <v>42843</v>
      </c>
      <c r="Y21" s="279" t="s">
        <v>4241</v>
      </c>
    </row>
    <row r="22" spans="1:25" s="306" customFormat="1" ht="43.5" customHeight="1" x14ac:dyDescent="0.25">
      <c r="A22" s="749">
        <v>22</v>
      </c>
      <c r="B22" s="749" t="s">
        <v>4305</v>
      </c>
      <c r="C22" s="832" t="s">
        <v>5559</v>
      </c>
      <c r="D22" s="832" t="s">
        <v>5030</v>
      </c>
      <c r="E22" s="832" t="s">
        <v>3493</v>
      </c>
      <c r="F22" s="828">
        <v>42807</v>
      </c>
      <c r="G22" s="828">
        <v>42835</v>
      </c>
      <c r="H22" s="749" t="s">
        <v>5647</v>
      </c>
      <c r="I22" s="354">
        <v>2536.5</v>
      </c>
      <c r="J22" s="354" t="s">
        <v>922</v>
      </c>
      <c r="K22" s="815">
        <v>2210.3000000000002</v>
      </c>
      <c r="L22" s="815" t="s">
        <v>922</v>
      </c>
      <c r="M22" s="823">
        <v>2559.6</v>
      </c>
      <c r="N22" s="823" t="s">
        <v>1006</v>
      </c>
      <c r="O22" s="819">
        <v>60789</v>
      </c>
      <c r="P22" s="749" t="s">
        <v>5648</v>
      </c>
      <c r="Q22" s="749" t="s">
        <v>5649</v>
      </c>
      <c r="R22" s="749" t="s">
        <v>5650</v>
      </c>
      <c r="S22" s="749" t="s">
        <v>5651</v>
      </c>
      <c r="T22" s="819">
        <v>42885</v>
      </c>
      <c r="U22" s="817">
        <v>16988950</v>
      </c>
      <c r="V22" s="749" t="s">
        <v>5652</v>
      </c>
      <c r="W22" s="819">
        <v>42874</v>
      </c>
      <c r="X22" s="819">
        <v>42886</v>
      </c>
      <c r="Y22" s="749" t="s">
        <v>3778</v>
      </c>
    </row>
    <row r="23" spans="1:25" s="306" customFormat="1" ht="43.5" hidden="1" customHeight="1" x14ac:dyDescent="0.25">
      <c r="A23" s="750"/>
      <c r="B23" s="750"/>
      <c r="C23" s="834"/>
      <c r="D23" s="834"/>
      <c r="E23" s="834"/>
      <c r="F23" s="830"/>
      <c r="G23" s="830"/>
      <c r="H23" s="750"/>
      <c r="I23" s="354">
        <v>349.3</v>
      </c>
      <c r="J23" s="354" t="s">
        <v>3986</v>
      </c>
      <c r="K23" s="816"/>
      <c r="L23" s="816"/>
      <c r="M23" s="824"/>
      <c r="N23" s="824"/>
      <c r="O23" s="820"/>
      <c r="P23" s="750"/>
      <c r="Q23" s="750"/>
      <c r="R23" s="750"/>
      <c r="S23" s="750"/>
      <c r="T23" s="820"/>
      <c r="U23" s="818"/>
      <c r="V23" s="750"/>
      <c r="W23" s="820"/>
      <c r="X23" s="820"/>
      <c r="Y23" s="750"/>
    </row>
    <row r="24" spans="1:25" s="306" customFormat="1" ht="91.5" hidden="1" customHeight="1" x14ac:dyDescent="0.25">
      <c r="A24" s="279">
        <v>23</v>
      </c>
      <c r="B24" s="279" t="s">
        <v>4311</v>
      </c>
      <c r="C24" s="299" t="s">
        <v>3360</v>
      </c>
      <c r="D24" s="299" t="s">
        <v>5653</v>
      </c>
      <c r="E24" s="346" t="s">
        <v>3507</v>
      </c>
      <c r="F24" s="347">
        <v>42809</v>
      </c>
      <c r="G24" s="347">
        <v>42837</v>
      </c>
      <c r="H24" s="278" t="s">
        <v>5654</v>
      </c>
      <c r="I24" s="348">
        <v>2491.6</v>
      </c>
      <c r="J24" s="348" t="s">
        <v>3942</v>
      </c>
      <c r="K24" s="349"/>
      <c r="L24" s="349"/>
      <c r="M24" s="348">
        <v>2491.6</v>
      </c>
      <c r="N24" s="348" t="s">
        <v>1006</v>
      </c>
      <c r="O24" s="350">
        <v>60820</v>
      </c>
      <c r="P24" s="278" t="s">
        <v>5655</v>
      </c>
      <c r="Q24" s="278" t="s">
        <v>5656</v>
      </c>
      <c r="R24" s="278" t="s">
        <v>5657</v>
      </c>
      <c r="S24" s="278" t="s">
        <v>5658</v>
      </c>
      <c r="T24" s="350">
        <v>42979</v>
      </c>
      <c r="U24" s="351">
        <v>9966400</v>
      </c>
      <c r="V24" s="278" t="s">
        <v>5659</v>
      </c>
      <c r="W24" s="350">
        <v>42963</v>
      </c>
      <c r="X24" s="350">
        <v>42992</v>
      </c>
      <c r="Y24" s="279" t="s">
        <v>3778</v>
      </c>
    </row>
    <row r="25" spans="1:25" s="306" customFormat="1" ht="91.5" hidden="1" customHeight="1" x14ac:dyDescent="0.25">
      <c r="A25" s="279">
        <v>24</v>
      </c>
      <c r="B25" s="279" t="s">
        <v>4318</v>
      </c>
      <c r="C25" s="299" t="s">
        <v>5660</v>
      </c>
      <c r="D25" s="352" t="s">
        <v>5661</v>
      </c>
      <c r="E25" s="346" t="s">
        <v>5662</v>
      </c>
      <c r="F25" s="347">
        <v>42814</v>
      </c>
      <c r="G25" s="347">
        <v>42839</v>
      </c>
      <c r="H25" s="278" t="s">
        <v>5663</v>
      </c>
      <c r="I25" s="348"/>
      <c r="J25" s="348"/>
      <c r="K25" s="349"/>
      <c r="L25" s="349"/>
      <c r="M25" s="348">
        <v>5256.5</v>
      </c>
      <c r="N25" s="348" t="s">
        <v>4501</v>
      </c>
      <c r="O25" s="350">
        <v>60688</v>
      </c>
      <c r="P25" s="278" t="s">
        <v>5664</v>
      </c>
      <c r="Q25" s="278" t="s">
        <v>5665</v>
      </c>
      <c r="R25" s="278" t="s">
        <v>5666</v>
      </c>
      <c r="S25" s="278" t="s">
        <v>5667</v>
      </c>
      <c r="T25" s="350">
        <v>42885</v>
      </c>
      <c r="U25" s="351">
        <v>10635630</v>
      </c>
      <c r="V25" s="278" t="s">
        <v>5668</v>
      </c>
      <c r="W25" s="350">
        <v>42869</v>
      </c>
      <c r="X25" s="350">
        <v>42885</v>
      </c>
      <c r="Y25" s="279" t="s">
        <v>4241</v>
      </c>
    </row>
    <row r="26" spans="1:25" s="306" customFormat="1" ht="50.25" hidden="1" customHeight="1" x14ac:dyDescent="0.25">
      <c r="A26" s="749">
        <v>25</v>
      </c>
      <c r="B26" s="749" t="s">
        <v>4325</v>
      </c>
      <c r="C26" s="832" t="s">
        <v>5669</v>
      </c>
      <c r="D26" s="832" t="s">
        <v>5670</v>
      </c>
      <c r="E26" s="832" t="s">
        <v>5671</v>
      </c>
      <c r="F26" s="828">
        <v>42822</v>
      </c>
      <c r="G26" s="828">
        <v>42850</v>
      </c>
      <c r="H26" s="749" t="s">
        <v>5672</v>
      </c>
      <c r="I26" s="348">
        <v>2176.6999999999998</v>
      </c>
      <c r="J26" s="348" t="s">
        <v>3942</v>
      </c>
      <c r="K26" s="349">
        <v>33817.1</v>
      </c>
      <c r="L26" s="349" t="s">
        <v>1005</v>
      </c>
      <c r="M26" s="348">
        <v>42717.4</v>
      </c>
      <c r="N26" s="348" t="s">
        <v>1006</v>
      </c>
      <c r="O26" s="819">
        <v>60930</v>
      </c>
      <c r="P26" s="749" t="s">
        <v>5673</v>
      </c>
      <c r="Q26" s="749" t="s">
        <v>5674</v>
      </c>
      <c r="R26" s="749" t="s">
        <v>5675</v>
      </c>
      <c r="S26" s="749" t="s">
        <v>5676</v>
      </c>
      <c r="T26" s="819">
        <v>42886</v>
      </c>
      <c r="U26" s="817">
        <v>21215400</v>
      </c>
      <c r="V26" s="749" t="s">
        <v>5677</v>
      </c>
      <c r="W26" s="819">
        <v>42845</v>
      </c>
      <c r="X26" s="819">
        <v>42892</v>
      </c>
      <c r="Y26" s="749" t="s">
        <v>3778</v>
      </c>
    </row>
    <row r="27" spans="1:25" s="306" customFormat="1" ht="50.25" hidden="1" customHeight="1" x14ac:dyDescent="0.25">
      <c r="A27" s="750"/>
      <c r="B27" s="750"/>
      <c r="C27" s="834"/>
      <c r="D27" s="834"/>
      <c r="E27" s="834"/>
      <c r="F27" s="830"/>
      <c r="G27" s="830"/>
      <c r="H27" s="750"/>
      <c r="I27" s="348">
        <v>30000.6</v>
      </c>
      <c r="J27" s="348" t="s">
        <v>3987</v>
      </c>
      <c r="K27" s="349">
        <v>6723.6</v>
      </c>
      <c r="L27" s="349" t="s">
        <v>3801</v>
      </c>
      <c r="M27" s="348">
        <v>30000.6</v>
      </c>
      <c r="N27" s="348" t="s">
        <v>3987</v>
      </c>
      <c r="O27" s="820"/>
      <c r="P27" s="750"/>
      <c r="Q27" s="750"/>
      <c r="R27" s="750"/>
      <c r="S27" s="750"/>
      <c r="T27" s="820"/>
      <c r="U27" s="818"/>
      <c r="V27" s="750"/>
      <c r="W27" s="820"/>
      <c r="X27" s="820"/>
      <c r="Y27" s="750"/>
    </row>
    <row r="28" spans="1:25" s="306" customFormat="1" ht="91.5" hidden="1" customHeight="1" x14ac:dyDescent="0.25">
      <c r="A28" s="279">
        <v>26</v>
      </c>
      <c r="B28" s="279" t="s">
        <v>4332</v>
      </c>
      <c r="C28" s="299" t="s">
        <v>5678</v>
      </c>
      <c r="D28" s="299" t="s">
        <v>5679</v>
      </c>
      <c r="E28" s="346" t="s">
        <v>5680</v>
      </c>
      <c r="F28" s="347">
        <v>42825</v>
      </c>
      <c r="G28" s="347">
        <v>42852</v>
      </c>
      <c r="H28" s="278" t="s">
        <v>5681</v>
      </c>
      <c r="I28" s="348"/>
      <c r="J28" s="348"/>
      <c r="K28" s="349"/>
      <c r="L28" s="349"/>
      <c r="M28" s="348">
        <v>3200</v>
      </c>
      <c r="N28" s="348" t="s">
        <v>4501</v>
      </c>
      <c r="O28" s="350">
        <v>61052</v>
      </c>
      <c r="P28" s="278" t="s">
        <v>5682</v>
      </c>
      <c r="Q28" s="278" t="s">
        <v>5683</v>
      </c>
      <c r="R28" s="278" t="s">
        <v>5684</v>
      </c>
      <c r="S28" s="278" t="s">
        <v>5685</v>
      </c>
      <c r="T28" s="350">
        <v>42970</v>
      </c>
      <c r="U28" s="351">
        <v>19193575</v>
      </c>
      <c r="V28" s="278" t="s">
        <v>5686</v>
      </c>
      <c r="W28" s="350" t="s">
        <v>5687</v>
      </c>
      <c r="X28" s="350"/>
      <c r="Y28" s="279" t="s">
        <v>4241</v>
      </c>
    </row>
    <row r="29" spans="1:25" s="306" customFormat="1" ht="91.5" customHeight="1" x14ac:dyDescent="0.25">
      <c r="A29" s="279">
        <v>27</v>
      </c>
      <c r="B29" s="279" t="s">
        <v>4336</v>
      </c>
      <c r="C29" s="299" t="s">
        <v>4892</v>
      </c>
      <c r="D29" s="352" t="s">
        <v>5688</v>
      </c>
      <c r="E29" s="346" t="s">
        <v>5689</v>
      </c>
      <c r="F29" s="347">
        <v>42830</v>
      </c>
      <c r="G29" s="347">
        <v>42859</v>
      </c>
      <c r="H29" s="278" t="s">
        <v>5690</v>
      </c>
      <c r="I29" s="348"/>
      <c r="J29" s="348"/>
      <c r="K29" s="349">
        <v>1200</v>
      </c>
      <c r="L29" s="349" t="s">
        <v>922</v>
      </c>
      <c r="M29" s="348">
        <v>1200</v>
      </c>
      <c r="N29" s="348" t="s">
        <v>1006</v>
      </c>
      <c r="O29" s="350">
        <v>60779</v>
      </c>
      <c r="P29" s="278" t="s">
        <v>5691</v>
      </c>
      <c r="Q29" s="278" t="s">
        <v>5692</v>
      </c>
      <c r="R29" s="278" t="s">
        <v>5693</v>
      </c>
      <c r="S29" s="278" t="s">
        <v>5694</v>
      </c>
      <c r="T29" s="350">
        <v>42913</v>
      </c>
      <c r="U29" s="351">
        <v>22500000</v>
      </c>
      <c r="V29" s="278" t="s">
        <v>5695</v>
      </c>
      <c r="W29" s="350">
        <v>42909</v>
      </c>
      <c r="X29" s="350">
        <v>42934</v>
      </c>
      <c r="Y29" s="279" t="s">
        <v>4494</v>
      </c>
    </row>
    <row r="30" spans="1:25" s="243" customFormat="1" ht="91.5" hidden="1" customHeight="1" x14ac:dyDescent="0.25">
      <c r="A30" s="279">
        <v>28</v>
      </c>
      <c r="B30" s="279" t="s">
        <v>4731</v>
      </c>
      <c r="C30" s="299" t="s">
        <v>3376</v>
      </c>
      <c r="D30" s="299" t="s">
        <v>5696</v>
      </c>
      <c r="E30" s="346" t="s">
        <v>5497</v>
      </c>
      <c r="F30" s="347">
        <v>42832</v>
      </c>
      <c r="G30" s="347">
        <v>42860</v>
      </c>
      <c r="H30" s="278" t="s">
        <v>5697</v>
      </c>
      <c r="I30" s="348">
        <v>0.7</v>
      </c>
      <c r="J30" s="348" t="s">
        <v>4256</v>
      </c>
      <c r="K30" s="349">
        <v>406</v>
      </c>
      <c r="L30" s="349" t="s">
        <v>923</v>
      </c>
      <c r="M30" s="348">
        <v>406.7</v>
      </c>
      <c r="N30" s="348" t="s">
        <v>1006</v>
      </c>
      <c r="O30" s="350">
        <v>60940</v>
      </c>
      <c r="P30" s="278" t="s">
        <v>5698</v>
      </c>
      <c r="Q30" s="278" t="s">
        <v>5699</v>
      </c>
      <c r="R30" s="238"/>
      <c r="S30" s="238"/>
      <c r="T30" s="355"/>
      <c r="U30" s="356"/>
      <c r="V30" s="238"/>
      <c r="W30" s="355"/>
      <c r="X30" s="355"/>
      <c r="Y30" s="237" t="s">
        <v>4494</v>
      </c>
    </row>
    <row r="31" spans="1:25" s="306" customFormat="1" ht="90.75" hidden="1" customHeight="1" x14ac:dyDescent="0.25">
      <c r="A31" s="279">
        <v>29</v>
      </c>
      <c r="B31" s="279" t="s">
        <v>4750</v>
      </c>
      <c r="C31" s="299" t="s">
        <v>5700</v>
      </c>
      <c r="D31" s="299" t="s">
        <v>5701</v>
      </c>
      <c r="E31" s="346" t="s">
        <v>982</v>
      </c>
      <c r="F31" s="347">
        <v>42832</v>
      </c>
      <c r="G31" s="347">
        <v>42874</v>
      </c>
      <c r="H31" s="278" t="s">
        <v>5702</v>
      </c>
      <c r="I31" s="348">
        <v>991.2</v>
      </c>
      <c r="J31" s="348" t="s">
        <v>1006</v>
      </c>
      <c r="K31" s="349"/>
      <c r="L31" s="349"/>
      <c r="M31" s="348">
        <v>991.2</v>
      </c>
      <c r="N31" s="348" t="s">
        <v>1006</v>
      </c>
      <c r="O31" s="350">
        <v>58195</v>
      </c>
      <c r="P31" s="278" t="s">
        <v>5703</v>
      </c>
      <c r="Q31" s="278" t="s">
        <v>5704</v>
      </c>
      <c r="R31" s="278" t="s">
        <v>5705</v>
      </c>
      <c r="S31" s="278" t="s">
        <v>5706</v>
      </c>
      <c r="T31" s="350">
        <v>42996</v>
      </c>
      <c r="U31" s="351">
        <v>17479200</v>
      </c>
      <c r="V31" s="278" t="s">
        <v>5707</v>
      </c>
      <c r="W31" s="350">
        <v>42968</v>
      </c>
      <c r="X31" s="350">
        <v>43000</v>
      </c>
      <c r="Y31" s="279" t="s">
        <v>3778</v>
      </c>
    </row>
    <row r="32" spans="1:25" s="306" customFormat="1" ht="91.5" hidden="1" customHeight="1" x14ac:dyDescent="0.25">
      <c r="A32" s="279">
        <v>30</v>
      </c>
      <c r="B32" s="279" t="s">
        <v>4356</v>
      </c>
      <c r="C32" s="299" t="s">
        <v>5708</v>
      </c>
      <c r="D32" s="352" t="s">
        <v>5709</v>
      </c>
      <c r="E32" s="346" t="s">
        <v>5680</v>
      </c>
      <c r="F32" s="347">
        <v>42836</v>
      </c>
      <c r="G32" s="347">
        <v>42864</v>
      </c>
      <c r="H32" s="278" t="s">
        <v>5710</v>
      </c>
      <c r="I32" s="348"/>
      <c r="J32" s="348"/>
      <c r="K32" s="349"/>
      <c r="L32" s="349"/>
      <c r="M32" s="348">
        <v>1600</v>
      </c>
      <c r="N32" s="348" t="s">
        <v>4501</v>
      </c>
      <c r="O32" s="350">
        <v>61049</v>
      </c>
      <c r="P32" s="278" t="s">
        <v>5711</v>
      </c>
      <c r="Q32" s="278" t="s">
        <v>5712</v>
      </c>
      <c r="R32" s="278" t="s">
        <v>5713</v>
      </c>
      <c r="S32" s="278" t="s">
        <v>5714</v>
      </c>
      <c r="T32" s="350">
        <v>42884</v>
      </c>
      <c r="U32" s="351">
        <v>9557300</v>
      </c>
      <c r="V32" s="278" t="s">
        <v>5715</v>
      </c>
      <c r="W32" s="350">
        <v>42867</v>
      </c>
      <c r="X32" s="350">
        <v>42893</v>
      </c>
      <c r="Y32" s="279" t="s">
        <v>4494</v>
      </c>
    </row>
    <row r="33" spans="1:25" s="306" customFormat="1" ht="91.5" customHeight="1" x14ac:dyDescent="0.25">
      <c r="A33" s="279">
        <v>31</v>
      </c>
      <c r="B33" s="279" t="s">
        <v>3833</v>
      </c>
      <c r="C33" s="299" t="s">
        <v>5716</v>
      </c>
      <c r="D33" s="352" t="s">
        <v>3466</v>
      </c>
      <c r="E33" s="346" t="s">
        <v>5717</v>
      </c>
      <c r="F33" s="347">
        <v>42837</v>
      </c>
      <c r="G33" s="347">
        <v>42865</v>
      </c>
      <c r="H33" s="278" t="s">
        <v>5718</v>
      </c>
      <c r="I33" s="348">
        <v>44742</v>
      </c>
      <c r="J33" s="348" t="s">
        <v>922</v>
      </c>
      <c r="K33" s="349">
        <v>44742.7</v>
      </c>
      <c r="L33" s="349" t="s">
        <v>922</v>
      </c>
      <c r="M33" s="348">
        <v>44742.7</v>
      </c>
      <c r="N33" s="348" t="s">
        <v>3637</v>
      </c>
      <c r="O33" s="350">
        <v>45051</v>
      </c>
      <c r="P33" s="278" t="s">
        <v>5719</v>
      </c>
      <c r="Q33" s="278" t="s">
        <v>5720</v>
      </c>
      <c r="R33" s="278" t="s">
        <v>5721</v>
      </c>
      <c r="S33" s="278" t="s">
        <v>5722</v>
      </c>
      <c r="T33" s="350"/>
      <c r="U33" s="351">
        <v>5554100</v>
      </c>
      <c r="V33" s="278" t="s">
        <v>5723</v>
      </c>
      <c r="W33" s="350">
        <v>42853</v>
      </c>
      <c r="X33" s="350">
        <v>42874</v>
      </c>
      <c r="Y33" s="279" t="s">
        <v>4494</v>
      </c>
    </row>
    <row r="34" spans="1:25" s="306" customFormat="1" ht="43.5" customHeight="1" x14ac:dyDescent="0.25">
      <c r="A34" s="749">
        <v>32</v>
      </c>
      <c r="B34" s="749" t="s">
        <v>4375</v>
      </c>
      <c r="C34" s="832" t="s">
        <v>5724</v>
      </c>
      <c r="D34" s="832" t="s">
        <v>5725</v>
      </c>
      <c r="E34" s="832" t="s">
        <v>5726</v>
      </c>
      <c r="F34" s="828">
        <v>42844</v>
      </c>
      <c r="G34" s="828">
        <v>42872</v>
      </c>
      <c r="H34" s="749" t="s">
        <v>5727</v>
      </c>
      <c r="I34" s="348">
        <v>95443.9</v>
      </c>
      <c r="J34" s="348" t="s">
        <v>3803</v>
      </c>
      <c r="K34" s="349">
        <v>92741.8</v>
      </c>
      <c r="L34" s="349" t="s">
        <v>3803</v>
      </c>
      <c r="M34" s="823">
        <v>100000</v>
      </c>
      <c r="N34" s="823" t="s">
        <v>1006</v>
      </c>
      <c r="O34" s="819">
        <v>68241</v>
      </c>
      <c r="P34" s="749" t="s">
        <v>5728</v>
      </c>
      <c r="Q34" s="749" t="s">
        <v>5729</v>
      </c>
      <c r="R34" s="749" t="s">
        <v>5730</v>
      </c>
      <c r="S34" s="749" t="s">
        <v>5731</v>
      </c>
      <c r="T34" s="819">
        <v>42872</v>
      </c>
      <c r="U34" s="817">
        <v>45000000</v>
      </c>
      <c r="V34" s="749" t="s">
        <v>5732</v>
      </c>
      <c r="W34" s="819">
        <v>42866</v>
      </c>
      <c r="X34" s="819">
        <v>42873</v>
      </c>
      <c r="Y34" s="749" t="s">
        <v>4494</v>
      </c>
    </row>
    <row r="35" spans="1:25" s="306" customFormat="1" ht="43.5" hidden="1" customHeight="1" x14ac:dyDescent="0.25">
      <c r="A35" s="750"/>
      <c r="B35" s="750"/>
      <c r="C35" s="834"/>
      <c r="D35" s="834"/>
      <c r="E35" s="834"/>
      <c r="F35" s="830"/>
      <c r="G35" s="830"/>
      <c r="H35" s="750"/>
      <c r="I35" s="348">
        <v>7500.2</v>
      </c>
      <c r="J35" s="348" t="s">
        <v>974</v>
      </c>
      <c r="K35" s="349">
        <v>7258.2</v>
      </c>
      <c r="L35" s="349" t="s">
        <v>974</v>
      </c>
      <c r="M35" s="824"/>
      <c r="N35" s="824"/>
      <c r="O35" s="820"/>
      <c r="P35" s="750"/>
      <c r="Q35" s="750"/>
      <c r="R35" s="750"/>
      <c r="S35" s="750"/>
      <c r="T35" s="820"/>
      <c r="U35" s="818"/>
      <c r="V35" s="750"/>
      <c r="W35" s="820"/>
      <c r="X35" s="820"/>
      <c r="Y35" s="750"/>
    </row>
    <row r="36" spans="1:25" s="306" customFormat="1" ht="91.5" customHeight="1" x14ac:dyDescent="0.25">
      <c r="A36" s="279">
        <v>33</v>
      </c>
      <c r="B36" s="279" t="s">
        <v>4782</v>
      </c>
      <c r="C36" s="299" t="s">
        <v>5733</v>
      </c>
      <c r="D36" s="352" t="s">
        <v>5030</v>
      </c>
      <c r="E36" s="346" t="s">
        <v>5404</v>
      </c>
      <c r="F36" s="347">
        <v>42845</v>
      </c>
      <c r="G36" s="347">
        <v>42873</v>
      </c>
      <c r="H36" s="278" t="s">
        <v>5734</v>
      </c>
      <c r="I36" s="348">
        <v>12000</v>
      </c>
      <c r="J36" s="348" t="s">
        <v>922</v>
      </c>
      <c r="K36" s="349">
        <v>12000</v>
      </c>
      <c r="L36" s="349" t="s">
        <v>922</v>
      </c>
      <c r="M36" s="348">
        <v>12000</v>
      </c>
      <c r="N36" s="348" t="s">
        <v>1006</v>
      </c>
      <c r="O36" s="350">
        <v>60841</v>
      </c>
      <c r="P36" s="278" t="s">
        <v>5735</v>
      </c>
      <c r="Q36" s="278" t="s">
        <v>5736</v>
      </c>
      <c r="R36" s="278"/>
      <c r="S36" s="278" t="s">
        <v>5737</v>
      </c>
      <c r="T36" s="350">
        <v>42905</v>
      </c>
      <c r="U36" s="351">
        <v>918750</v>
      </c>
      <c r="V36" s="278" t="s">
        <v>5738</v>
      </c>
      <c r="W36" s="350">
        <v>42892</v>
      </c>
      <c r="X36" s="350">
        <v>42909</v>
      </c>
      <c r="Y36" s="279" t="s">
        <v>4241</v>
      </c>
    </row>
    <row r="37" spans="1:25" s="306" customFormat="1" ht="91.5" hidden="1" customHeight="1" x14ac:dyDescent="0.25">
      <c r="A37" s="279">
        <v>34</v>
      </c>
      <c r="B37" s="279" t="s">
        <v>4794</v>
      </c>
      <c r="C37" s="299" t="s">
        <v>5273</v>
      </c>
      <c r="D37" s="352" t="s">
        <v>3466</v>
      </c>
      <c r="E37" s="346" t="s">
        <v>5739</v>
      </c>
      <c r="F37" s="347">
        <v>42850</v>
      </c>
      <c r="G37" s="347">
        <v>42878</v>
      </c>
      <c r="H37" s="278" t="s">
        <v>5740</v>
      </c>
      <c r="I37" s="348">
        <v>47547.1</v>
      </c>
      <c r="J37" s="348" t="s">
        <v>3987</v>
      </c>
      <c r="K37" s="349"/>
      <c r="L37" s="349"/>
      <c r="M37" s="348">
        <v>47547.1</v>
      </c>
      <c r="N37" s="348" t="s">
        <v>3987</v>
      </c>
      <c r="O37" s="350">
        <v>48388</v>
      </c>
      <c r="P37" s="278"/>
      <c r="Q37" s="278" t="s">
        <v>5741</v>
      </c>
      <c r="R37" s="278"/>
      <c r="S37" s="278"/>
      <c r="T37" s="350"/>
      <c r="U37" s="351"/>
      <c r="V37" s="357"/>
      <c r="W37" s="350">
        <v>42905</v>
      </c>
      <c r="X37" s="350"/>
      <c r="Y37" s="279" t="s">
        <v>4241</v>
      </c>
    </row>
    <row r="38" spans="1:25" s="306" customFormat="1" ht="123" hidden="1" customHeight="1" x14ac:dyDescent="0.25">
      <c r="A38" s="279">
        <v>35</v>
      </c>
      <c r="B38" s="279" t="s">
        <v>4386</v>
      </c>
      <c r="C38" s="358" t="s">
        <v>1276</v>
      </c>
      <c r="D38" s="299" t="s">
        <v>5742</v>
      </c>
      <c r="E38" s="359" t="s">
        <v>5743</v>
      </c>
      <c r="F38" s="347">
        <v>42851</v>
      </c>
      <c r="G38" s="347">
        <v>42879</v>
      </c>
      <c r="H38" s="278" t="s">
        <v>5744</v>
      </c>
      <c r="I38" s="348"/>
      <c r="J38" s="348"/>
      <c r="K38" s="349"/>
      <c r="L38" s="349"/>
      <c r="M38" s="348">
        <v>21808.6</v>
      </c>
      <c r="N38" s="348" t="s">
        <v>3636</v>
      </c>
      <c r="O38" s="350">
        <v>60399</v>
      </c>
      <c r="P38" s="278" t="s">
        <v>5745</v>
      </c>
      <c r="Q38" s="278" t="s">
        <v>5746</v>
      </c>
      <c r="R38" s="278" t="s">
        <v>5747</v>
      </c>
      <c r="S38" s="278" t="s">
        <v>5748</v>
      </c>
      <c r="T38" s="350">
        <v>43034</v>
      </c>
      <c r="U38" s="351">
        <v>82690900</v>
      </c>
      <c r="V38" s="278" t="s">
        <v>5749</v>
      </c>
      <c r="W38" s="350">
        <v>43014</v>
      </c>
      <c r="X38" s="350"/>
      <c r="Y38" s="279" t="s">
        <v>4241</v>
      </c>
    </row>
    <row r="39" spans="1:25" s="306" customFormat="1" ht="91.5" hidden="1" customHeight="1" x14ac:dyDescent="0.25">
      <c r="A39" s="279">
        <v>36</v>
      </c>
      <c r="B39" s="279" t="s">
        <v>4398</v>
      </c>
      <c r="C39" s="358" t="s">
        <v>5750</v>
      </c>
      <c r="D39" s="299" t="s">
        <v>4866</v>
      </c>
      <c r="E39" s="346" t="s">
        <v>3507</v>
      </c>
      <c r="F39" s="347">
        <v>42851</v>
      </c>
      <c r="G39" s="347">
        <v>42879</v>
      </c>
      <c r="H39" s="278" t="s">
        <v>5751</v>
      </c>
      <c r="I39" s="348">
        <v>14177.8</v>
      </c>
      <c r="J39" s="348" t="s">
        <v>4295</v>
      </c>
      <c r="K39" s="349"/>
      <c r="L39" s="349"/>
      <c r="M39" s="348">
        <v>14177.8</v>
      </c>
      <c r="N39" s="348" t="s">
        <v>4295</v>
      </c>
      <c r="O39" s="350">
        <v>61105</v>
      </c>
      <c r="P39" s="278" t="s">
        <v>5752</v>
      </c>
      <c r="Q39" s="278" t="s">
        <v>5753</v>
      </c>
      <c r="R39" s="278" t="s">
        <v>5754</v>
      </c>
      <c r="S39" s="278" t="s">
        <v>5755</v>
      </c>
      <c r="T39" s="350">
        <v>42886</v>
      </c>
      <c r="U39" s="351">
        <v>68551000</v>
      </c>
      <c r="V39" s="278" t="s">
        <v>5756</v>
      </c>
      <c r="W39" s="350">
        <v>42874</v>
      </c>
      <c r="X39" s="350">
        <v>42887</v>
      </c>
      <c r="Y39" s="279" t="s">
        <v>4494</v>
      </c>
    </row>
    <row r="40" spans="1:25" s="306" customFormat="1" ht="91.5" hidden="1" customHeight="1" x14ac:dyDescent="0.25">
      <c r="A40" s="279">
        <v>37</v>
      </c>
      <c r="B40" s="279" t="s">
        <v>4599</v>
      </c>
      <c r="C40" s="299" t="s">
        <v>1971</v>
      </c>
      <c r="D40" s="352" t="s">
        <v>5757</v>
      </c>
      <c r="E40" s="346" t="s">
        <v>5758</v>
      </c>
      <c r="F40" s="347">
        <v>42858</v>
      </c>
      <c r="G40" s="347">
        <v>42884</v>
      </c>
      <c r="H40" s="278" t="s">
        <v>5759</v>
      </c>
      <c r="I40" s="348"/>
      <c r="J40" s="348"/>
      <c r="K40" s="349">
        <v>163.6</v>
      </c>
      <c r="L40" s="349" t="s">
        <v>1005</v>
      </c>
      <c r="M40" s="348">
        <v>163.6</v>
      </c>
      <c r="N40" s="348" t="s">
        <v>1006</v>
      </c>
      <c r="O40" s="350">
        <v>47848</v>
      </c>
      <c r="P40" s="278" t="s">
        <v>5760</v>
      </c>
      <c r="Q40" s="278" t="s">
        <v>5761</v>
      </c>
      <c r="R40" s="278" t="s">
        <v>5762</v>
      </c>
      <c r="S40" s="278" t="s">
        <v>5763</v>
      </c>
      <c r="T40" s="350">
        <v>42900</v>
      </c>
      <c r="U40" s="351">
        <v>203989</v>
      </c>
      <c r="V40" s="278" t="s">
        <v>5764</v>
      </c>
      <c r="W40" s="350">
        <v>42884</v>
      </c>
      <c r="X40" s="350">
        <v>42902</v>
      </c>
      <c r="Y40" s="279" t="s">
        <v>3778</v>
      </c>
    </row>
    <row r="41" spans="1:25" s="306" customFormat="1" ht="91.5" customHeight="1" x14ac:dyDescent="0.25">
      <c r="A41" s="279">
        <v>38</v>
      </c>
      <c r="B41" s="279" t="s">
        <v>4402</v>
      </c>
      <c r="C41" s="299" t="s">
        <v>3384</v>
      </c>
      <c r="D41" s="352" t="s">
        <v>5765</v>
      </c>
      <c r="E41" s="346" t="s">
        <v>3514</v>
      </c>
      <c r="F41" s="347">
        <v>42864</v>
      </c>
      <c r="G41" s="347">
        <v>42888</v>
      </c>
      <c r="H41" s="278" t="s">
        <v>5766</v>
      </c>
      <c r="I41" s="348"/>
      <c r="J41" s="348"/>
      <c r="K41" s="349">
        <v>98388.5</v>
      </c>
      <c r="L41" s="349" t="s">
        <v>922</v>
      </c>
      <c r="M41" s="348">
        <v>98388.5</v>
      </c>
      <c r="N41" s="348" t="s">
        <v>1006</v>
      </c>
      <c r="O41" s="350">
        <v>60556</v>
      </c>
      <c r="P41" s="278" t="s">
        <v>5767</v>
      </c>
      <c r="Q41" s="278" t="s">
        <v>5768</v>
      </c>
      <c r="R41" s="278" t="s">
        <v>5769</v>
      </c>
      <c r="S41" s="278" t="s">
        <v>5770</v>
      </c>
      <c r="T41" s="350">
        <v>42950</v>
      </c>
      <c r="U41" s="351">
        <v>17426375</v>
      </c>
      <c r="V41" s="278" t="s">
        <v>5771</v>
      </c>
      <c r="W41" s="350">
        <v>42916</v>
      </c>
      <c r="X41" s="350"/>
      <c r="Y41" s="279" t="s">
        <v>4241</v>
      </c>
    </row>
    <row r="42" spans="1:25" s="306" customFormat="1" ht="91.5" hidden="1" customHeight="1" x14ac:dyDescent="0.25">
      <c r="A42" s="279">
        <v>40</v>
      </c>
      <c r="B42" s="279" t="s">
        <v>4413</v>
      </c>
      <c r="C42" s="299" t="s">
        <v>5772</v>
      </c>
      <c r="D42" s="352" t="s">
        <v>5773</v>
      </c>
      <c r="E42" s="346" t="s">
        <v>5279</v>
      </c>
      <c r="F42" s="347">
        <v>42865</v>
      </c>
      <c r="G42" s="347">
        <v>42889</v>
      </c>
      <c r="H42" s="278" t="s">
        <v>5774</v>
      </c>
      <c r="I42" s="348"/>
      <c r="J42" s="348"/>
      <c r="K42" s="349">
        <v>2868.2</v>
      </c>
      <c r="L42" s="349" t="s">
        <v>974</v>
      </c>
      <c r="M42" s="348">
        <v>2868.2</v>
      </c>
      <c r="N42" s="348" t="s">
        <v>3637</v>
      </c>
      <c r="O42" s="350">
        <v>60694</v>
      </c>
      <c r="P42" s="278" t="s">
        <v>5775</v>
      </c>
      <c r="Q42" s="278" t="s">
        <v>5776</v>
      </c>
      <c r="R42" s="278" t="s">
        <v>5777</v>
      </c>
      <c r="S42" s="278" t="s">
        <v>5778</v>
      </c>
      <c r="T42" s="350">
        <v>42927</v>
      </c>
      <c r="U42" s="351">
        <v>878400</v>
      </c>
      <c r="V42" s="278" t="s">
        <v>5779</v>
      </c>
      <c r="W42" s="350">
        <v>42894</v>
      </c>
      <c r="X42" s="350">
        <v>42936</v>
      </c>
      <c r="Y42" s="279" t="s">
        <v>4494</v>
      </c>
    </row>
    <row r="43" spans="1:25" s="306" customFormat="1" ht="90.75" hidden="1" customHeight="1" x14ac:dyDescent="0.25">
      <c r="A43" s="279">
        <v>41</v>
      </c>
      <c r="B43" s="279" t="s">
        <v>4413</v>
      </c>
      <c r="C43" s="299" t="s">
        <v>1276</v>
      </c>
      <c r="D43" s="352" t="s">
        <v>5780</v>
      </c>
      <c r="E43" s="346" t="s">
        <v>902</v>
      </c>
      <c r="F43" s="347">
        <v>42873</v>
      </c>
      <c r="G43" s="347">
        <v>42908</v>
      </c>
      <c r="H43" s="278" t="s">
        <v>5781</v>
      </c>
      <c r="I43" s="348">
        <v>60624</v>
      </c>
      <c r="J43" s="348" t="s">
        <v>3637</v>
      </c>
      <c r="K43" s="349"/>
      <c r="L43" s="349"/>
      <c r="M43" s="348">
        <v>60624</v>
      </c>
      <c r="N43" s="348" t="s">
        <v>3637</v>
      </c>
      <c r="O43" s="350">
        <v>44927</v>
      </c>
      <c r="P43" s="278" t="s">
        <v>5782</v>
      </c>
      <c r="Q43" s="278" t="s">
        <v>5783</v>
      </c>
      <c r="R43" s="278" t="s">
        <v>5784</v>
      </c>
      <c r="S43" s="278" t="s">
        <v>5785</v>
      </c>
      <c r="T43" s="350">
        <v>43068</v>
      </c>
      <c r="U43" s="351">
        <v>4827200</v>
      </c>
      <c r="V43" s="278" t="s">
        <v>5786</v>
      </c>
      <c r="W43" s="350">
        <v>43059</v>
      </c>
      <c r="X43" s="350"/>
      <c r="Y43" s="279" t="s">
        <v>4494</v>
      </c>
    </row>
    <row r="44" spans="1:25" s="306" customFormat="1" ht="45.75" hidden="1" customHeight="1" x14ac:dyDescent="0.25">
      <c r="A44" s="749">
        <v>42</v>
      </c>
      <c r="B44" s="749" t="s">
        <v>4415</v>
      </c>
      <c r="C44" s="832" t="s">
        <v>3245</v>
      </c>
      <c r="D44" s="832" t="s">
        <v>5787</v>
      </c>
      <c r="E44" s="832" t="s">
        <v>996</v>
      </c>
      <c r="F44" s="828">
        <v>42877</v>
      </c>
      <c r="G44" s="828">
        <v>42901</v>
      </c>
      <c r="H44" s="749" t="s">
        <v>5788</v>
      </c>
      <c r="I44" s="348">
        <v>443.2</v>
      </c>
      <c r="J44" s="348" t="s">
        <v>3986</v>
      </c>
      <c r="K44" s="815">
        <v>28166.400000000001</v>
      </c>
      <c r="L44" s="815" t="s">
        <v>1005</v>
      </c>
      <c r="M44" s="823">
        <v>30185</v>
      </c>
      <c r="N44" s="823" t="s">
        <v>3636</v>
      </c>
      <c r="O44" s="819">
        <v>60267</v>
      </c>
      <c r="P44" s="749"/>
      <c r="Q44" s="749" t="s">
        <v>5789</v>
      </c>
      <c r="R44" s="749" t="s">
        <v>5790</v>
      </c>
      <c r="S44" s="749" t="s">
        <v>5791</v>
      </c>
      <c r="T44" s="819">
        <v>42923</v>
      </c>
      <c r="U44" s="817">
        <v>81499500</v>
      </c>
      <c r="V44" s="749" t="s">
        <v>5792</v>
      </c>
      <c r="W44" s="819">
        <v>42913</v>
      </c>
      <c r="X44" s="819">
        <v>42926</v>
      </c>
      <c r="Y44" s="749" t="s">
        <v>4494</v>
      </c>
    </row>
    <row r="45" spans="1:25" s="306" customFormat="1" ht="45.75" hidden="1" customHeight="1" x14ac:dyDescent="0.25">
      <c r="A45" s="750"/>
      <c r="B45" s="750"/>
      <c r="C45" s="834"/>
      <c r="D45" s="834"/>
      <c r="E45" s="834"/>
      <c r="F45" s="830"/>
      <c r="G45" s="830"/>
      <c r="H45" s="750"/>
      <c r="I45" s="348">
        <v>1417.3</v>
      </c>
      <c r="J45" s="348" t="s">
        <v>3942</v>
      </c>
      <c r="K45" s="816"/>
      <c r="L45" s="816"/>
      <c r="M45" s="824"/>
      <c r="N45" s="824"/>
      <c r="O45" s="820"/>
      <c r="P45" s="750"/>
      <c r="Q45" s="750"/>
      <c r="R45" s="750"/>
      <c r="S45" s="750"/>
      <c r="T45" s="820"/>
      <c r="U45" s="818"/>
      <c r="V45" s="750"/>
      <c r="W45" s="820"/>
      <c r="X45" s="820"/>
      <c r="Y45" s="750"/>
    </row>
    <row r="46" spans="1:25" s="306" customFormat="1" ht="91.5" hidden="1" customHeight="1" x14ac:dyDescent="0.25">
      <c r="A46" s="279">
        <v>43</v>
      </c>
      <c r="B46" s="279" t="s">
        <v>4873</v>
      </c>
      <c r="C46" s="299" t="s">
        <v>5793</v>
      </c>
      <c r="D46" s="352" t="s">
        <v>5794</v>
      </c>
      <c r="E46" s="346" t="s">
        <v>5795</v>
      </c>
      <c r="F46" s="347">
        <v>42879</v>
      </c>
      <c r="G46" s="347">
        <v>42905</v>
      </c>
      <c r="H46" s="278" t="s">
        <v>5796</v>
      </c>
      <c r="I46" s="348">
        <v>17142</v>
      </c>
      <c r="J46" s="348" t="s">
        <v>3987</v>
      </c>
      <c r="K46" s="349"/>
      <c r="L46" s="349"/>
      <c r="M46" s="348">
        <v>17142</v>
      </c>
      <c r="N46" s="348" t="s">
        <v>3987</v>
      </c>
      <c r="O46" s="350">
        <v>46512</v>
      </c>
      <c r="P46" s="278"/>
      <c r="Q46" s="278" t="s">
        <v>5797</v>
      </c>
      <c r="R46" s="278" t="s">
        <v>5798</v>
      </c>
      <c r="S46" s="278" t="s">
        <v>5799</v>
      </c>
      <c r="T46" s="350">
        <v>42926</v>
      </c>
      <c r="U46" s="351">
        <v>771200</v>
      </c>
      <c r="V46" s="278" t="s">
        <v>5800</v>
      </c>
      <c r="W46" s="350">
        <v>42895</v>
      </c>
      <c r="X46" s="350"/>
      <c r="Y46" s="279" t="s">
        <v>4494</v>
      </c>
    </row>
    <row r="47" spans="1:25" s="306" customFormat="1" ht="91.5" hidden="1" customHeight="1" x14ac:dyDescent="0.25">
      <c r="A47" s="279">
        <v>44</v>
      </c>
      <c r="B47" s="279" t="s">
        <v>4343</v>
      </c>
      <c r="C47" s="299" t="s">
        <v>5801</v>
      </c>
      <c r="D47" s="352" t="s">
        <v>5802</v>
      </c>
      <c r="E47" s="346" t="s">
        <v>992</v>
      </c>
      <c r="F47" s="347">
        <v>42879</v>
      </c>
      <c r="G47" s="347">
        <v>42905</v>
      </c>
      <c r="H47" s="278" t="s">
        <v>5803</v>
      </c>
      <c r="I47" s="348">
        <v>4974.5</v>
      </c>
      <c r="J47" s="348" t="s">
        <v>1006</v>
      </c>
      <c r="K47" s="349"/>
      <c r="L47" s="349"/>
      <c r="M47" s="348">
        <v>4974.5</v>
      </c>
      <c r="N47" s="348" t="s">
        <v>1006</v>
      </c>
      <c r="O47" s="350">
        <v>61125</v>
      </c>
      <c r="P47" s="278" t="s">
        <v>5804</v>
      </c>
      <c r="Q47" s="278" t="s">
        <v>5805</v>
      </c>
      <c r="R47" s="278" t="s">
        <v>5806</v>
      </c>
      <c r="S47" s="278" t="s">
        <v>5807</v>
      </c>
      <c r="T47" s="350"/>
      <c r="U47" s="351"/>
      <c r="V47" s="278" t="s">
        <v>5808</v>
      </c>
      <c r="W47" s="350">
        <v>42937</v>
      </c>
      <c r="X47" s="350">
        <v>42955</v>
      </c>
      <c r="Y47" s="279" t="s">
        <v>4241</v>
      </c>
    </row>
    <row r="48" spans="1:25" s="306" customFormat="1" ht="91.5" hidden="1" customHeight="1" x14ac:dyDescent="0.25">
      <c r="A48" s="279">
        <v>45</v>
      </c>
      <c r="B48" s="279" t="s">
        <v>4421</v>
      </c>
      <c r="C48" s="299" t="s">
        <v>5809</v>
      </c>
      <c r="D48" s="352" t="s">
        <v>5810</v>
      </c>
      <c r="E48" s="346" t="s">
        <v>3492</v>
      </c>
      <c r="F48" s="347">
        <v>42880</v>
      </c>
      <c r="G48" s="347">
        <v>42915</v>
      </c>
      <c r="H48" s="278" t="s">
        <v>5811</v>
      </c>
      <c r="I48" s="348">
        <v>15679.9</v>
      </c>
      <c r="J48" s="348" t="s">
        <v>3987</v>
      </c>
      <c r="K48" s="349"/>
      <c r="L48" s="349"/>
      <c r="M48" s="348">
        <v>15679.9</v>
      </c>
      <c r="N48" s="348" t="s">
        <v>3987</v>
      </c>
      <c r="O48" s="350">
        <v>44383</v>
      </c>
      <c r="P48" s="278"/>
      <c r="Q48" s="278" t="s">
        <v>5812</v>
      </c>
      <c r="R48" s="278" t="s">
        <v>5813</v>
      </c>
      <c r="S48" s="278" t="s">
        <v>5814</v>
      </c>
      <c r="T48" s="350">
        <v>42975</v>
      </c>
      <c r="U48" s="351">
        <v>1548650</v>
      </c>
      <c r="V48" s="278" t="s">
        <v>5815</v>
      </c>
      <c r="W48" s="350">
        <v>42909</v>
      </c>
      <c r="X48" s="350"/>
      <c r="Y48" s="279" t="s">
        <v>4494</v>
      </c>
    </row>
    <row r="49" spans="1:25" s="306" customFormat="1" ht="91.5" hidden="1" customHeight="1" x14ac:dyDescent="0.25">
      <c r="A49" s="279">
        <v>46</v>
      </c>
      <c r="B49" s="279" t="s">
        <v>4891</v>
      </c>
      <c r="C49" s="299" t="s">
        <v>5816</v>
      </c>
      <c r="D49" s="352" t="s">
        <v>5810</v>
      </c>
      <c r="E49" s="346" t="s">
        <v>3502</v>
      </c>
      <c r="F49" s="347">
        <v>42885</v>
      </c>
      <c r="G49" s="347">
        <v>42920</v>
      </c>
      <c r="H49" s="278" t="s">
        <v>5817</v>
      </c>
      <c r="I49" s="348">
        <v>16577.3</v>
      </c>
      <c r="J49" s="348" t="s">
        <v>3987</v>
      </c>
      <c r="K49" s="349"/>
      <c r="L49" s="349"/>
      <c r="M49" s="348">
        <v>16577.3</v>
      </c>
      <c r="N49" s="348" t="s">
        <v>3987</v>
      </c>
      <c r="O49" s="350">
        <v>44588</v>
      </c>
      <c r="P49" s="278"/>
      <c r="Q49" s="278" t="s">
        <v>5818</v>
      </c>
      <c r="R49" s="278" t="s">
        <v>5819</v>
      </c>
      <c r="S49" s="278" t="s">
        <v>5820</v>
      </c>
      <c r="T49" s="350">
        <v>42921</v>
      </c>
      <c r="U49" s="351">
        <v>846133</v>
      </c>
      <c r="V49" s="278" t="s">
        <v>5821</v>
      </c>
      <c r="W49" s="350">
        <v>42906</v>
      </c>
      <c r="X49" s="350"/>
      <c r="Y49" s="279" t="s">
        <v>4241</v>
      </c>
    </row>
    <row r="50" spans="1:25" s="306" customFormat="1" ht="91.5" hidden="1" customHeight="1" x14ac:dyDescent="0.25">
      <c r="A50" s="279">
        <v>47</v>
      </c>
      <c r="B50" s="279" t="s">
        <v>4426</v>
      </c>
      <c r="C50" s="299" t="s">
        <v>5822</v>
      </c>
      <c r="D50" s="352" t="s">
        <v>4866</v>
      </c>
      <c r="E50" s="346" t="s">
        <v>5642</v>
      </c>
      <c r="F50" s="347">
        <v>42899</v>
      </c>
      <c r="G50" s="347">
        <v>42926</v>
      </c>
      <c r="H50" s="278" t="s">
        <v>5823</v>
      </c>
      <c r="I50" s="348">
        <v>4000</v>
      </c>
      <c r="J50" s="348" t="s">
        <v>4501</v>
      </c>
      <c r="K50" s="349"/>
      <c r="L50" s="349"/>
      <c r="M50" s="348">
        <v>4000</v>
      </c>
      <c r="N50" s="348" t="s">
        <v>4501</v>
      </c>
      <c r="O50" s="350">
        <v>61105</v>
      </c>
      <c r="P50" s="278" t="s">
        <v>5824</v>
      </c>
      <c r="Q50" s="278" t="s">
        <v>5825</v>
      </c>
      <c r="R50" s="278" t="s">
        <v>5826</v>
      </c>
      <c r="S50" s="278" t="s">
        <v>5827</v>
      </c>
      <c r="T50" s="350">
        <v>43007</v>
      </c>
      <c r="U50" s="351">
        <v>10920000</v>
      </c>
      <c r="V50" s="278" t="s">
        <v>5828</v>
      </c>
      <c r="W50" s="350">
        <v>42949</v>
      </c>
      <c r="X50" s="350"/>
      <c r="Y50" s="279" t="s">
        <v>4241</v>
      </c>
    </row>
    <row r="51" spans="1:25" s="306" customFormat="1" ht="91.5" hidden="1" customHeight="1" x14ac:dyDescent="0.25">
      <c r="A51" s="279">
        <v>49</v>
      </c>
      <c r="B51" s="279" t="s">
        <v>4272</v>
      </c>
      <c r="C51" s="299" t="s">
        <v>4892</v>
      </c>
      <c r="D51" s="352" t="s">
        <v>5829</v>
      </c>
      <c r="E51" s="346" t="s">
        <v>992</v>
      </c>
      <c r="F51" s="347">
        <v>42902</v>
      </c>
      <c r="G51" s="347">
        <v>42929</v>
      </c>
      <c r="H51" s="278" t="s">
        <v>5830</v>
      </c>
      <c r="I51" s="348">
        <v>8861</v>
      </c>
      <c r="J51" s="348" t="s">
        <v>3942</v>
      </c>
      <c r="K51" s="349"/>
      <c r="L51" s="349"/>
      <c r="M51" s="348">
        <v>8861</v>
      </c>
      <c r="N51" s="348" t="s">
        <v>1006</v>
      </c>
      <c r="O51" s="350">
        <v>60790</v>
      </c>
      <c r="P51" s="278" t="s">
        <v>5831</v>
      </c>
      <c r="Q51" s="278" t="s">
        <v>5832</v>
      </c>
      <c r="R51" s="278" t="s">
        <v>5833</v>
      </c>
      <c r="S51" s="278" t="s">
        <v>5834</v>
      </c>
      <c r="T51" s="350">
        <v>42989</v>
      </c>
      <c r="U51" s="351">
        <v>306701255</v>
      </c>
      <c r="V51" s="278" t="s">
        <v>5835</v>
      </c>
      <c r="W51" s="350">
        <v>42951</v>
      </c>
      <c r="X51" s="350">
        <v>42989</v>
      </c>
      <c r="Y51" s="279" t="s">
        <v>3778</v>
      </c>
    </row>
    <row r="52" spans="1:25" s="306" customFormat="1" ht="25.5" hidden="1" customHeight="1" x14ac:dyDescent="0.25">
      <c r="A52" s="749">
        <v>50</v>
      </c>
      <c r="B52" s="749" t="s">
        <v>4407</v>
      </c>
      <c r="C52" s="832" t="s">
        <v>5836</v>
      </c>
      <c r="D52" s="832" t="s">
        <v>5837</v>
      </c>
      <c r="E52" s="832" t="s">
        <v>1126</v>
      </c>
      <c r="F52" s="828">
        <v>42905</v>
      </c>
      <c r="G52" s="828">
        <v>42930</v>
      </c>
      <c r="H52" s="749" t="s">
        <v>5838</v>
      </c>
      <c r="I52" s="348">
        <v>1101.5999999999999</v>
      </c>
      <c r="J52" s="348" t="s">
        <v>3986</v>
      </c>
      <c r="K52" s="840">
        <v>3470</v>
      </c>
      <c r="L52" s="842" t="s">
        <v>1005</v>
      </c>
      <c r="M52" s="823">
        <v>29848</v>
      </c>
      <c r="N52" s="823" t="s">
        <v>4349</v>
      </c>
      <c r="O52" s="819">
        <v>61094</v>
      </c>
      <c r="P52" s="749" t="s">
        <v>5839</v>
      </c>
      <c r="Q52" s="749" t="s">
        <v>5840</v>
      </c>
      <c r="R52" s="749" t="s">
        <v>5841</v>
      </c>
      <c r="S52" s="749" t="s">
        <v>5842</v>
      </c>
      <c r="T52" s="819"/>
      <c r="U52" s="817" t="s">
        <v>5843</v>
      </c>
      <c r="V52" s="749" t="s">
        <v>5844</v>
      </c>
      <c r="W52" s="819">
        <v>42965</v>
      </c>
      <c r="X52" s="819"/>
      <c r="Y52" s="749" t="s">
        <v>4494</v>
      </c>
    </row>
    <row r="53" spans="1:25" s="306" customFormat="1" ht="25.5" hidden="1" customHeight="1" x14ac:dyDescent="0.25">
      <c r="A53" s="826"/>
      <c r="B53" s="826"/>
      <c r="C53" s="833"/>
      <c r="D53" s="833"/>
      <c r="E53" s="833"/>
      <c r="F53" s="829"/>
      <c r="G53" s="829"/>
      <c r="H53" s="826"/>
      <c r="I53" s="348">
        <v>18020.400000000001</v>
      </c>
      <c r="J53" s="348" t="s">
        <v>3942</v>
      </c>
      <c r="K53" s="841"/>
      <c r="L53" s="842"/>
      <c r="M53" s="831"/>
      <c r="N53" s="831"/>
      <c r="O53" s="825"/>
      <c r="P53" s="826"/>
      <c r="Q53" s="826"/>
      <c r="R53" s="826"/>
      <c r="S53" s="826"/>
      <c r="T53" s="825"/>
      <c r="U53" s="827"/>
      <c r="V53" s="826"/>
      <c r="W53" s="825"/>
      <c r="X53" s="825"/>
      <c r="Y53" s="826"/>
    </row>
    <row r="54" spans="1:25" s="306" customFormat="1" ht="25.5" hidden="1" customHeight="1" x14ac:dyDescent="0.25">
      <c r="A54" s="826"/>
      <c r="B54" s="826"/>
      <c r="C54" s="833"/>
      <c r="D54" s="833"/>
      <c r="E54" s="833"/>
      <c r="F54" s="829"/>
      <c r="G54" s="829"/>
      <c r="H54" s="826"/>
      <c r="I54" s="348">
        <v>26.6</v>
      </c>
      <c r="J54" s="348" t="s">
        <v>5266</v>
      </c>
      <c r="K54" s="815">
        <v>6824.5</v>
      </c>
      <c r="L54" s="815" t="s">
        <v>3801</v>
      </c>
      <c r="M54" s="831"/>
      <c r="N54" s="831"/>
      <c r="O54" s="825"/>
      <c r="P54" s="826"/>
      <c r="Q54" s="826"/>
      <c r="R54" s="826"/>
      <c r="S54" s="826"/>
      <c r="T54" s="825"/>
      <c r="U54" s="827"/>
      <c r="V54" s="826"/>
      <c r="W54" s="825"/>
      <c r="X54" s="825"/>
      <c r="Y54" s="826"/>
    </row>
    <row r="55" spans="1:25" s="306" customFormat="1" ht="25.5" hidden="1" customHeight="1" x14ac:dyDescent="0.25">
      <c r="A55" s="750"/>
      <c r="B55" s="750"/>
      <c r="C55" s="834"/>
      <c r="D55" s="834"/>
      <c r="E55" s="834"/>
      <c r="F55" s="830"/>
      <c r="G55" s="830"/>
      <c r="H55" s="750"/>
      <c r="I55" s="348">
        <v>325.89999999999998</v>
      </c>
      <c r="J55" s="348" t="s">
        <v>1136</v>
      </c>
      <c r="K55" s="816"/>
      <c r="L55" s="816"/>
      <c r="M55" s="824"/>
      <c r="N55" s="824"/>
      <c r="O55" s="820"/>
      <c r="P55" s="750"/>
      <c r="Q55" s="750"/>
      <c r="R55" s="750"/>
      <c r="S55" s="750"/>
      <c r="T55" s="820"/>
      <c r="U55" s="818"/>
      <c r="V55" s="750"/>
      <c r="W55" s="820"/>
      <c r="X55" s="820"/>
      <c r="Y55" s="750"/>
    </row>
    <row r="56" spans="1:25" s="306" customFormat="1" ht="127.5" hidden="1" customHeight="1" x14ac:dyDescent="0.25">
      <c r="A56" s="279"/>
      <c r="B56" s="279" t="s">
        <v>4282</v>
      </c>
      <c r="C56" s="299" t="s">
        <v>5845</v>
      </c>
      <c r="D56" s="352" t="s">
        <v>5846</v>
      </c>
      <c r="E56" s="346" t="s">
        <v>5847</v>
      </c>
      <c r="F56" s="347">
        <v>42912</v>
      </c>
      <c r="G56" s="347">
        <v>42937</v>
      </c>
      <c r="H56" s="278" t="s">
        <v>5848</v>
      </c>
      <c r="I56" s="348"/>
      <c r="J56" s="348"/>
      <c r="K56" s="349"/>
      <c r="L56" s="349"/>
      <c r="M56" s="348">
        <v>616.5</v>
      </c>
      <c r="N56" s="348" t="s">
        <v>1006</v>
      </c>
      <c r="O56" s="350">
        <v>61135</v>
      </c>
      <c r="P56" s="278" t="s">
        <v>5849</v>
      </c>
      <c r="Q56" s="278" t="s">
        <v>5850</v>
      </c>
      <c r="R56" s="278"/>
      <c r="S56" s="278" t="s">
        <v>5850</v>
      </c>
      <c r="T56" s="350">
        <v>42905</v>
      </c>
      <c r="U56" s="351">
        <v>7780000000</v>
      </c>
      <c r="V56" s="278" t="s">
        <v>5851</v>
      </c>
      <c r="W56" s="350">
        <v>42965</v>
      </c>
      <c r="X56" s="350"/>
      <c r="Y56" s="279" t="s">
        <v>4241</v>
      </c>
    </row>
    <row r="57" spans="1:25" s="306" customFormat="1" ht="65.25" hidden="1" customHeight="1" x14ac:dyDescent="0.25">
      <c r="A57" s="279"/>
      <c r="B57" s="279" t="s">
        <v>5470</v>
      </c>
      <c r="C57" s="299" t="s">
        <v>2355</v>
      </c>
      <c r="D57" s="352" t="s">
        <v>5757</v>
      </c>
      <c r="E57" s="346" t="s">
        <v>1046</v>
      </c>
      <c r="F57" s="347">
        <v>42926</v>
      </c>
      <c r="G57" s="347">
        <v>42951</v>
      </c>
      <c r="H57" s="278" t="s">
        <v>5852</v>
      </c>
      <c r="I57" s="348">
        <v>345.9</v>
      </c>
      <c r="J57" s="348" t="s">
        <v>1136</v>
      </c>
      <c r="K57" s="349">
        <v>345.9</v>
      </c>
      <c r="L57" s="349" t="s">
        <v>1136</v>
      </c>
      <c r="M57" s="348">
        <v>345.9</v>
      </c>
      <c r="N57" s="348" t="s">
        <v>1006</v>
      </c>
      <c r="O57" s="350">
        <v>60923</v>
      </c>
      <c r="P57" s="278" t="s">
        <v>5853</v>
      </c>
      <c r="Q57" s="278" t="s">
        <v>5854</v>
      </c>
      <c r="R57" s="278" t="s">
        <v>5855</v>
      </c>
      <c r="S57" s="278" t="s">
        <v>5856</v>
      </c>
      <c r="T57" s="350">
        <v>42962</v>
      </c>
      <c r="U57" s="351">
        <v>1383600</v>
      </c>
      <c r="V57" s="278" t="s">
        <v>5857</v>
      </c>
      <c r="W57" s="350">
        <v>42951</v>
      </c>
      <c r="X57" s="350">
        <v>42962</v>
      </c>
      <c r="Y57" s="279" t="s">
        <v>3778</v>
      </c>
    </row>
    <row r="58" spans="1:25" s="306" customFormat="1" ht="91.5" hidden="1" customHeight="1" x14ac:dyDescent="0.25">
      <c r="A58" s="279"/>
      <c r="B58" s="279" t="s">
        <v>4467</v>
      </c>
      <c r="C58" s="299" t="s">
        <v>5858</v>
      </c>
      <c r="D58" s="352" t="s">
        <v>5859</v>
      </c>
      <c r="E58" s="346" t="s">
        <v>5680</v>
      </c>
      <c r="F58" s="347">
        <v>42928</v>
      </c>
      <c r="G58" s="347">
        <v>42956</v>
      </c>
      <c r="H58" s="278" t="s">
        <v>5860</v>
      </c>
      <c r="I58" s="348">
        <v>2000</v>
      </c>
      <c r="J58" s="348" t="s">
        <v>4501</v>
      </c>
      <c r="K58" s="349"/>
      <c r="L58" s="349"/>
      <c r="M58" s="348">
        <v>2000</v>
      </c>
      <c r="N58" s="348" t="s">
        <v>4501</v>
      </c>
      <c r="O58" s="350">
        <v>61058</v>
      </c>
      <c r="P58" s="278" t="s">
        <v>5861</v>
      </c>
      <c r="Q58" s="278" t="s">
        <v>5862</v>
      </c>
      <c r="R58" s="278" t="s">
        <v>5863</v>
      </c>
      <c r="S58" s="278" t="s">
        <v>5864</v>
      </c>
      <c r="T58" s="350">
        <v>43006</v>
      </c>
      <c r="U58" s="351">
        <v>7466700</v>
      </c>
      <c r="V58" s="278" t="s">
        <v>5865</v>
      </c>
      <c r="W58" s="350">
        <v>42985</v>
      </c>
      <c r="X58" s="350"/>
      <c r="Y58" s="279" t="s">
        <v>4241</v>
      </c>
    </row>
    <row r="59" spans="1:25" s="306" customFormat="1" ht="33.75" customHeight="1" x14ac:dyDescent="0.25">
      <c r="A59" s="749"/>
      <c r="B59" s="749" t="s">
        <v>4453</v>
      </c>
      <c r="C59" s="832" t="s">
        <v>1971</v>
      </c>
      <c r="D59" s="832" t="s">
        <v>5030</v>
      </c>
      <c r="E59" s="832" t="s">
        <v>5085</v>
      </c>
      <c r="F59" s="828">
        <v>42937</v>
      </c>
      <c r="G59" s="828">
        <v>42965</v>
      </c>
      <c r="H59" s="749" t="s">
        <v>5866</v>
      </c>
      <c r="I59" s="348">
        <v>635.1</v>
      </c>
      <c r="J59" s="348" t="s">
        <v>3986</v>
      </c>
      <c r="K59" s="815">
        <v>7624.9</v>
      </c>
      <c r="L59" s="815" t="s">
        <v>922</v>
      </c>
      <c r="M59" s="823">
        <v>8260</v>
      </c>
      <c r="N59" s="823" t="s">
        <v>1006</v>
      </c>
      <c r="O59" s="819">
        <v>60720</v>
      </c>
      <c r="P59" s="749" t="s">
        <v>5867</v>
      </c>
      <c r="Q59" s="749" t="s">
        <v>6156</v>
      </c>
      <c r="R59" s="749" t="s">
        <v>5868</v>
      </c>
      <c r="S59" s="749" t="s">
        <v>5869</v>
      </c>
      <c r="T59" s="819">
        <v>42996</v>
      </c>
      <c r="U59" s="817">
        <v>7356600</v>
      </c>
      <c r="V59" s="749" t="s">
        <v>5870</v>
      </c>
      <c r="W59" s="819">
        <v>42964</v>
      </c>
      <c r="X59" s="819">
        <v>43000</v>
      </c>
      <c r="Y59" s="749" t="s">
        <v>3778</v>
      </c>
    </row>
    <row r="60" spans="1:25" s="306" customFormat="1" ht="33.75" hidden="1" customHeight="1" x14ac:dyDescent="0.25">
      <c r="A60" s="750"/>
      <c r="B60" s="750"/>
      <c r="C60" s="834"/>
      <c r="D60" s="834"/>
      <c r="E60" s="834"/>
      <c r="F60" s="830"/>
      <c r="G60" s="830"/>
      <c r="H60" s="750"/>
      <c r="I60" s="348">
        <v>10404.700000000001</v>
      </c>
      <c r="J60" s="348" t="s">
        <v>922</v>
      </c>
      <c r="K60" s="816"/>
      <c r="L60" s="816"/>
      <c r="M60" s="824"/>
      <c r="N60" s="824"/>
      <c r="O60" s="820"/>
      <c r="P60" s="750"/>
      <c r="Q60" s="750"/>
      <c r="R60" s="750"/>
      <c r="S60" s="750"/>
      <c r="T60" s="820"/>
      <c r="U60" s="818"/>
      <c r="V60" s="750"/>
      <c r="W60" s="820"/>
      <c r="X60" s="820"/>
      <c r="Y60" s="750"/>
    </row>
    <row r="61" spans="1:25" s="306" customFormat="1" ht="30" hidden="1" customHeight="1" x14ac:dyDescent="0.25">
      <c r="A61" s="749"/>
      <c r="B61" s="749" t="s">
        <v>4473</v>
      </c>
      <c r="C61" s="832" t="s">
        <v>5871</v>
      </c>
      <c r="D61" s="832" t="s">
        <v>5661</v>
      </c>
      <c r="E61" s="832" t="s">
        <v>916</v>
      </c>
      <c r="F61" s="828">
        <v>42937</v>
      </c>
      <c r="G61" s="828">
        <v>42965</v>
      </c>
      <c r="H61" s="749" t="s">
        <v>5872</v>
      </c>
      <c r="I61" s="354">
        <v>500.3</v>
      </c>
      <c r="J61" s="354" t="s">
        <v>1136</v>
      </c>
      <c r="K61" s="815">
        <v>500.3</v>
      </c>
      <c r="L61" s="815" t="s">
        <v>1136</v>
      </c>
      <c r="M61" s="823">
        <v>20461.7</v>
      </c>
      <c r="N61" s="823" t="s">
        <v>4295</v>
      </c>
      <c r="O61" s="819">
        <v>60747</v>
      </c>
      <c r="P61" s="749" t="s">
        <v>5873</v>
      </c>
      <c r="Q61" s="749" t="s">
        <v>5874</v>
      </c>
      <c r="R61" s="749" t="s">
        <v>5875</v>
      </c>
      <c r="S61" s="749" t="s">
        <v>5876</v>
      </c>
      <c r="T61" s="819">
        <v>43049</v>
      </c>
      <c r="U61" s="817">
        <v>5013200</v>
      </c>
      <c r="V61" s="749" t="s">
        <v>5877</v>
      </c>
      <c r="W61" s="819">
        <v>42992</v>
      </c>
      <c r="X61" s="819">
        <v>43052</v>
      </c>
      <c r="Y61" s="749" t="s">
        <v>3778</v>
      </c>
    </row>
    <row r="62" spans="1:25" s="306" customFormat="1" ht="30" hidden="1" customHeight="1" x14ac:dyDescent="0.25">
      <c r="A62" s="826"/>
      <c r="B62" s="826"/>
      <c r="C62" s="833"/>
      <c r="D62" s="833"/>
      <c r="E62" s="833"/>
      <c r="F62" s="829"/>
      <c r="G62" s="829"/>
      <c r="H62" s="826"/>
      <c r="I62" s="354">
        <v>15669.8</v>
      </c>
      <c r="J62" s="354" t="s">
        <v>3942</v>
      </c>
      <c r="K62" s="816"/>
      <c r="L62" s="816"/>
      <c r="M62" s="831"/>
      <c r="N62" s="831"/>
      <c r="O62" s="825"/>
      <c r="P62" s="826"/>
      <c r="Q62" s="826"/>
      <c r="R62" s="826"/>
      <c r="S62" s="826"/>
      <c r="T62" s="825"/>
      <c r="U62" s="827"/>
      <c r="V62" s="826"/>
      <c r="W62" s="825"/>
      <c r="X62" s="825"/>
      <c r="Y62" s="826"/>
    </row>
    <row r="63" spans="1:25" s="306" customFormat="1" ht="30" hidden="1" customHeight="1" x14ac:dyDescent="0.25">
      <c r="A63" s="826"/>
      <c r="B63" s="826"/>
      <c r="C63" s="833"/>
      <c r="D63" s="833"/>
      <c r="E63" s="833"/>
      <c r="F63" s="829"/>
      <c r="G63" s="829"/>
      <c r="H63" s="826"/>
      <c r="I63" s="354">
        <v>168.4</v>
      </c>
      <c r="J63" s="354" t="s">
        <v>3986</v>
      </c>
      <c r="K63" s="815">
        <v>4123.2</v>
      </c>
      <c r="L63" s="815" t="s">
        <v>3801</v>
      </c>
      <c r="M63" s="831"/>
      <c r="N63" s="831"/>
      <c r="O63" s="825"/>
      <c r="P63" s="826"/>
      <c r="Q63" s="826"/>
      <c r="R63" s="826"/>
      <c r="S63" s="826"/>
      <c r="T63" s="825"/>
      <c r="U63" s="827"/>
      <c r="V63" s="826"/>
      <c r="W63" s="825"/>
      <c r="X63" s="825"/>
      <c r="Y63" s="826"/>
    </row>
    <row r="64" spans="1:25" s="306" customFormat="1" ht="30" hidden="1" customHeight="1" x14ac:dyDescent="0.25">
      <c r="A64" s="750"/>
      <c r="B64" s="750"/>
      <c r="C64" s="834"/>
      <c r="D64" s="834"/>
      <c r="E64" s="834"/>
      <c r="F64" s="830"/>
      <c r="G64" s="830"/>
      <c r="H64" s="750"/>
      <c r="I64" s="360">
        <v>4123.2</v>
      </c>
      <c r="J64" s="360" t="s">
        <v>3801</v>
      </c>
      <c r="K64" s="816"/>
      <c r="L64" s="816"/>
      <c r="M64" s="824"/>
      <c r="N64" s="824"/>
      <c r="O64" s="820"/>
      <c r="P64" s="750"/>
      <c r="Q64" s="750"/>
      <c r="R64" s="750"/>
      <c r="S64" s="750"/>
      <c r="T64" s="820"/>
      <c r="U64" s="818"/>
      <c r="V64" s="750"/>
      <c r="W64" s="820"/>
      <c r="X64" s="820"/>
      <c r="Y64" s="750"/>
    </row>
    <row r="65" spans="1:25" s="306" customFormat="1" ht="33.75" hidden="1" customHeight="1" x14ac:dyDescent="0.25">
      <c r="A65" s="749"/>
      <c r="B65" s="749" t="s">
        <v>4480</v>
      </c>
      <c r="C65" s="832" t="s">
        <v>5878</v>
      </c>
      <c r="D65" s="832" t="s">
        <v>5879</v>
      </c>
      <c r="E65" s="832" t="s">
        <v>3499</v>
      </c>
      <c r="F65" s="828">
        <v>42940</v>
      </c>
      <c r="G65" s="828">
        <v>42965</v>
      </c>
      <c r="H65" s="749" t="s">
        <v>5880</v>
      </c>
      <c r="I65" s="360">
        <v>1653</v>
      </c>
      <c r="J65" s="360" t="s">
        <v>3987</v>
      </c>
      <c r="K65" s="815"/>
      <c r="L65" s="815"/>
      <c r="M65" s="823">
        <v>2997.2</v>
      </c>
      <c r="N65" s="823" t="s">
        <v>3637</v>
      </c>
      <c r="O65" s="819">
        <v>53077</v>
      </c>
      <c r="P65" s="749" t="s">
        <v>5881</v>
      </c>
      <c r="Q65" s="749" t="s">
        <v>5882</v>
      </c>
      <c r="R65" s="749" t="s">
        <v>5883</v>
      </c>
      <c r="S65" s="749" t="s">
        <v>5884</v>
      </c>
      <c r="T65" s="819">
        <v>43012</v>
      </c>
      <c r="U65" s="817">
        <v>459000</v>
      </c>
      <c r="V65" s="749" t="s">
        <v>5885</v>
      </c>
      <c r="W65" s="819">
        <v>43006</v>
      </c>
      <c r="X65" s="819">
        <v>43012</v>
      </c>
      <c r="Y65" s="749" t="s">
        <v>3778</v>
      </c>
    </row>
    <row r="66" spans="1:25" s="306" customFormat="1" ht="33.75" hidden="1" customHeight="1" x14ac:dyDescent="0.25">
      <c r="A66" s="750"/>
      <c r="B66" s="750"/>
      <c r="C66" s="834"/>
      <c r="D66" s="834"/>
      <c r="E66" s="834"/>
      <c r="F66" s="830"/>
      <c r="G66" s="830"/>
      <c r="H66" s="750"/>
      <c r="I66" s="348">
        <v>1344.2</v>
      </c>
      <c r="J66" s="348" t="s">
        <v>3942</v>
      </c>
      <c r="K66" s="816"/>
      <c r="L66" s="816"/>
      <c r="M66" s="824"/>
      <c r="N66" s="824"/>
      <c r="O66" s="820"/>
      <c r="P66" s="750"/>
      <c r="Q66" s="750"/>
      <c r="R66" s="750"/>
      <c r="S66" s="750"/>
      <c r="T66" s="820"/>
      <c r="U66" s="818"/>
      <c r="V66" s="750"/>
      <c r="W66" s="820"/>
      <c r="X66" s="820"/>
      <c r="Y66" s="750"/>
    </row>
    <row r="67" spans="1:25" s="306" customFormat="1" ht="91.5" hidden="1" customHeight="1" x14ac:dyDescent="0.25">
      <c r="A67" s="279"/>
      <c r="B67" s="279" t="s">
        <v>4483</v>
      </c>
      <c r="C67" s="299" t="s">
        <v>5886</v>
      </c>
      <c r="D67" s="352" t="s">
        <v>5887</v>
      </c>
      <c r="E67" s="346" t="s">
        <v>5888</v>
      </c>
      <c r="F67" s="347">
        <v>42943</v>
      </c>
      <c r="G67" s="347">
        <v>42970</v>
      </c>
      <c r="H67" s="278" t="s">
        <v>5889</v>
      </c>
      <c r="I67" s="348">
        <v>3000</v>
      </c>
      <c r="J67" s="348" t="s">
        <v>4501</v>
      </c>
      <c r="K67" s="349"/>
      <c r="L67" s="349"/>
      <c r="M67" s="348">
        <v>3000</v>
      </c>
      <c r="N67" s="348" t="s">
        <v>4501</v>
      </c>
      <c r="O67" s="350">
        <v>61188</v>
      </c>
      <c r="P67" s="278" t="s">
        <v>5890</v>
      </c>
      <c r="Q67" s="278" t="s">
        <v>5891</v>
      </c>
      <c r="R67" s="278" t="s">
        <v>5892</v>
      </c>
      <c r="S67" s="278" t="s">
        <v>5893</v>
      </c>
      <c r="T67" s="350">
        <v>43006</v>
      </c>
      <c r="U67" s="351">
        <v>6720000</v>
      </c>
      <c r="V67" s="278" t="s">
        <v>5894</v>
      </c>
      <c r="W67" s="350">
        <v>42985</v>
      </c>
      <c r="X67" s="350"/>
      <c r="Y67" s="279" t="s">
        <v>4241</v>
      </c>
    </row>
    <row r="68" spans="1:25" s="306" customFormat="1" ht="120.75" hidden="1" customHeight="1" x14ac:dyDescent="0.25">
      <c r="A68" s="279"/>
      <c r="B68" s="279" t="s">
        <v>4488</v>
      </c>
      <c r="C68" s="299" t="s">
        <v>5895</v>
      </c>
      <c r="D68" s="352" t="s">
        <v>5846</v>
      </c>
      <c r="E68" s="346" t="s">
        <v>5576</v>
      </c>
      <c r="F68" s="347">
        <v>42943</v>
      </c>
      <c r="G68" s="347">
        <v>42970</v>
      </c>
      <c r="H68" s="278" t="s">
        <v>5896</v>
      </c>
      <c r="I68" s="348"/>
      <c r="J68" s="348"/>
      <c r="K68" s="349"/>
      <c r="L68" s="349"/>
      <c r="M68" s="348">
        <v>1800</v>
      </c>
      <c r="N68" s="348" t="s">
        <v>1006</v>
      </c>
      <c r="O68" s="350">
        <v>61239</v>
      </c>
      <c r="P68" s="278" t="s">
        <v>5897</v>
      </c>
      <c r="Q68" s="278" t="s">
        <v>5898</v>
      </c>
      <c r="R68" s="278"/>
      <c r="S68" s="278"/>
      <c r="T68" s="350"/>
      <c r="U68" s="351">
        <v>10890077000</v>
      </c>
      <c r="V68" s="278" t="s">
        <v>5899</v>
      </c>
      <c r="W68" s="350">
        <v>43175</v>
      </c>
      <c r="X68" s="350"/>
      <c r="Y68" s="279" t="s">
        <v>4241</v>
      </c>
    </row>
    <row r="69" spans="1:25" s="306" customFormat="1" ht="72" hidden="1" customHeight="1" x14ac:dyDescent="0.25">
      <c r="A69" s="361"/>
      <c r="B69" s="361" t="s">
        <v>4994</v>
      </c>
      <c r="C69" s="362" t="s">
        <v>5900</v>
      </c>
      <c r="D69" s="362" t="s">
        <v>5901</v>
      </c>
      <c r="E69" s="362" t="s">
        <v>5902</v>
      </c>
      <c r="F69" s="363">
        <v>42949</v>
      </c>
      <c r="G69" s="363">
        <v>42977</v>
      </c>
      <c r="H69" s="361" t="s">
        <v>5903</v>
      </c>
      <c r="I69" s="348">
        <v>42942.400000000001</v>
      </c>
      <c r="J69" s="348" t="s">
        <v>4383</v>
      </c>
      <c r="K69" s="349"/>
      <c r="L69" s="349"/>
      <c r="M69" s="360">
        <v>42942.400000000001</v>
      </c>
      <c r="N69" s="360" t="s">
        <v>4383</v>
      </c>
      <c r="O69" s="364">
        <v>61066</v>
      </c>
      <c r="P69" s="361" t="s">
        <v>5904</v>
      </c>
      <c r="Q69" s="361" t="s">
        <v>5905</v>
      </c>
      <c r="R69" s="361" t="s">
        <v>5906</v>
      </c>
      <c r="S69" s="361" t="s">
        <v>5907</v>
      </c>
      <c r="T69" s="364">
        <v>43014</v>
      </c>
      <c r="U69" s="365">
        <v>3607200</v>
      </c>
      <c r="V69" s="361" t="s">
        <v>5908</v>
      </c>
      <c r="W69" s="364">
        <v>42971</v>
      </c>
      <c r="X69" s="364">
        <v>43031</v>
      </c>
      <c r="Y69" s="361" t="s">
        <v>3778</v>
      </c>
    </row>
    <row r="70" spans="1:25" s="306" customFormat="1" ht="49.5" hidden="1" customHeight="1" x14ac:dyDescent="0.25">
      <c r="A70" s="749"/>
      <c r="B70" s="749" t="s">
        <v>5511</v>
      </c>
      <c r="C70" s="832" t="s">
        <v>5909</v>
      </c>
      <c r="D70" s="832" t="s">
        <v>5910</v>
      </c>
      <c r="E70" s="832" t="s">
        <v>5576</v>
      </c>
      <c r="F70" s="828">
        <v>42958</v>
      </c>
      <c r="G70" s="828">
        <v>42986</v>
      </c>
      <c r="H70" s="749" t="s">
        <v>5911</v>
      </c>
      <c r="I70" s="348">
        <v>6722.8</v>
      </c>
      <c r="J70" s="348" t="s">
        <v>4188</v>
      </c>
      <c r="K70" s="349"/>
      <c r="L70" s="349"/>
      <c r="M70" s="823">
        <v>6921.7</v>
      </c>
      <c r="N70" s="823" t="s">
        <v>4188</v>
      </c>
      <c r="O70" s="819">
        <v>60954</v>
      </c>
      <c r="P70" s="749" t="s">
        <v>5912</v>
      </c>
      <c r="Q70" s="749" t="s">
        <v>5913</v>
      </c>
      <c r="R70" s="749" t="s">
        <v>5914</v>
      </c>
      <c r="S70" s="749" t="s">
        <v>5915</v>
      </c>
      <c r="T70" s="819">
        <v>43223</v>
      </c>
      <c r="U70" s="817">
        <v>22740000</v>
      </c>
      <c r="V70" s="749" t="s">
        <v>5916</v>
      </c>
      <c r="W70" s="819">
        <v>42993</v>
      </c>
      <c r="X70" s="819"/>
      <c r="Y70" s="749" t="s">
        <v>4494</v>
      </c>
    </row>
    <row r="71" spans="1:25" s="306" customFormat="1" ht="49.5" hidden="1" customHeight="1" x14ac:dyDescent="0.25">
      <c r="A71" s="750"/>
      <c r="B71" s="750"/>
      <c r="C71" s="834"/>
      <c r="D71" s="834"/>
      <c r="E71" s="834"/>
      <c r="F71" s="830"/>
      <c r="G71" s="830"/>
      <c r="H71" s="750"/>
      <c r="I71" s="354">
        <v>198.9</v>
      </c>
      <c r="J71" s="354" t="s">
        <v>3986</v>
      </c>
      <c r="K71" s="366"/>
      <c r="L71" s="366"/>
      <c r="M71" s="824"/>
      <c r="N71" s="824"/>
      <c r="O71" s="820"/>
      <c r="P71" s="750"/>
      <c r="Q71" s="750"/>
      <c r="R71" s="750"/>
      <c r="S71" s="750"/>
      <c r="T71" s="820"/>
      <c r="U71" s="818"/>
      <c r="V71" s="750"/>
      <c r="W71" s="820"/>
      <c r="X71" s="820"/>
      <c r="Y71" s="750"/>
    </row>
    <row r="72" spans="1:25" s="306" customFormat="1" ht="83.25" hidden="1" customHeight="1" x14ac:dyDescent="0.25">
      <c r="A72" s="361"/>
      <c r="B72" s="361" t="s">
        <v>5917</v>
      </c>
      <c r="C72" s="362" t="s">
        <v>5918</v>
      </c>
      <c r="D72" s="362" t="s">
        <v>5919</v>
      </c>
      <c r="E72" s="362" t="s">
        <v>4715</v>
      </c>
      <c r="F72" s="363">
        <v>42968</v>
      </c>
      <c r="G72" s="363">
        <v>42993</v>
      </c>
      <c r="H72" s="361" t="s">
        <v>5920</v>
      </c>
      <c r="I72" s="360"/>
      <c r="J72" s="360"/>
      <c r="K72" s="367"/>
      <c r="L72" s="367"/>
      <c r="M72" s="360">
        <v>8696</v>
      </c>
      <c r="N72" s="360" t="s">
        <v>4295</v>
      </c>
      <c r="O72" s="364">
        <v>60923</v>
      </c>
      <c r="P72" s="361" t="s">
        <v>5921</v>
      </c>
      <c r="Q72" s="361" t="s">
        <v>5922</v>
      </c>
      <c r="R72" s="361" t="s">
        <v>5923</v>
      </c>
      <c r="S72" s="361" t="s">
        <v>5924</v>
      </c>
      <c r="T72" s="364">
        <v>43032</v>
      </c>
      <c r="U72" s="365">
        <v>304400</v>
      </c>
      <c r="V72" s="361" t="s">
        <v>5925</v>
      </c>
      <c r="W72" s="364">
        <v>43018</v>
      </c>
      <c r="X72" s="364"/>
      <c r="Y72" s="361" t="s">
        <v>4241</v>
      </c>
    </row>
    <row r="73" spans="1:25" s="306" customFormat="1" ht="91.5" hidden="1" customHeight="1" x14ac:dyDescent="0.25">
      <c r="A73" s="279"/>
      <c r="B73" s="279" t="s">
        <v>5004</v>
      </c>
      <c r="C73" s="299" t="s">
        <v>4927</v>
      </c>
      <c r="D73" s="352" t="s">
        <v>5926</v>
      </c>
      <c r="E73" s="346" t="s">
        <v>1046</v>
      </c>
      <c r="F73" s="347">
        <v>42969</v>
      </c>
      <c r="G73" s="347">
        <v>42996</v>
      </c>
      <c r="H73" s="278" t="s">
        <v>5927</v>
      </c>
      <c r="I73" s="348">
        <v>2486</v>
      </c>
      <c r="J73" s="348" t="s">
        <v>3986</v>
      </c>
      <c r="K73" s="349"/>
      <c r="L73" s="349"/>
      <c r="M73" s="348">
        <v>2486</v>
      </c>
      <c r="N73" s="348" t="s">
        <v>1006</v>
      </c>
      <c r="O73" s="350">
        <v>60922</v>
      </c>
      <c r="P73" s="278" t="s">
        <v>5928</v>
      </c>
      <c r="Q73" s="278" t="s">
        <v>5929</v>
      </c>
      <c r="R73" s="278" t="s">
        <v>5930</v>
      </c>
      <c r="S73" s="278" t="s">
        <v>5931</v>
      </c>
      <c r="T73" s="350">
        <v>43082</v>
      </c>
      <c r="U73" s="351">
        <v>849790300</v>
      </c>
      <c r="V73" s="278" t="s">
        <v>5932</v>
      </c>
      <c r="W73" s="350">
        <v>43020</v>
      </c>
      <c r="X73" s="350"/>
      <c r="Y73" s="279" t="s">
        <v>3778</v>
      </c>
    </row>
    <row r="74" spans="1:25" s="306" customFormat="1" ht="23.25" customHeight="1" x14ac:dyDescent="0.25">
      <c r="A74" s="749"/>
      <c r="B74" s="749" t="s">
        <v>5021</v>
      </c>
      <c r="C74" s="832" t="s">
        <v>5933</v>
      </c>
      <c r="D74" s="832" t="s">
        <v>5934</v>
      </c>
      <c r="E74" s="832" t="s">
        <v>4689</v>
      </c>
      <c r="F74" s="828">
        <v>42977</v>
      </c>
      <c r="G74" s="828">
        <v>43005</v>
      </c>
      <c r="H74" s="749" t="s">
        <v>5935</v>
      </c>
      <c r="I74" s="348">
        <v>91084.9</v>
      </c>
      <c r="J74" s="348" t="s">
        <v>4256</v>
      </c>
      <c r="K74" s="815">
        <v>70815</v>
      </c>
      <c r="L74" s="815" t="s">
        <v>922</v>
      </c>
      <c r="M74" s="837">
        <v>7736.9</v>
      </c>
      <c r="N74" s="839" t="s">
        <v>4295</v>
      </c>
      <c r="O74" s="819">
        <v>60604</v>
      </c>
      <c r="P74" s="749" t="s">
        <v>5936</v>
      </c>
      <c r="Q74" s="749" t="s">
        <v>5937</v>
      </c>
      <c r="R74" s="749" t="s">
        <v>5938</v>
      </c>
      <c r="S74" s="749" t="s">
        <v>5939</v>
      </c>
      <c r="T74" s="819">
        <v>43032</v>
      </c>
      <c r="U74" s="817">
        <v>4796700</v>
      </c>
      <c r="V74" s="756" t="s">
        <v>5940</v>
      </c>
      <c r="W74" s="819">
        <v>43014</v>
      </c>
      <c r="X74" s="819">
        <v>43032</v>
      </c>
      <c r="Y74" s="749" t="s">
        <v>3778</v>
      </c>
    </row>
    <row r="75" spans="1:25" s="306" customFormat="1" ht="23.25" hidden="1" customHeight="1" x14ac:dyDescent="0.25">
      <c r="A75" s="826"/>
      <c r="B75" s="826"/>
      <c r="C75" s="833"/>
      <c r="D75" s="833"/>
      <c r="E75" s="833"/>
      <c r="F75" s="829"/>
      <c r="G75" s="829"/>
      <c r="H75" s="826"/>
      <c r="I75" s="348">
        <v>1798.6</v>
      </c>
      <c r="J75" s="348" t="s">
        <v>4349</v>
      </c>
      <c r="K75" s="836"/>
      <c r="L75" s="836"/>
      <c r="M75" s="838"/>
      <c r="N75" s="839"/>
      <c r="O75" s="825"/>
      <c r="P75" s="826"/>
      <c r="Q75" s="826"/>
      <c r="R75" s="826"/>
      <c r="S75" s="826"/>
      <c r="T75" s="825"/>
      <c r="U75" s="827"/>
      <c r="V75" s="835"/>
      <c r="W75" s="825"/>
      <c r="X75" s="825"/>
      <c r="Y75" s="826"/>
    </row>
    <row r="76" spans="1:25" s="306" customFormat="1" ht="23.25" hidden="1" customHeight="1" x14ac:dyDescent="0.25">
      <c r="A76" s="826"/>
      <c r="B76" s="826"/>
      <c r="C76" s="833"/>
      <c r="D76" s="833"/>
      <c r="E76" s="833"/>
      <c r="F76" s="829"/>
      <c r="G76" s="829"/>
      <c r="H76" s="826"/>
      <c r="I76" s="348">
        <f>63902.3+6913.4</f>
        <v>70815.7</v>
      </c>
      <c r="J76" s="348" t="s">
        <v>922</v>
      </c>
      <c r="K76" s="836"/>
      <c r="L76" s="836"/>
      <c r="M76" s="823">
        <v>158505.9</v>
      </c>
      <c r="N76" s="823" t="s">
        <v>4631</v>
      </c>
      <c r="O76" s="825"/>
      <c r="P76" s="826"/>
      <c r="Q76" s="826"/>
      <c r="R76" s="826"/>
      <c r="S76" s="826"/>
      <c r="T76" s="825"/>
      <c r="U76" s="827"/>
      <c r="V76" s="835"/>
      <c r="W76" s="825"/>
      <c r="X76" s="825"/>
      <c r="Y76" s="826"/>
    </row>
    <row r="77" spans="1:25" s="306" customFormat="1" ht="23.25" hidden="1" customHeight="1" x14ac:dyDescent="0.25">
      <c r="A77" s="750"/>
      <c r="B77" s="750"/>
      <c r="C77" s="834"/>
      <c r="D77" s="834"/>
      <c r="E77" s="834"/>
      <c r="F77" s="830"/>
      <c r="G77" s="830"/>
      <c r="H77" s="750"/>
      <c r="I77" s="348">
        <v>2543.6</v>
      </c>
      <c r="J77" s="348" t="s">
        <v>3942</v>
      </c>
      <c r="K77" s="816"/>
      <c r="L77" s="816"/>
      <c r="M77" s="824"/>
      <c r="N77" s="824"/>
      <c r="O77" s="820"/>
      <c r="P77" s="750"/>
      <c r="Q77" s="750"/>
      <c r="R77" s="750"/>
      <c r="S77" s="750"/>
      <c r="T77" s="820"/>
      <c r="U77" s="818"/>
      <c r="V77" s="757"/>
      <c r="W77" s="820"/>
      <c r="X77" s="820"/>
      <c r="Y77" s="750"/>
    </row>
    <row r="78" spans="1:25" s="306" customFormat="1" ht="69" hidden="1" customHeight="1" x14ac:dyDescent="0.25">
      <c r="A78" s="279"/>
      <c r="B78" s="279" t="s">
        <v>5028</v>
      </c>
      <c r="C78" s="299" t="s">
        <v>2379</v>
      </c>
      <c r="D78" s="352" t="s">
        <v>5941</v>
      </c>
      <c r="E78" s="346" t="s">
        <v>921</v>
      </c>
      <c r="F78" s="347">
        <v>42978</v>
      </c>
      <c r="G78" s="347">
        <v>43006</v>
      </c>
      <c r="H78" s="278" t="s">
        <v>5942</v>
      </c>
      <c r="I78" s="348"/>
      <c r="J78" s="348"/>
      <c r="K78" s="349">
        <v>2459.8000000000002</v>
      </c>
      <c r="L78" s="349" t="s">
        <v>1005</v>
      </c>
      <c r="M78" s="348">
        <v>2459.8000000000002</v>
      </c>
      <c r="N78" s="348" t="s">
        <v>1006</v>
      </c>
      <c r="O78" s="350">
        <v>61090</v>
      </c>
      <c r="P78" s="278" t="s">
        <v>5943</v>
      </c>
      <c r="Q78" s="278" t="s">
        <v>5944</v>
      </c>
      <c r="R78" s="278" t="s">
        <v>5945</v>
      </c>
      <c r="S78" s="278" t="s">
        <v>5946</v>
      </c>
      <c r="T78" s="350">
        <v>43040</v>
      </c>
      <c r="U78" s="351">
        <v>32614300</v>
      </c>
      <c r="V78" s="276" t="s">
        <v>5947</v>
      </c>
      <c r="W78" s="350">
        <v>43021</v>
      </c>
      <c r="X78" s="350">
        <v>43053</v>
      </c>
      <c r="Y78" s="279" t="s">
        <v>3778</v>
      </c>
    </row>
    <row r="79" spans="1:25" s="306" customFormat="1" ht="26.25" customHeight="1" x14ac:dyDescent="0.25">
      <c r="A79" s="749"/>
      <c r="B79" s="749" t="s">
        <v>5038</v>
      </c>
      <c r="C79" s="832" t="s">
        <v>5948</v>
      </c>
      <c r="D79" s="832" t="s">
        <v>5949</v>
      </c>
      <c r="E79" s="832" t="s">
        <v>1046</v>
      </c>
      <c r="F79" s="828">
        <v>42984</v>
      </c>
      <c r="G79" s="828">
        <v>43012</v>
      </c>
      <c r="H79" s="749" t="s">
        <v>5950</v>
      </c>
      <c r="I79" s="348">
        <f>72856.3+1160.2</f>
        <v>74016.5</v>
      </c>
      <c r="J79" s="348" t="s">
        <v>922</v>
      </c>
      <c r="K79" s="349">
        <v>74016.5</v>
      </c>
      <c r="L79" s="349" t="s">
        <v>922</v>
      </c>
      <c r="M79" s="823">
        <v>85047.2</v>
      </c>
      <c r="N79" s="823" t="s">
        <v>1006</v>
      </c>
      <c r="O79" s="819">
        <v>61134</v>
      </c>
      <c r="P79" s="749" t="s">
        <v>5951</v>
      </c>
      <c r="Q79" s="749" t="s">
        <v>5952</v>
      </c>
      <c r="R79" s="749"/>
      <c r="S79" s="749" t="s">
        <v>5953</v>
      </c>
      <c r="T79" s="819"/>
      <c r="U79" s="817"/>
      <c r="V79" s="749"/>
      <c r="W79" s="819">
        <v>43006</v>
      </c>
      <c r="X79" s="819"/>
      <c r="Y79" s="749" t="s">
        <v>4494</v>
      </c>
    </row>
    <row r="80" spans="1:25" s="306" customFormat="1" ht="26.25" hidden="1" customHeight="1" x14ac:dyDescent="0.25">
      <c r="A80" s="826"/>
      <c r="B80" s="826"/>
      <c r="C80" s="833"/>
      <c r="D80" s="833"/>
      <c r="E80" s="833"/>
      <c r="F80" s="829"/>
      <c r="G80" s="829"/>
      <c r="H80" s="826"/>
      <c r="I80" s="348">
        <v>2896.7</v>
      </c>
      <c r="J80" s="348" t="s">
        <v>3986</v>
      </c>
      <c r="K80" s="349"/>
      <c r="L80" s="349"/>
      <c r="M80" s="831"/>
      <c r="N80" s="831"/>
      <c r="O80" s="825"/>
      <c r="P80" s="826"/>
      <c r="Q80" s="826"/>
      <c r="R80" s="826"/>
      <c r="S80" s="826"/>
      <c r="T80" s="825"/>
      <c r="U80" s="827"/>
      <c r="V80" s="826"/>
      <c r="W80" s="825"/>
      <c r="X80" s="825"/>
      <c r="Y80" s="826"/>
    </row>
    <row r="81" spans="1:25" s="306" customFormat="1" ht="26.25" hidden="1" customHeight="1" x14ac:dyDescent="0.25">
      <c r="A81" s="750"/>
      <c r="B81" s="750"/>
      <c r="C81" s="834"/>
      <c r="D81" s="834"/>
      <c r="E81" s="834"/>
      <c r="F81" s="830"/>
      <c r="G81" s="830"/>
      <c r="H81" s="750"/>
      <c r="I81" s="348">
        <v>1085.3</v>
      </c>
      <c r="J81" s="348" t="s">
        <v>4256</v>
      </c>
      <c r="K81" s="349"/>
      <c r="L81" s="349"/>
      <c r="M81" s="824"/>
      <c r="N81" s="824"/>
      <c r="O81" s="820"/>
      <c r="P81" s="750"/>
      <c r="Q81" s="750"/>
      <c r="R81" s="750"/>
      <c r="S81" s="750"/>
      <c r="T81" s="820"/>
      <c r="U81" s="818"/>
      <c r="V81" s="750"/>
      <c r="W81" s="820"/>
      <c r="X81" s="820"/>
      <c r="Y81" s="750"/>
    </row>
    <row r="82" spans="1:25" s="306" customFormat="1" ht="91.5" customHeight="1" x14ac:dyDescent="0.25">
      <c r="A82" s="279"/>
      <c r="B82" s="279" t="s">
        <v>5047</v>
      </c>
      <c r="C82" s="278" t="s">
        <v>5954</v>
      </c>
      <c r="D82" s="278" t="s">
        <v>5955</v>
      </c>
      <c r="E82" s="278" t="s">
        <v>1046</v>
      </c>
      <c r="F82" s="347">
        <v>42984</v>
      </c>
      <c r="G82" s="347">
        <v>43012</v>
      </c>
      <c r="H82" s="278" t="s">
        <v>5956</v>
      </c>
      <c r="I82" s="348">
        <v>36238.800000000003</v>
      </c>
      <c r="J82" s="348" t="s">
        <v>922</v>
      </c>
      <c r="K82" s="349">
        <v>36160</v>
      </c>
      <c r="L82" s="349" t="s">
        <v>922</v>
      </c>
      <c r="M82" s="348">
        <v>36160</v>
      </c>
      <c r="N82" s="348" t="s">
        <v>1006</v>
      </c>
      <c r="O82" s="350">
        <v>60721</v>
      </c>
      <c r="P82" s="278" t="s">
        <v>5957</v>
      </c>
      <c r="Q82" s="278" t="s">
        <v>5958</v>
      </c>
      <c r="R82" s="278"/>
      <c r="S82" s="278" t="s">
        <v>5959</v>
      </c>
      <c r="T82" s="350"/>
      <c r="U82" s="351"/>
      <c r="V82" s="278" t="s">
        <v>5960</v>
      </c>
      <c r="W82" s="350">
        <v>43006</v>
      </c>
      <c r="X82" s="350"/>
      <c r="Y82" s="279" t="s">
        <v>4241</v>
      </c>
    </row>
    <row r="83" spans="1:25" s="306" customFormat="1" ht="30" hidden="1" customHeight="1" x14ac:dyDescent="0.25">
      <c r="A83" s="749"/>
      <c r="B83" s="749" t="s">
        <v>5055</v>
      </c>
      <c r="C83" s="749" t="s">
        <v>5961</v>
      </c>
      <c r="D83" s="749" t="s">
        <v>5962</v>
      </c>
      <c r="E83" s="749" t="s">
        <v>3488</v>
      </c>
      <c r="F83" s="819">
        <v>42984</v>
      </c>
      <c r="G83" s="819">
        <v>43012</v>
      </c>
      <c r="H83" s="749" t="s">
        <v>5963</v>
      </c>
      <c r="I83" s="348">
        <v>542.70000000000005</v>
      </c>
      <c r="J83" s="348" t="s">
        <v>1006</v>
      </c>
      <c r="K83" s="815"/>
      <c r="L83" s="815"/>
      <c r="M83" s="823">
        <v>800</v>
      </c>
      <c r="N83" s="823" t="s">
        <v>5964</v>
      </c>
      <c r="O83" s="819">
        <v>61084</v>
      </c>
      <c r="P83" s="749" t="s">
        <v>5965</v>
      </c>
      <c r="Q83" s="749" t="s">
        <v>5966</v>
      </c>
      <c r="R83" s="749"/>
      <c r="S83" s="749"/>
      <c r="T83" s="819">
        <v>43055</v>
      </c>
      <c r="U83" s="817">
        <v>295057056</v>
      </c>
      <c r="V83" s="749" t="s">
        <v>5967</v>
      </c>
      <c r="W83" s="819">
        <v>43028</v>
      </c>
      <c r="X83" s="819">
        <v>43055</v>
      </c>
      <c r="Y83" s="749" t="s">
        <v>3778</v>
      </c>
    </row>
    <row r="84" spans="1:25" s="306" customFormat="1" ht="30" hidden="1" customHeight="1" x14ac:dyDescent="0.25">
      <c r="A84" s="750"/>
      <c r="B84" s="750"/>
      <c r="C84" s="750"/>
      <c r="D84" s="750"/>
      <c r="E84" s="750"/>
      <c r="F84" s="820"/>
      <c r="G84" s="820"/>
      <c r="H84" s="750"/>
      <c r="I84" s="348">
        <v>257.3</v>
      </c>
      <c r="J84" s="348" t="s">
        <v>5266</v>
      </c>
      <c r="K84" s="816"/>
      <c r="L84" s="816"/>
      <c r="M84" s="824"/>
      <c r="N84" s="824"/>
      <c r="O84" s="820"/>
      <c r="P84" s="750"/>
      <c r="Q84" s="750"/>
      <c r="R84" s="750"/>
      <c r="S84" s="750"/>
      <c r="T84" s="820"/>
      <c r="U84" s="818"/>
      <c r="V84" s="750"/>
      <c r="W84" s="820"/>
      <c r="X84" s="820"/>
      <c r="Y84" s="750"/>
    </row>
    <row r="85" spans="1:25" s="306" customFormat="1" ht="91.5" hidden="1" customHeight="1" x14ac:dyDescent="0.25">
      <c r="A85" s="279"/>
      <c r="B85" s="279" t="s">
        <v>5073</v>
      </c>
      <c r="C85" s="278" t="s">
        <v>2745</v>
      </c>
      <c r="D85" s="278" t="s">
        <v>3466</v>
      </c>
      <c r="E85" s="278" t="s">
        <v>3502</v>
      </c>
      <c r="F85" s="350">
        <v>42990</v>
      </c>
      <c r="G85" s="350">
        <v>43018</v>
      </c>
      <c r="H85" s="278" t="s">
        <v>5968</v>
      </c>
      <c r="I85" s="348">
        <v>10000</v>
      </c>
      <c r="J85" s="348" t="s">
        <v>3987</v>
      </c>
      <c r="K85" s="349"/>
      <c r="L85" s="349"/>
      <c r="M85" s="348">
        <v>10000</v>
      </c>
      <c r="N85" s="348" t="s">
        <v>3987</v>
      </c>
      <c r="O85" s="350">
        <v>44991</v>
      </c>
      <c r="P85" s="278"/>
      <c r="Q85" s="278" t="s">
        <v>5969</v>
      </c>
      <c r="R85" s="357"/>
      <c r="S85" s="357"/>
      <c r="T85" s="368"/>
      <c r="U85" s="369"/>
      <c r="V85" s="357"/>
      <c r="W85" s="350">
        <v>43083</v>
      </c>
      <c r="X85" s="350"/>
      <c r="Y85" s="279" t="s">
        <v>4241</v>
      </c>
    </row>
    <row r="86" spans="1:25" s="306" customFormat="1" ht="91.5" hidden="1" customHeight="1" x14ac:dyDescent="0.25">
      <c r="A86" s="279"/>
      <c r="B86" s="279" t="s">
        <v>3834</v>
      </c>
      <c r="C86" s="278" t="s">
        <v>5970</v>
      </c>
      <c r="D86" s="278" t="s">
        <v>5971</v>
      </c>
      <c r="E86" s="278" t="s">
        <v>3516</v>
      </c>
      <c r="F86" s="350">
        <v>42999</v>
      </c>
      <c r="G86" s="350">
        <v>43027</v>
      </c>
      <c r="H86" s="278" t="s">
        <v>5972</v>
      </c>
      <c r="I86" s="348">
        <v>11462</v>
      </c>
      <c r="J86" s="348" t="s">
        <v>4295</v>
      </c>
      <c r="K86" s="349"/>
      <c r="L86" s="349"/>
      <c r="M86" s="348">
        <v>11462</v>
      </c>
      <c r="N86" s="348" t="s">
        <v>4295</v>
      </c>
      <c r="O86" s="350">
        <v>61167</v>
      </c>
      <c r="P86" s="278" t="s">
        <v>5973</v>
      </c>
      <c r="Q86" s="278" t="s">
        <v>5974</v>
      </c>
      <c r="R86" s="278" t="s">
        <v>5975</v>
      </c>
      <c r="S86" s="278" t="s">
        <v>5976</v>
      </c>
      <c r="T86" s="350">
        <v>43045</v>
      </c>
      <c r="U86" s="351">
        <v>1179450</v>
      </c>
      <c r="V86" s="278" t="s">
        <v>5977</v>
      </c>
      <c r="W86" s="350">
        <v>43026</v>
      </c>
      <c r="X86" s="350"/>
      <c r="Y86" s="279" t="s">
        <v>4494</v>
      </c>
    </row>
    <row r="87" spans="1:25" s="306" customFormat="1" ht="71.25" hidden="1" customHeight="1" x14ac:dyDescent="0.25">
      <c r="A87" s="361"/>
      <c r="B87" s="361" t="s">
        <v>5094</v>
      </c>
      <c r="C87" s="361" t="s">
        <v>5978</v>
      </c>
      <c r="D87" s="361" t="s">
        <v>5979</v>
      </c>
      <c r="E87" s="361" t="s">
        <v>1046</v>
      </c>
      <c r="F87" s="364">
        <v>43003</v>
      </c>
      <c r="G87" s="364">
        <v>43045</v>
      </c>
      <c r="H87" s="361" t="s">
        <v>5980</v>
      </c>
      <c r="I87" s="360">
        <v>350789.5</v>
      </c>
      <c r="J87" s="360" t="s">
        <v>974</v>
      </c>
      <c r="K87" s="367"/>
      <c r="L87" s="367"/>
      <c r="M87" s="360">
        <v>350789.5</v>
      </c>
      <c r="N87" s="360" t="s">
        <v>974</v>
      </c>
      <c r="O87" s="364">
        <v>55828</v>
      </c>
      <c r="P87" s="361" t="s">
        <v>5981</v>
      </c>
      <c r="Q87" s="361" t="s">
        <v>5982</v>
      </c>
      <c r="R87" s="361" t="s">
        <v>5983</v>
      </c>
      <c r="S87" s="361" t="s">
        <v>5984</v>
      </c>
      <c r="T87" s="364">
        <v>43042</v>
      </c>
      <c r="U87" s="365">
        <v>6432000</v>
      </c>
      <c r="V87" s="361" t="s">
        <v>5985</v>
      </c>
      <c r="W87" s="364">
        <v>43019</v>
      </c>
      <c r="X87" s="364"/>
      <c r="Y87" s="361" t="s">
        <v>4241</v>
      </c>
    </row>
    <row r="88" spans="1:25" s="306" customFormat="1" ht="91.5" hidden="1" customHeight="1" x14ac:dyDescent="0.25">
      <c r="A88" s="279"/>
      <c r="B88" s="279" t="s">
        <v>5102</v>
      </c>
      <c r="C88" s="278" t="s">
        <v>3353</v>
      </c>
      <c r="D88" s="278" t="s">
        <v>5986</v>
      </c>
      <c r="E88" s="278" t="s">
        <v>3517</v>
      </c>
      <c r="F88" s="350">
        <v>43012</v>
      </c>
      <c r="G88" s="350">
        <v>43040</v>
      </c>
      <c r="H88" s="361" t="s">
        <v>5987</v>
      </c>
      <c r="I88" s="343">
        <v>88.1</v>
      </c>
      <c r="J88" s="343" t="s">
        <v>3986</v>
      </c>
      <c r="K88" s="349"/>
      <c r="L88" s="349"/>
      <c r="M88" s="348">
        <v>24000</v>
      </c>
      <c r="N88" s="348" t="s">
        <v>1006</v>
      </c>
      <c r="O88" s="350">
        <v>60800</v>
      </c>
      <c r="P88" s="278" t="s">
        <v>5988</v>
      </c>
      <c r="Q88" s="278" t="s">
        <v>5989</v>
      </c>
      <c r="R88" s="278" t="s">
        <v>5990</v>
      </c>
      <c r="S88" s="278" t="s">
        <v>5991</v>
      </c>
      <c r="T88" s="350">
        <v>43097</v>
      </c>
      <c r="U88" s="351">
        <v>1638000</v>
      </c>
      <c r="V88" s="278" t="s">
        <v>5992</v>
      </c>
      <c r="W88" s="350">
        <v>43084</v>
      </c>
      <c r="X88" s="350"/>
      <c r="Y88" s="279" t="s">
        <v>4494</v>
      </c>
    </row>
    <row r="89" spans="1:25" s="306" customFormat="1" ht="74.25" hidden="1" customHeight="1" x14ac:dyDescent="0.25">
      <c r="A89" s="279"/>
      <c r="B89" s="279" t="s">
        <v>5104</v>
      </c>
      <c r="C89" s="278" t="s">
        <v>5993</v>
      </c>
      <c r="D89" s="278" t="s">
        <v>5994</v>
      </c>
      <c r="E89" s="278" t="s">
        <v>5995</v>
      </c>
      <c r="F89" s="350">
        <v>43012</v>
      </c>
      <c r="G89" s="350">
        <v>43040</v>
      </c>
      <c r="H89" s="278" t="s">
        <v>5996</v>
      </c>
      <c r="I89" s="348">
        <v>1935.6</v>
      </c>
      <c r="J89" s="348" t="s">
        <v>4501</v>
      </c>
      <c r="K89" s="349"/>
      <c r="L89" s="349"/>
      <c r="M89" s="348">
        <v>1935.6</v>
      </c>
      <c r="N89" s="348" t="s">
        <v>4501</v>
      </c>
      <c r="O89" s="350">
        <v>61126</v>
      </c>
      <c r="P89" s="278" t="s">
        <v>5997</v>
      </c>
      <c r="Q89" s="278" t="s">
        <v>5998</v>
      </c>
      <c r="R89" s="278" t="s">
        <v>5999</v>
      </c>
      <c r="S89" s="278" t="s">
        <v>6000</v>
      </c>
      <c r="T89" s="350">
        <v>43103</v>
      </c>
      <c r="U89" s="351">
        <v>1251000</v>
      </c>
      <c r="V89" s="278" t="s">
        <v>6001</v>
      </c>
      <c r="W89" s="350">
        <v>43076</v>
      </c>
      <c r="X89" s="350"/>
      <c r="Y89" s="279" t="s">
        <v>4241</v>
      </c>
    </row>
    <row r="90" spans="1:25" s="306" customFormat="1" ht="91.5" hidden="1" customHeight="1" x14ac:dyDescent="0.25">
      <c r="A90" s="279"/>
      <c r="B90" s="279" t="s">
        <v>5113</v>
      </c>
      <c r="C90" s="278" t="s">
        <v>6002</v>
      </c>
      <c r="D90" s="278" t="s">
        <v>6003</v>
      </c>
      <c r="E90" s="278" t="s">
        <v>5995</v>
      </c>
      <c r="F90" s="350">
        <v>43012</v>
      </c>
      <c r="G90" s="350">
        <v>43040</v>
      </c>
      <c r="H90" s="278" t="s">
        <v>6004</v>
      </c>
      <c r="I90" s="348">
        <v>1000</v>
      </c>
      <c r="J90" s="348" t="s">
        <v>4501</v>
      </c>
      <c r="K90" s="349"/>
      <c r="L90" s="349"/>
      <c r="M90" s="348">
        <v>1000</v>
      </c>
      <c r="N90" s="348" t="s">
        <v>4501</v>
      </c>
      <c r="O90" s="350">
        <v>61189</v>
      </c>
      <c r="P90" s="278" t="s">
        <v>6005</v>
      </c>
      <c r="Q90" s="278" t="s">
        <v>6006</v>
      </c>
      <c r="R90" s="278" t="s">
        <v>6007</v>
      </c>
      <c r="S90" s="278" t="s">
        <v>6008</v>
      </c>
      <c r="T90" s="350">
        <v>43122</v>
      </c>
      <c r="U90" s="351">
        <v>1493300</v>
      </c>
      <c r="V90" s="278" t="s">
        <v>6009</v>
      </c>
      <c r="W90" s="350">
        <v>43054</v>
      </c>
      <c r="X90" s="350"/>
      <c r="Y90" s="279" t="s">
        <v>4241</v>
      </c>
    </row>
    <row r="91" spans="1:25" s="306" customFormat="1" ht="91.5" hidden="1" customHeight="1" x14ac:dyDescent="0.25">
      <c r="A91" s="279"/>
      <c r="B91" s="279" t="s">
        <v>5122</v>
      </c>
      <c r="C91" s="278" t="s">
        <v>6010</v>
      </c>
      <c r="D91" s="278" t="s">
        <v>6011</v>
      </c>
      <c r="E91" s="278" t="s">
        <v>3488</v>
      </c>
      <c r="F91" s="350">
        <v>43012</v>
      </c>
      <c r="G91" s="350">
        <v>43040</v>
      </c>
      <c r="H91" s="278" t="s">
        <v>6012</v>
      </c>
      <c r="I91" s="348"/>
      <c r="J91" s="348"/>
      <c r="K91" s="349">
        <v>3039</v>
      </c>
      <c r="L91" s="349" t="s">
        <v>923</v>
      </c>
      <c r="M91" s="348">
        <v>3303.7</v>
      </c>
      <c r="N91" s="348" t="s">
        <v>4165</v>
      </c>
      <c r="O91" s="350">
        <v>60651</v>
      </c>
      <c r="P91" s="278" t="s">
        <v>6013</v>
      </c>
      <c r="Q91" s="278" t="s">
        <v>6014</v>
      </c>
      <c r="R91" s="278"/>
      <c r="S91" s="278"/>
      <c r="T91" s="350">
        <v>43066</v>
      </c>
      <c r="U91" s="351">
        <v>3028400</v>
      </c>
      <c r="V91" s="278" t="s">
        <v>6015</v>
      </c>
      <c r="W91" s="350">
        <v>43059</v>
      </c>
      <c r="X91" s="350"/>
      <c r="Y91" s="279" t="s">
        <v>3778</v>
      </c>
    </row>
    <row r="92" spans="1:25" s="306" customFormat="1" ht="66.75" customHeight="1" x14ac:dyDescent="0.25">
      <c r="A92" s="279"/>
      <c r="B92" s="279" t="s">
        <v>5131</v>
      </c>
      <c r="C92" s="278" t="s">
        <v>6016</v>
      </c>
      <c r="D92" s="278" t="s">
        <v>6017</v>
      </c>
      <c r="E92" s="278" t="s">
        <v>4372</v>
      </c>
      <c r="F92" s="350">
        <v>43012</v>
      </c>
      <c r="G92" s="350">
        <v>43040</v>
      </c>
      <c r="H92" s="278" t="s">
        <v>6018</v>
      </c>
      <c r="I92" s="348"/>
      <c r="J92" s="348"/>
      <c r="K92" s="349">
        <v>3377.4</v>
      </c>
      <c r="L92" s="349" t="s">
        <v>922</v>
      </c>
      <c r="M92" s="348">
        <v>3377.4</v>
      </c>
      <c r="N92" s="348" t="s">
        <v>4295</v>
      </c>
      <c r="O92" s="350">
        <v>60959</v>
      </c>
      <c r="P92" s="278" t="s">
        <v>6019</v>
      </c>
      <c r="Q92" s="278" t="s">
        <v>6020</v>
      </c>
      <c r="R92" s="278" t="s">
        <v>6021</v>
      </c>
      <c r="S92" s="278" t="s">
        <v>6022</v>
      </c>
      <c r="T92" s="350">
        <v>43063</v>
      </c>
      <c r="U92" s="351">
        <v>14536900</v>
      </c>
      <c r="V92" s="278" t="s">
        <v>6023</v>
      </c>
      <c r="W92" s="350">
        <v>43056</v>
      </c>
      <c r="X92" s="350">
        <v>43066</v>
      </c>
      <c r="Y92" s="279" t="s">
        <v>3778</v>
      </c>
    </row>
    <row r="93" spans="1:25" s="306" customFormat="1" ht="39.75" hidden="1" customHeight="1" x14ac:dyDescent="0.25">
      <c r="A93" s="749"/>
      <c r="B93" s="749" t="s">
        <v>5137</v>
      </c>
      <c r="C93" s="749" t="s">
        <v>6024</v>
      </c>
      <c r="D93" s="749" t="s">
        <v>6025</v>
      </c>
      <c r="E93" s="749" t="s">
        <v>4876</v>
      </c>
      <c r="F93" s="819">
        <v>43028</v>
      </c>
      <c r="G93" s="819">
        <v>43056</v>
      </c>
      <c r="H93" s="749" t="s">
        <v>6026</v>
      </c>
      <c r="I93" s="823">
        <v>485.8</v>
      </c>
      <c r="J93" s="823" t="s">
        <v>3986</v>
      </c>
      <c r="K93" s="349">
        <v>3185.3</v>
      </c>
      <c r="L93" s="349" t="s">
        <v>1005</v>
      </c>
      <c r="M93" s="823">
        <v>7228</v>
      </c>
      <c r="N93" s="823" t="s">
        <v>1006</v>
      </c>
      <c r="O93" s="819">
        <v>60819</v>
      </c>
      <c r="P93" s="749" t="s">
        <v>6027</v>
      </c>
      <c r="Q93" s="749" t="s">
        <v>6028</v>
      </c>
      <c r="R93" s="749" t="s">
        <v>6029</v>
      </c>
      <c r="S93" s="749" t="s">
        <v>6030</v>
      </c>
      <c r="T93" s="821">
        <v>43152</v>
      </c>
      <c r="U93" s="817">
        <v>1154629300</v>
      </c>
      <c r="V93" s="749" t="s">
        <v>6031</v>
      </c>
      <c r="W93" s="819">
        <v>43067</v>
      </c>
      <c r="X93" s="819"/>
      <c r="Y93" s="749" t="s">
        <v>4494</v>
      </c>
    </row>
    <row r="94" spans="1:25" s="306" customFormat="1" ht="39.75" hidden="1" customHeight="1" x14ac:dyDescent="0.25">
      <c r="A94" s="750"/>
      <c r="B94" s="750"/>
      <c r="C94" s="750"/>
      <c r="D94" s="750"/>
      <c r="E94" s="750"/>
      <c r="F94" s="820"/>
      <c r="G94" s="820"/>
      <c r="H94" s="750"/>
      <c r="I94" s="824"/>
      <c r="J94" s="824"/>
      <c r="K94" s="349">
        <v>3250</v>
      </c>
      <c r="L94" s="349" t="s">
        <v>923</v>
      </c>
      <c r="M94" s="824"/>
      <c r="N94" s="824"/>
      <c r="O94" s="820"/>
      <c r="P94" s="750"/>
      <c r="Q94" s="750"/>
      <c r="R94" s="750"/>
      <c r="S94" s="750"/>
      <c r="T94" s="822"/>
      <c r="U94" s="818"/>
      <c r="V94" s="750"/>
      <c r="W94" s="820"/>
      <c r="X94" s="820"/>
      <c r="Y94" s="750"/>
    </row>
    <row r="95" spans="1:25" s="306" customFormat="1" ht="91.5" hidden="1" customHeight="1" x14ac:dyDescent="0.25">
      <c r="A95" s="279"/>
      <c r="B95" s="279" t="s">
        <v>5148</v>
      </c>
      <c r="C95" s="278" t="s">
        <v>5471</v>
      </c>
      <c r="D95" s="278" t="s">
        <v>6032</v>
      </c>
      <c r="E95" s="278" t="s">
        <v>6033</v>
      </c>
      <c r="F95" s="350">
        <v>43028</v>
      </c>
      <c r="G95" s="350">
        <v>43056</v>
      </c>
      <c r="H95" s="278" t="s">
        <v>6034</v>
      </c>
      <c r="I95" s="348">
        <v>513.70000000000005</v>
      </c>
      <c r="J95" s="348" t="s">
        <v>3634</v>
      </c>
      <c r="K95" s="349"/>
      <c r="L95" s="349"/>
      <c r="M95" s="348">
        <v>513.70000000000005</v>
      </c>
      <c r="N95" s="348" t="s">
        <v>1006</v>
      </c>
      <c r="O95" s="350">
        <v>61114</v>
      </c>
      <c r="P95" s="278" t="s">
        <v>6035</v>
      </c>
      <c r="Q95" s="278" t="s">
        <v>6036</v>
      </c>
      <c r="R95" s="278" t="s">
        <v>6037</v>
      </c>
      <c r="S95" s="278" t="s">
        <v>6038</v>
      </c>
      <c r="T95" s="350">
        <v>43112</v>
      </c>
      <c r="U95" s="351">
        <v>453600</v>
      </c>
      <c r="V95" s="278" t="s">
        <v>6039</v>
      </c>
      <c r="W95" s="350">
        <v>43442</v>
      </c>
      <c r="X95" s="350"/>
      <c r="Y95" s="279" t="s">
        <v>4241</v>
      </c>
    </row>
    <row r="96" spans="1:25" s="306" customFormat="1" ht="36.75" hidden="1" customHeight="1" x14ac:dyDescent="0.25">
      <c r="A96" s="749"/>
      <c r="B96" s="749" t="s">
        <v>5157</v>
      </c>
      <c r="C96" s="749" t="s">
        <v>6040</v>
      </c>
      <c r="D96" s="749" t="s">
        <v>6041</v>
      </c>
      <c r="E96" s="749" t="s">
        <v>4876</v>
      </c>
      <c r="F96" s="819">
        <v>43032</v>
      </c>
      <c r="G96" s="819">
        <v>43060</v>
      </c>
      <c r="H96" s="749" t="s">
        <v>6042</v>
      </c>
      <c r="I96" s="823">
        <v>1129.3</v>
      </c>
      <c r="J96" s="823" t="s">
        <v>4256</v>
      </c>
      <c r="K96" s="349">
        <v>2099.1999999999998</v>
      </c>
      <c r="L96" s="349" t="s">
        <v>3801</v>
      </c>
      <c r="M96" s="823">
        <v>4440.3999999999996</v>
      </c>
      <c r="N96" s="823" t="s">
        <v>1006</v>
      </c>
      <c r="O96" s="819">
        <v>60917</v>
      </c>
      <c r="P96" s="749" t="s">
        <v>6043</v>
      </c>
      <c r="Q96" s="749" t="s">
        <v>6044</v>
      </c>
      <c r="R96" s="749" t="s">
        <v>6045</v>
      </c>
      <c r="S96" s="749" t="s">
        <v>6046</v>
      </c>
      <c r="T96" s="819">
        <v>43196</v>
      </c>
      <c r="U96" s="817">
        <v>1526226200</v>
      </c>
      <c r="V96" s="749" t="s">
        <v>6047</v>
      </c>
      <c r="W96" s="819">
        <v>43067</v>
      </c>
      <c r="X96" s="819"/>
      <c r="Y96" s="749" t="s">
        <v>4494</v>
      </c>
    </row>
    <row r="97" spans="1:25" s="306" customFormat="1" ht="36.75" hidden="1" customHeight="1" x14ac:dyDescent="0.25">
      <c r="A97" s="750"/>
      <c r="B97" s="750"/>
      <c r="C97" s="750"/>
      <c r="D97" s="750"/>
      <c r="E97" s="750"/>
      <c r="F97" s="820"/>
      <c r="G97" s="820"/>
      <c r="H97" s="750"/>
      <c r="I97" s="824"/>
      <c r="J97" s="824"/>
      <c r="K97" s="349">
        <v>0.5</v>
      </c>
      <c r="L97" s="349" t="s">
        <v>1005</v>
      </c>
      <c r="M97" s="824"/>
      <c r="N97" s="824"/>
      <c r="O97" s="820"/>
      <c r="P97" s="750"/>
      <c r="Q97" s="750"/>
      <c r="R97" s="750"/>
      <c r="S97" s="750"/>
      <c r="T97" s="820"/>
      <c r="U97" s="818"/>
      <c r="V97" s="750"/>
      <c r="W97" s="820"/>
      <c r="X97" s="820"/>
      <c r="Y97" s="750"/>
    </row>
    <row r="98" spans="1:25" s="306" customFormat="1" ht="91.5" hidden="1" customHeight="1" x14ac:dyDescent="0.25">
      <c r="A98" s="279"/>
      <c r="B98" s="279" t="s">
        <v>5167</v>
      </c>
      <c r="C98" s="278" t="s">
        <v>3384</v>
      </c>
      <c r="D98" s="278" t="s">
        <v>6048</v>
      </c>
      <c r="E98" s="278" t="s">
        <v>940</v>
      </c>
      <c r="F98" s="350">
        <v>43034</v>
      </c>
      <c r="G98" s="350">
        <v>43062</v>
      </c>
      <c r="H98" s="278" t="s">
        <v>6049</v>
      </c>
      <c r="I98" s="348"/>
      <c r="J98" s="348"/>
      <c r="K98" s="349"/>
      <c r="L98" s="349"/>
      <c r="M98" s="348">
        <v>2600.5</v>
      </c>
      <c r="N98" s="348" t="s">
        <v>1006</v>
      </c>
      <c r="O98" s="350">
        <v>61017</v>
      </c>
      <c r="P98" s="278" t="s">
        <v>6050</v>
      </c>
      <c r="Q98" s="278" t="s">
        <v>6051</v>
      </c>
      <c r="R98" s="278" t="s">
        <v>6052</v>
      </c>
      <c r="S98" s="278" t="s">
        <v>6053</v>
      </c>
      <c r="T98" s="350">
        <v>43136</v>
      </c>
      <c r="U98" s="351">
        <v>1956800</v>
      </c>
      <c r="V98" s="278" t="s">
        <v>6054</v>
      </c>
      <c r="W98" s="350">
        <v>43098</v>
      </c>
      <c r="X98" s="350"/>
      <c r="Y98" s="279" t="s">
        <v>3778</v>
      </c>
    </row>
    <row r="99" spans="1:25" s="306" customFormat="1" ht="69.75" hidden="1" customHeight="1" x14ac:dyDescent="0.25">
      <c r="A99" s="279"/>
      <c r="B99" s="279" t="s">
        <v>5177</v>
      </c>
      <c r="C99" s="278" t="s">
        <v>5978</v>
      </c>
      <c r="D99" s="278" t="s">
        <v>6055</v>
      </c>
      <c r="E99" s="278" t="s">
        <v>4231</v>
      </c>
      <c r="F99" s="350">
        <v>43034</v>
      </c>
      <c r="G99" s="350">
        <v>43076</v>
      </c>
      <c r="H99" s="278" t="s">
        <v>6056</v>
      </c>
      <c r="I99" s="348">
        <v>15722</v>
      </c>
      <c r="J99" s="348" t="s">
        <v>4295</v>
      </c>
      <c r="K99" s="349"/>
      <c r="L99" s="349"/>
      <c r="M99" s="348">
        <v>15722</v>
      </c>
      <c r="N99" s="348" t="s">
        <v>4295</v>
      </c>
      <c r="O99" s="350">
        <v>48214</v>
      </c>
      <c r="P99" s="278" t="s">
        <v>6057</v>
      </c>
      <c r="Q99" s="278" t="s">
        <v>6058</v>
      </c>
      <c r="R99" s="278" t="s">
        <v>6059</v>
      </c>
      <c r="S99" s="278" t="s">
        <v>6060</v>
      </c>
      <c r="T99" s="350">
        <v>43194</v>
      </c>
      <c r="U99" s="351">
        <v>536696650</v>
      </c>
      <c r="V99" s="278" t="s">
        <v>6061</v>
      </c>
      <c r="W99" s="350">
        <v>43048</v>
      </c>
      <c r="X99" s="350"/>
      <c r="Y99" s="279" t="s">
        <v>6062</v>
      </c>
    </row>
    <row r="100" spans="1:25" s="345" customFormat="1" ht="91.5" customHeight="1" x14ac:dyDescent="0.25">
      <c r="A100" s="299"/>
      <c r="B100" s="299" t="s">
        <v>5185</v>
      </c>
      <c r="C100" s="352" t="s">
        <v>6063</v>
      </c>
      <c r="D100" s="352" t="s">
        <v>6064</v>
      </c>
      <c r="E100" s="352" t="s">
        <v>904</v>
      </c>
      <c r="F100" s="370">
        <v>43042</v>
      </c>
      <c r="G100" s="370">
        <v>43070</v>
      </c>
      <c r="H100" s="352" t="s">
        <v>6065</v>
      </c>
      <c r="I100" s="343">
        <v>28000</v>
      </c>
      <c r="J100" s="343" t="s">
        <v>922</v>
      </c>
      <c r="K100" s="344">
        <v>28000</v>
      </c>
      <c r="L100" s="344" t="s">
        <v>922</v>
      </c>
      <c r="M100" s="343">
        <v>28000</v>
      </c>
      <c r="N100" s="343" t="s">
        <v>1006</v>
      </c>
      <c r="O100" s="370">
        <v>61105</v>
      </c>
      <c r="P100" s="352" t="s">
        <v>6066</v>
      </c>
      <c r="Q100" s="352" t="s">
        <v>6067</v>
      </c>
      <c r="R100" s="371"/>
      <c r="S100" s="371"/>
      <c r="T100" s="372"/>
      <c r="U100" s="373"/>
      <c r="V100" s="371"/>
      <c r="W100" s="370">
        <v>43091</v>
      </c>
      <c r="X100" s="370"/>
      <c r="Y100" s="299" t="s">
        <v>4241</v>
      </c>
    </row>
    <row r="101" spans="1:25" s="306" customFormat="1" ht="91.5" hidden="1" customHeight="1" x14ac:dyDescent="0.25">
      <c r="A101" s="279"/>
      <c r="B101" s="279" t="s">
        <v>5192</v>
      </c>
      <c r="C101" s="278" t="s">
        <v>6068</v>
      </c>
      <c r="D101" s="278" t="s">
        <v>6069</v>
      </c>
      <c r="E101" s="278" t="s">
        <v>5618</v>
      </c>
      <c r="F101" s="350">
        <v>43045</v>
      </c>
      <c r="G101" s="350">
        <v>43073</v>
      </c>
      <c r="H101" s="278" t="s">
        <v>6070</v>
      </c>
      <c r="I101" s="348">
        <v>1000</v>
      </c>
      <c r="J101" s="348" t="s">
        <v>4501</v>
      </c>
      <c r="K101" s="349"/>
      <c r="L101" s="349"/>
      <c r="M101" s="348">
        <v>1000</v>
      </c>
      <c r="N101" s="348" t="s">
        <v>4501</v>
      </c>
      <c r="O101" s="350">
        <v>61183</v>
      </c>
      <c r="P101" s="278" t="s">
        <v>6071</v>
      </c>
      <c r="Q101" s="278" t="s">
        <v>6072</v>
      </c>
      <c r="R101" s="278" t="s">
        <v>6073</v>
      </c>
      <c r="S101" s="278" t="s">
        <v>6074</v>
      </c>
      <c r="T101" s="350">
        <v>43112</v>
      </c>
      <c r="U101" s="351">
        <v>267750000</v>
      </c>
      <c r="V101" s="278" t="s">
        <v>6075</v>
      </c>
      <c r="W101" s="350">
        <v>43087</v>
      </c>
      <c r="X101" s="350"/>
      <c r="Y101" s="279" t="s">
        <v>4241</v>
      </c>
    </row>
    <row r="102" spans="1:25" s="306" customFormat="1" ht="69.75" hidden="1" customHeight="1" x14ac:dyDescent="0.25">
      <c r="A102" s="361"/>
      <c r="B102" s="361" t="s">
        <v>5201</v>
      </c>
      <c r="C102" s="361" t="s">
        <v>6076</v>
      </c>
      <c r="D102" s="361" t="s">
        <v>6077</v>
      </c>
      <c r="E102" s="361" t="s">
        <v>4428</v>
      </c>
      <c r="F102" s="364">
        <v>43046</v>
      </c>
      <c r="G102" s="364">
        <v>43074</v>
      </c>
      <c r="H102" s="361" t="s">
        <v>6078</v>
      </c>
      <c r="I102" s="360">
        <v>3013.1</v>
      </c>
      <c r="J102" s="360" t="s">
        <v>4669</v>
      </c>
      <c r="K102" s="367"/>
      <c r="L102" s="367"/>
      <c r="M102" s="360">
        <v>3013.1</v>
      </c>
      <c r="N102" s="360" t="s">
        <v>4669</v>
      </c>
      <c r="O102" s="364">
        <v>61176</v>
      </c>
      <c r="P102" s="361" t="s">
        <v>6079</v>
      </c>
      <c r="Q102" s="361" t="s">
        <v>6080</v>
      </c>
      <c r="R102" s="361" t="s">
        <v>6081</v>
      </c>
      <c r="S102" s="361" t="s">
        <v>6082</v>
      </c>
      <c r="T102" s="364">
        <v>43077</v>
      </c>
      <c r="U102" s="365">
        <v>1729500</v>
      </c>
      <c r="V102" s="361" t="s">
        <v>6083</v>
      </c>
      <c r="W102" s="364">
        <v>43067</v>
      </c>
      <c r="X102" s="364"/>
      <c r="Y102" s="361" t="s">
        <v>3778</v>
      </c>
    </row>
    <row r="103" spans="1:25" s="306" customFormat="1" ht="91.5" hidden="1" customHeight="1" x14ac:dyDescent="0.25">
      <c r="A103" s="279"/>
      <c r="B103" s="279" t="s">
        <v>5211</v>
      </c>
      <c r="C103" s="278" t="s">
        <v>6084</v>
      </c>
      <c r="D103" s="278" t="s">
        <v>6085</v>
      </c>
      <c r="E103" s="278" t="s">
        <v>3488</v>
      </c>
      <c r="F103" s="350">
        <v>43049</v>
      </c>
      <c r="G103" s="350">
        <v>43088</v>
      </c>
      <c r="H103" s="278" t="s">
        <v>6086</v>
      </c>
      <c r="I103" s="348">
        <v>280.5</v>
      </c>
      <c r="J103" s="348" t="s">
        <v>1006</v>
      </c>
      <c r="K103" s="349"/>
      <c r="L103" s="349"/>
      <c r="M103" s="348">
        <v>280.5</v>
      </c>
      <c r="N103" s="348" t="s">
        <v>1006</v>
      </c>
      <c r="O103" s="350">
        <v>53094</v>
      </c>
      <c r="P103" s="278" t="s">
        <v>6087</v>
      </c>
      <c r="Q103" s="278" t="s">
        <v>6088</v>
      </c>
      <c r="R103" s="278" t="s">
        <v>6089</v>
      </c>
      <c r="S103" s="278" t="s">
        <v>6090</v>
      </c>
      <c r="T103" s="350">
        <v>43061</v>
      </c>
      <c r="U103" s="351">
        <v>283445300</v>
      </c>
      <c r="V103" s="278" t="s">
        <v>6091</v>
      </c>
      <c r="W103" s="350">
        <v>43059</v>
      </c>
      <c r="X103" s="350">
        <v>43061</v>
      </c>
      <c r="Y103" s="279" t="s">
        <v>3778</v>
      </c>
    </row>
    <row r="104" spans="1:25" s="261" customFormat="1" ht="91.5" hidden="1" customHeight="1" x14ac:dyDescent="0.25">
      <c r="A104" s="4"/>
      <c r="B104" s="4" t="s">
        <v>5216</v>
      </c>
      <c r="C104" s="257" t="s">
        <v>6092</v>
      </c>
      <c r="D104" s="257" t="s">
        <v>6093</v>
      </c>
      <c r="E104" s="257" t="s">
        <v>3489</v>
      </c>
      <c r="F104" s="374">
        <v>43049</v>
      </c>
      <c r="G104" s="374">
        <v>43077</v>
      </c>
      <c r="H104" s="257"/>
      <c r="I104" s="375"/>
      <c r="J104" s="375"/>
      <c r="K104" s="349"/>
      <c r="L104" s="349"/>
      <c r="M104" s="376">
        <v>340.4</v>
      </c>
      <c r="N104" s="375"/>
      <c r="O104" s="374"/>
      <c r="P104" s="257"/>
      <c r="Q104" s="257"/>
      <c r="R104" s="257"/>
      <c r="S104" s="257"/>
      <c r="T104" s="374"/>
      <c r="U104" s="377"/>
      <c r="V104" s="257"/>
      <c r="W104" s="374"/>
      <c r="X104" s="374"/>
      <c r="Y104" s="4"/>
    </row>
    <row r="105" spans="1:25" s="306" customFormat="1" ht="91.5" customHeight="1" x14ac:dyDescent="0.25">
      <c r="A105" s="279"/>
      <c r="B105" s="279" t="s">
        <v>5226</v>
      </c>
      <c r="C105" s="278" t="s">
        <v>6094</v>
      </c>
      <c r="D105" s="278" t="s">
        <v>6095</v>
      </c>
      <c r="E105" s="278" t="s">
        <v>1126</v>
      </c>
      <c r="F105" s="350">
        <v>43052</v>
      </c>
      <c r="G105" s="350">
        <v>43080</v>
      </c>
      <c r="H105" s="278" t="s">
        <v>6096</v>
      </c>
      <c r="I105" s="348"/>
      <c r="J105" s="348"/>
      <c r="K105" s="349">
        <v>7687.1</v>
      </c>
      <c r="L105" s="349" t="s">
        <v>922</v>
      </c>
      <c r="M105" s="348">
        <v>29060.1</v>
      </c>
      <c r="N105" s="348" t="s">
        <v>4631</v>
      </c>
      <c r="O105" s="350">
        <v>58311</v>
      </c>
      <c r="P105" s="278" t="s">
        <v>6097</v>
      </c>
      <c r="Q105" s="278" t="s">
        <v>6098</v>
      </c>
      <c r="R105" s="278" t="s">
        <v>6099</v>
      </c>
      <c r="S105" s="278" t="s">
        <v>6100</v>
      </c>
      <c r="T105" s="350">
        <v>43089</v>
      </c>
      <c r="U105" s="351">
        <v>496443800</v>
      </c>
      <c r="V105" s="278" t="s">
        <v>6101</v>
      </c>
      <c r="W105" s="350">
        <v>43081</v>
      </c>
      <c r="X105" s="350"/>
      <c r="Y105" s="279" t="s">
        <v>4494</v>
      </c>
    </row>
    <row r="106" spans="1:25" s="306" customFormat="1" ht="111" hidden="1" customHeight="1" x14ac:dyDescent="0.25">
      <c r="A106" s="279"/>
      <c r="B106" s="279" t="s">
        <v>5235</v>
      </c>
      <c r="C106" s="278" t="s">
        <v>4918</v>
      </c>
      <c r="D106" s="278" t="s">
        <v>6102</v>
      </c>
      <c r="E106" s="278" t="s">
        <v>1057</v>
      </c>
      <c r="F106" s="350">
        <v>43054</v>
      </c>
      <c r="G106" s="350">
        <v>43082</v>
      </c>
      <c r="H106" s="278" t="s">
        <v>6103</v>
      </c>
      <c r="I106" s="348"/>
      <c r="J106" s="348"/>
      <c r="K106" s="349">
        <v>1096.9000000000001</v>
      </c>
      <c r="L106" s="349" t="s">
        <v>1005</v>
      </c>
      <c r="M106" s="348">
        <v>1069.9000000000001</v>
      </c>
      <c r="N106" s="348" t="s">
        <v>1006</v>
      </c>
      <c r="O106" s="350">
        <v>60933</v>
      </c>
      <c r="P106" s="278" t="s">
        <v>6104</v>
      </c>
      <c r="Q106" s="278" t="s">
        <v>6105</v>
      </c>
      <c r="R106" s="278" t="s">
        <v>6106</v>
      </c>
      <c r="S106" s="278" t="s">
        <v>6107</v>
      </c>
      <c r="T106" s="350">
        <v>43164</v>
      </c>
      <c r="U106" s="351">
        <v>115200</v>
      </c>
      <c r="V106" s="278" t="s">
        <v>6108</v>
      </c>
      <c r="W106" s="350">
        <v>43118</v>
      </c>
      <c r="X106" s="350"/>
      <c r="Y106" s="279" t="s">
        <v>4494</v>
      </c>
    </row>
    <row r="107" spans="1:25" s="306" customFormat="1" ht="84" hidden="1" customHeight="1" x14ac:dyDescent="0.25">
      <c r="A107" s="279"/>
      <c r="B107" s="279" t="s">
        <v>5245</v>
      </c>
      <c r="C107" s="278" t="s">
        <v>6109</v>
      </c>
      <c r="D107" s="278" t="s">
        <v>6110</v>
      </c>
      <c r="E107" s="278" t="s">
        <v>6111</v>
      </c>
      <c r="F107" s="350">
        <v>43059</v>
      </c>
      <c r="G107" s="350">
        <v>43087</v>
      </c>
      <c r="H107" s="278" t="s">
        <v>6112</v>
      </c>
      <c r="I107" s="348">
        <v>16426</v>
      </c>
      <c r="J107" s="348" t="s">
        <v>3801</v>
      </c>
      <c r="K107" s="349">
        <v>16426</v>
      </c>
      <c r="L107" s="349" t="s">
        <v>3801</v>
      </c>
      <c r="M107" s="348">
        <v>13681.6</v>
      </c>
      <c r="N107" s="348" t="s">
        <v>4383</v>
      </c>
      <c r="O107" s="350" t="s">
        <v>6113</v>
      </c>
      <c r="P107" s="278" t="s">
        <v>6114</v>
      </c>
      <c r="Q107" s="278" t="s">
        <v>6115</v>
      </c>
      <c r="R107" s="278"/>
      <c r="S107" s="278" t="s">
        <v>6116</v>
      </c>
      <c r="T107" s="350"/>
      <c r="U107" s="351"/>
      <c r="V107" s="278" t="s">
        <v>6117</v>
      </c>
      <c r="W107" s="350">
        <v>43416</v>
      </c>
      <c r="X107" s="350"/>
      <c r="Y107" s="279" t="s">
        <v>4241</v>
      </c>
    </row>
    <row r="108" spans="1:25" s="306" customFormat="1" ht="105.75" hidden="1" customHeight="1" x14ac:dyDescent="0.25">
      <c r="A108" s="279"/>
      <c r="B108" s="279" t="s">
        <v>5253</v>
      </c>
      <c r="C108" s="278" t="s">
        <v>1972</v>
      </c>
      <c r="D108" s="278" t="s">
        <v>6118</v>
      </c>
      <c r="E108" s="278" t="s">
        <v>3517</v>
      </c>
      <c r="F108" s="350">
        <v>43060</v>
      </c>
      <c r="G108" s="350">
        <v>43088</v>
      </c>
      <c r="H108" s="278" t="s">
        <v>6119</v>
      </c>
      <c r="I108" s="348"/>
      <c r="J108" s="348"/>
      <c r="K108" s="349"/>
      <c r="L108" s="349"/>
      <c r="M108" s="348">
        <v>2563.3000000000002</v>
      </c>
      <c r="N108" s="348" t="s">
        <v>1006</v>
      </c>
      <c r="O108" s="350">
        <v>59420</v>
      </c>
      <c r="P108" s="278" t="s">
        <v>6120</v>
      </c>
      <c r="Q108" s="278" t="s">
        <v>6121</v>
      </c>
      <c r="R108" s="357"/>
      <c r="S108" s="357"/>
      <c r="T108" s="368"/>
      <c r="U108" s="369"/>
      <c r="V108" s="278" t="s">
        <v>6122</v>
      </c>
      <c r="W108" s="350">
        <v>43132</v>
      </c>
      <c r="X108" s="350"/>
      <c r="Y108" s="279" t="s">
        <v>4241</v>
      </c>
    </row>
    <row r="109" spans="1:25" s="306" customFormat="1" ht="81.75" hidden="1" customHeight="1" x14ac:dyDescent="0.25">
      <c r="A109" s="279"/>
      <c r="B109" s="279" t="s">
        <v>5272</v>
      </c>
      <c r="C109" s="278" t="s">
        <v>6123</v>
      </c>
      <c r="D109" s="278" t="s">
        <v>6124</v>
      </c>
      <c r="E109" s="278" t="s">
        <v>6125</v>
      </c>
      <c r="F109" s="350">
        <v>43081</v>
      </c>
      <c r="G109" s="350">
        <v>43108</v>
      </c>
      <c r="H109" s="278" t="s">
        <v>6126</v>
      </c>
      <c r="I109" s="348">
        <v>23591</v>
      </c>
      <c r="J109" s="348" t="s">
        <v>3987</v>
      </c>
      <c r="K109" s="349"/>
      <c r="L109" s="349"/>
      <c r="M109" s="348">
        <v>23591</v>
      </c>
      <c r="N109" s="348" t="s">
        <v>3987</v>
      </c>
      <c r="O109" s="350">
        <v>45976</v>
      </c>
      <c r="P109" s="278"/>
      <c r="Q109" s="278" t="s">
        <v>6127</v>
      </c>
      <c r="R109" s="278" t="s">
        <v>6128</v>
      </c>
      <c r="S109" s="278" t="s">
        <v>6129</v>
      </c>
      <c r="T109" s="350">
        <v>43192</v>
      </c>
      <c r="U109" s="351">
        <v>5000000</v>
      </c>
      <c r="V109" s="278" t="s">
        <v>6130</v>
      </c>
      <c r="W109" s="350">
        <v>43110</v>
      </c>
      <c r="X109" s="350"/>
      <c r="Y109" s="279" t="s">
        <v>4241</v>
      </c>
    </row>
    <row r="110" spans="1:25" s="261" customFormat="1" ht="48" hidden="1" customHeight="1" x14ac:dyDescent="0.25">
      <c r="A110" s="660"/>
      <c r="B110" s="660" t="s">
        <v>5276</v>
      </c>
      <c r="C110" s="660" t="s">
        <v>6131</v>
      </c>
      <c r="D110" s="660" t="s">
        <v>6132</v>
      </c>
      <c r="E110" s="660" t="s">
        <v>3493</v>
      </c>
      <c r="F110" s="807">
        <v>43084</v>
      </c>
      <c r="G110" s="807">
        <v>43112</v>
      </c>
      <c r="H110" s="660"/>
      <c r="I110" s="813"/>
      <c r="J110" s="813"/>
      <c r="K110" s="815"/>
      <c r="L110" s="815"/>
      <c r="M110" s="811">
        <v>24718.3</v>
      </c>
      <c r="N110" s="813"/>
      <c r="O110" s="807"/>
      <c r="P110" s="660"/>
      <c r="Q110" s="660"/>
      <c r="R110" s="660"/>
      <c r="S110" s="660"/>
      <c r="T110" s="807"/>
      <c r="U110" s="809"/>
      <c r="V110" s="660"/>
      <c r="W110" s="807"/>
      <c r="X110" s="807"/>
      <c r="Y110" s="660"/>
    </row>
    <row r="111" spans="1:25" s="261" customFormat="1" ht="48" hidden="1" customHeight="1" x14ac:dyDescent="0.25">
      <c r="A111" s="662"/>
      <c r="B111" s="662"/>
      <c r="C111" s="662"/>
      <c r="D111" s="662"/>
      <c r="E111" s="662"/>
      <c r="F111" s="808"/>
      <c r="G111" s="808"/>
      <c r="H111" s="662"/>
      <c r="I111" s="814"/>
      <c r="J111" s="814"/>
      <c r="K111" s="816"/>
      <c r="L111" s="816"/>
      <c r="M111" s="812"/>
      <c r="N111" s="814"/>
      <c r="O111" s="808"/>
      <c r="P111" s="662"/>
      <c r="Q111" s="662"/>
      <c r="R111" s="662"/>
      <c r="S111" s="662"/>
      <c r="T111" s="808"/>
      <c r="U111" s="810"/>
      <c r="V111" s="662"/>
      <c r="W111" s="808"/>
      <c r="X111" s="808"/>
      <c r="Y111" s="662"/>
    </row>
    <row r="112" spans="1:25" s="306" customFormat="1" ht="108.75" hidden="1" customHeight="1" x14ac:dyDescent="0.25">
      <c r="A112" s="279"/>
      <c r="B112" s="279" t="s">
        <v>5135</v>
      </c>
      <c r="C112" s="299" t="s">
        <v>6133</v>
      </c>
      <c r="D112" s="299" t="s">
        <v>6134</v>
      </c>
      <c r="E112" s="352" t="s">
        <v>6135</v>
      </c>
      <c r="F112" s="347">
        <v>43091</v>
      </c>
      <c r="G112" s="347">
        <v>43118</v>
      </c>
      <c r="H112" s="278" t="s">
        <v>6136</v>
      </c>
      <c r="I112" s="348">
        <v>390.6</v>
      </c>
      <c r="J112" s="348" t="s">
        <v>3986</v>
      </c>
      <c r="K112" s="349">
        <v>2202.4</v>
      </c>
      <c r="L112" s="349" t="s">
        <v>1005</v>
      </c>
      <c r="M112" s="348">
        <v>2593</v>
      </c>
      <c r="N112" s="348" t="s">
        <v>1006</v>
      </c>
      <c r="O112" s="350" t="s">
        <v>6137</v>
      </c>
      <c r="P112" s="278" t="s">
        <v>6138</v>
      </c>
      <c r="Q112" s="278" t="s">
        <v>6139</v>
      </c>
      <c r="R112" s="357"/>
      <c r="S112" s="357"/>
      <c r="T112" s="368"/>
      <c r="U112" s="357"/>
      <c r="V112" s="378"/>
      <c r="W112" s="350">
        <v>43131</v>
      </c>
      <c r="X112" s="350"/>
      <c r="Y112" s="278" t="s">
        <v>4241</v>
      </c>
    </row>
    <row r="113" spans="1:25" s="261" customFormat="1" ht="66.75" hidden="1" customHeight="1" x14ac:dyDescent="0.25">
      <c r="A113" s="4"/>
      <c r="B113" s="4"/>
      <c r="C113" s="2" t="s">
        <v>5273</v>
      </c>
      <c r="D113" s="2" t="s">
        <v>6140</v>
      </c>
      <c r="E113" s="255" t="s">
        <v>3496</v>
      </c>
      <c r="F113" s="379">
        <v>43094</v>
      </c>
      <c r="G113" s="379">
        <v>43123</v>
      </c>
      <c r="H113" s="257"/>
      <c r="I113" s="375"/>
      <c r="J113" s="375"/>
      <c r="K113" s="349"/>
      <c r="L113" s="349"/>
      <c r="M113" s="376">
        <v>2416</v>
      </c>
      <c r="N113" s="375"/>
      <c r="O113" s="374"/>
      <c r="P113" s="257"/>
      <c r="Q113" s="257"/>
      <c r="R113" s="257"/>
      <c r="S113" s="257"/>
      <c r="T113" s="374"/>
      <c r="U113" s="257"/>
      <c r="V113" s="4"/>
      <c r="W113" s="374"/>
      <c r="X113" s="374"/>
      <c r="Y113" s="257"/>
    </row>
    <row r="114" spans="1:25" s="306" customFormat="1" ht="91.5" hidden="1" customHeight="1" x14ac:dyDescent="0.25">
      <c r="A114" s="279"/>
      <c r="B114" s="279" t="s">
        <v>6141</v>
      </c>
      <c r="C114" s="278" t="s">
        <v>2355</v>
      </c>
      <c r="D114" s="278" t="s">
        <v>5567</v>
      </c>
      <c r="E114" s="278" t="s">
        <v>4237</v>
      </c>
      <c r="F114" s="350">
        <v>43098</v>
      </c>
      <c r="G114" s="350">
        <v>43138</v>
      </c>
      <c r="H114" s="278" t="s">
        <v>6142</v>
      </c>
      <c r="I114" s="348">
        <v>5297.3</v>
      </c>
      <c r="J114" s="348" t="s">
        <v>1006</v>
      </c>
      <c r="K114" s="349"/>
      <c r="L114" s="349"/>
      <c r="M114" s="348">
        <v>5297.3</v>
      </c>
      <c r="N114" s="348" t="s">
        <v>1006</v>
      </c>
      <c r="O114" s="350">
        <v>57793</v>
      </c>
      <c r="P114" s="278" t="s">
        <v>6143</v>
      </c>
      <c r="Q114" s="278" t="s">
        <v>6144</v>
      </c>
      <c r="R114" s="278" t="s">
        <v>6145</v>
      </c>
      <c r="S114" s="278" t="s">
        <v>6146</v>
      </c>
      <c r="T114" s="350">
        <v>43132</v>
      </c>
      <c r="U114" s="351">
        <v>5354000</v>
      </c>
      <c r="V114" s="278" t="s">
        <v>6147</v>
      </c>
      <c r="W114" s="350">
        <v>43130</v>
      </c>
      <c r="X114" s="350"/>
      <c r="Y114" s="279" t="s">
        <v>4494</v>
      </c>
    </row>
    <row r="115" spans="1:25" s="306" customFormat="1" ht="91.5" hidden="1" customHeight="1" x14ac:dyDescent="0.25">
      <c r="A115" s="279"/>
      <c r="B115" s="279" t="s">
        <v>4926</v>
      </c>
      <c r="C115" s="278" t="s">
        <v>1898</v>
      </c>
      <c r="D115" s="278" t="s">
        <v>6148</v>
      </c>
      <c r="E115" s="278" t="s">
        <v>6149</v>
      </c>
      <c r="F115" s="350">
        <v>42963</v>
      </c>
      <c r="G115" s="350">
        <v>42991</v>
      </c>
      <c r="H115" s="278" t="s">
        <v>6150</v>
      </c>
      <c r="I115" s="348"/>
      <c r="J115" s="348"/>
      <c r="K115" s="349">
        <f>227.5+151.8</f>
        <v>379.3</v>
      </c>
      <c r="L115" s="349" t="s">
        <v>3801</v>
      </c>
      <c r="M115" s="348">
        <v>227.5</v>
      </c>
      <c r="N115" s="348" t="s">
        <v>4349</v>
      </c>
      <c r="O115" s="350">
        <v>60827</v>
      </c>
      <c r="P115" s="278" t="s">
        <v>6151</v>
      </c>
      <c r="Q115" s="278" t="s">
        <v>6152</v>
      </c>
      <c r="R115" s="278" t="s">
        <v>6153</v>
      </c>
      <c r="S115" s="278" t="s">
        <v>6154</v>
      </c>
      <c r="T115" s="350">
        <v>43053</v>
      </c>
      <c r="U115" s="351">
        <v>8000</v>
      </c>
      <c r="V115" s="278" t="s">
        <v>6155</v>
      </c>
      <c r="W115" s="350">
        <v>43020</v>
      </c>
      <c r="X115" s="350"/>
      <c r="Y115" s="279" t="s">
        <v>4241</v>
      </c>
    </row>
    <row r="116" spans="1:25" s="261" customFormat="1" ht="91.5" hidden="1" customHeight="1" x14ac:dyDescent="0.25">
      <c r="A116" s="4"/>
      <c r="B116" s="4"/>
      <c r="C116" s="257"/>
      <c r="D116" s="257"/>
      <c r="E116" s="257"/>
      <c r="F116" s="374"/>
      <c r="G116" s="374"/>
      <c r="H116" s="257"/>
      <c r="I116" s="375"/>
      <c r="J116" s="375"/>
      <c r="K116" s="349"/>
      <c r="L116" s="349"/>
      <c r="M116" s="376"/>
      <c r="N116" s="375"/>
      <c r="O116" s="374"/>
      <c r="P116" s="257"/>
      <c r="Q116" s="257"/>
      <c r="R116" s="257"/>
      <c r="S116" s="257"/>
      <c r="T116" s="374"/>
      <c r="U116" s="377"/>
      <c r="V116" s="257"/>
      <c r="W116" s="374"/>
      <c r="X116" s="374"/>
      <c r="Y116" s="4"/>
    </row>
    <row r="117" spans="1:25" s="261" customFormat="1" ht="91.5" hidden="1" customHeight="1" x14ac:dyDescent="0.25">
      <c r="A117" s="4"/>
      <c r="B117" s="4"/>
      <c r="C117" s="257"/>
      <c r="D117" s="257"/>
      <c r="E117" s="257"/>
      <c r="F117" s="374"/>
      <c r="G117" s="374"/>
      <c r="H117" s="257"/>
      <c r="I117" s="375"/>
      <c r="J117" s="375"/>
      <c r="K117" s="349"/>
      <c r="L117" s="349"/>
      <c r="M117" s="376"/>
      <c r="N117" s="375"/>
      <c r="O117" s="374"/>
      <c r="P117" s="257"/>
      <c r="Q117" s="257"/>
      <c r="R117" s="257"/>
      <c r="S117" s="257"/>
      <c r="T117" s="374"/>
      <c r="U117" s="377"/>
      <c r="V117" s="257"/>
      <c r="W117" s="374"/>
      <c r="X117" s="374"/>
      <c r="Y117" s="4"/>
    </row>
    <row r="118" spans="1:25" s="261" customFormat="1" ht="91.5" hidden="1" customHeight="1" x14ac:dyDescent="0.25">
      <c r="A118" s="4"/>
      <c r="B118" s="4"/>
      <c r="C118" s="257"/>
      <c r="D118" s="257"/>
      <c r="E118" s="257"/>
      <c r="F118" s="374"/>
      <c r="G118" s="374"/>
      <c r="H118" s="257"/>
      <c r="I118" s="375"/>
      <c r="J118" s="375"/>
      <c r="K118" s="349"/>
      <c r="L118" s="349"/>
      <c r="M118" s="376"/>
      <c r="N118" s="375"/>
      <c r="O118" s="374"/>
      <c r="P118" s="257"/>
      <c r="Q118" s="257"/>
      <c r="R118" s="257"/>
      <c r="S118" s="257"/>
      <c r="T118" s="374"/>
      <c r="U118" s="377"/>
      <c r="V118" s="257"/>
      <c r="W118" s="374"/>
      <c r="X118" s="374"/>
      <c r="Y118" s="4"/>
    </row>
    <row r="119" spans="1:25" s="261" customFormat="1" ht="91.5" hidden="1" customHeight="1" x14ac:dyDescent="0.25">
      <c r="A119" s="4"/>
      <c r="B119" s="4"/>
      <c r="C119" s="257"/>
      <c r="D119" s="257"/>
      <c r="E119" s="257"/>
      <c r="F119" s="374"/>
      <c r="G119" s="374"/>
      <c r="H119" s="257"/>
      <c r="I119" s="375"/>
      <c r="J119" s="375"/>
      <c r="K119" s="349"/>
      <c r="L119" s="349"/>
      <c r="M119" s="376"/>
      <c r="N119" s="375"/>
      <c r="O119" s="374"/>
      <c r="P119" s="257"/>
      <c r="Q119" s="257"/>
      <c r="R119" s="257"/>
      <c r="S119" s="257"/>
      <c r="T119" s="374"/>
      <c r="U119" s="377"/>
      <c r="V119" s="257"/>
      <c r="W119" s="374"/>
      <c r="X119" s="374"/>
      <c r="Y119" s="4"/>
    </row>
    <row r="120" spans="1:25" s="261" customFormat="1" ht="91.5" hidden="1" customHeight="1" x14ac:dyDescent="0.25">
      <c r="A120" s="4"/>
      <c r="B120" s="4"/>
      <c r="C120" s="257"/>
      <c r="D120" s="257"/>
      <c r="E120" s="257"/>
      <c r="F120" s="374"/>
      <c r="G120" s="374"/>
      <c r="H120" s="257"/>
      <c r="I120" s="375"/>
      <c r="J120" s="375"/>
      <c r="K120" s="349"/>
      <c r="L120" s="349"/>
      <c r="M120" s="376"/>
      <c r="N120" s="375"/>
      <c r="O120" s="374"/>
      <c r="P120" s="257"/>
      <c r="Q120" s="257"/>
      <c r="R120" s="257"/>
      <c r="S120" s="257"/>
      <c r="T120" s="374"/>
      <c r="U120" s="377"/>
      <c r="V120" s="257"/>
      <c r="W120" s="374"/>
      <c r="X120" s="374"/>
      <c r="Y120" s="4"/>
    </row>
    <row r="121" spans="1:25" s="261" customFormat="1" ht="91.5" hidden="1" customHeight="1" x14ac:dyDescent="0.25">
      <c r="A121" s="4"/>
      <c r="B121" s="4"/>
      <c r="C121" s="257"/>
      <c r="D121" s="257"/>
      <c r="E121" s="257"/>
      <c r="F121" s="374"/>
      <c r="G121" s="374"/>
      <c r="H121" s="257"/>
      <c r="I121" s="375"/>
      <c r="J121" s="375"/>
      <c r="K121" s="349"/>
      <c r="L121" s="349"/>
      <c r="M121" s="376"/>
      <c r="N121" s="375"/>
      <c r="O121" s="374"/>
      <c r="P121" s="257"/>
      <c r="Q121" s="257"/>
      <c r="R121" s="257"/>
      <c r="S121" s="257"/>
      <c r="T121" s="374"/>
      <c r="U121" s="377"/>
      <c r="V121" s="257"/>
      <c r="W121" s="374"/>
      <c r="X121" s="374"/>
      <c r="Y121" s="4"/>
    </row>
    <row r="122" spans="1:25" s="261" customFormat="1" ht="91.5" hidden="1" customHeight="1" x14ac:dyDescent="0.25">
      <c r="A122" s="4">
        <v>100</v>
      </c>
      <c r="B122" s="4"/>
      <c r="C122" s="257"/>
      <c r="D122" s="257"/>
      <c r="E122" s="257"/>
      <c r="F122" s="374"/>
      <c r="G122" s="374"/>
      <c r="H122" s="257"/>
      <c r="I122" s="376"/>
      <c r="J122" s="376"/>
      <c r="K122" s="349"/>
      <c r="L122" s="349"/>
      <c r="M122" s="376"/>
      <c r="N122" s="376"/>
      <c r="O122" s="374"/>
      <c r="P122" s="257"/>
      <c r="Q122" s="257"/>
      <c r="R122" s="257"/>
      <c r="S122" s="257"/>
      <c r="T122" s="374"/>
      <c r="U122" s="377"/>
      <c r="V122" s="257"/>
      <c r="W122" s="374"/>
      <c r="X122" s="374"/>
      <c r="Y122" s="4"/>
    </row>
    <row r="123" spans="1:25" s="261" customFormat="1" ht="91.5" hidden="1" customHeight="1" x14ac:dyDescent="0.25">
      <c r="A123" s="4">
        <v>101</v>
      </c>
      <c r="B123" s="4"/>
      <c r="C123" s="257"/>
      <c r="D123" s="257"/>
      <c r="E123" s="257"/>
      <c r="F123" s="374"/>
      <c r="G123" s="374"/>
      <c r="H123" s="257"/>
      <c r="I123" s="376"/>
      <c r="J123" s="376"/>
      <c r="K123" s="349"/>
      <c r="L123" s="349"/>
      <c r="M123" s="376"/>
      <c r="N123" s="376"/>
      <c r="O123" s="374"/>
      <c r="P123" s="257"/>
      <c r="Q123" s="257"/>
      <c r="R123" s="257"/>
      <c r="S123" s="257"/>
      <c r="T123" s="374"/>
      <c r="U123" s="377"/>
      <c r="V123" s="257"/>
      <c r="W123" s="374"/>
      <c r="X123" s="374"/>
      <c r="Y123" s="4"/>
    </row>
    <row r="124" spans="1:25" s="261" customFormat="1" ht="91.5" hidden="1" customHeight="1" x14ac:dyDescent="0.25">
      <c r="A124" s="4">
        <v>102</v>
      </c>
      <c r="B124" s="4"/>
      <c r="C124" s="257"/>
      <c r="D124" s="257"/>
      <c r="E124" s="257"/>
      <c r="F124" s="374"/>
      <c r="G124" s="374"/>
      <c r="H124" s="257"/>
      <c r="I124" s="376"/>
      <c r="J124" s="376"/>
      <c r="K124" s="349"/>
      <c r="L124" s="349"/>
      <c r="M124" s="376"/>
      <c r="N124" s="376"/>
      <c r="O124" s="374"/>
      <c r="P124" s="257"/>
      <c r="Q124" s="257"/>
      <c r="R124" s="257"/>
      <c r="S124" s="257"/>
      <c r="T124" s="374"/>
      <c r="U124" s="377"/>
      <c r="V124" s="257"/>
      <c r="W124" s="374"/>
      <c r="X124" s="374"/>
      <c r="Y124" s="4"/>
    </row>
    <row r="125" spans="1:25" s="261" customFormat="1" ht="91.5" hidden="1" customHeight="1" x14ac:dyDescent="0.25">
      <c r="A125" s="4">
        <v>103</v>
      </c>
      <c r="B125" s="4"/>
      <c r="C125" s="257"/>
      <c r="D125" s="257"/>
      <c r="E125" s="257"/>
      <c r="F125" s="374"/>
      <c r="G125" s="374"/>
      <c r="H125" s="257"/>
      <c r="I125" s="376"/>
      <c r="J125" s="376"/>
      <c r="K125" s="349"/>
      <c r="L125" s="349"/>
      <c r="M125" s="376"/>
      <c r="N125" s="376"/>
      <c r="O125" s="374"/>
      <c r="P125" s="257"/>
      <c r="Q125" s="257"/>
      <c r="R125" s="257"/>
      <c r="S125" s="257"/>
      <c r="T125" s="374"/>
      <c r="U125" s="377"/>
      <c r="V125" s="257"/>
      <c r="W125" s="374"/>
      <c r="X125" s="374"/>
      <c r="Y125" s="4"/>
    </row>
    <row r="126" spans="1:25" s="261" customFormat="1" ht="91.5" hidden="1" customHeight="1" x14ac:dyDescent="0.25">
      <c r="A126" s="4">
        <v>104</v>
      </c>
      <c r="B126" s="4"/>
      <c r="C126" s="257"/>
      <c r="D126" s="257"/>
      <c r="E126" s="257"/>
      <c r="F126" s="374"/>
      <c r="G126" s="374"/>
      <c r="H126" s="257"/>
      <c r="I126" s="376"/>
      <c r="J126" s="376"/>
      <c r="K126" s="349"/>
      <c r="L126" s="349"/>
      <c r="M126" s="376"/>
      <c r="N126" s="376"/>
      <c r="O126" s="374"/>
      <c r="P126" s="257"/>
      <c r="Q126" s="257"/>
      <c r="R126" s="257"/>
      <c r="S126" s="257"/>
      <c r="T126" s="374"/>
      <c r="U126" s="377"/>
      <c r="V126" s="257"/>
      <c r="W126" s="374"/>
      <c r="X126" s="374"/>
      <c r="Y126" s="4"/>
    </row>
    <row r="127" spans="1:25" s="261" customFormat="1" ht="91.5" hidden="1" customHeight="1" x14ac:dyDescent="0.25">
      <c r="A127" s="4">
        <v>105</v>
      </c>
      <c r="B127" s="4"/>
      <c r="C127" s="257"/>
      <c r="D127" s="257"/>
      <c r="E127" s="257"/>
      <c r="F127" s="374"/>
      <c r="G127" s="374"/>
      <c r="H127" s="257"/>
      <c r="I127" s="376"/>
      <c r="J127" s="376"/>
      <c r="K127" s="349"/>
      <c r="L127" s="349"/>
      <c r="M127" s="376"/>
      <c r="N127" s="376"/>
      <c r="O127" s="374"/>
      <c r="P127" s="257"/>
      <c r="Q127" s="257"/>
      <c r="R127" s="257"/>
      <c r="S127" s="257"/>
      <c r="T127" s="374"/>
      <c r="U127" s="377"/>
      <c r="V127" s="257"/>
      <c r="W127" s="374"/>
      <c r="X127" s="374"/>
      <c r="Y127" s="4"/>
    </row>
    <row r="128" spans="1:25" s="261" customFormat="1" ht="91.5" hidden="1" customHeight="1" x14ac:dyDescent="0.25">
      <c r="A128" s="4">
        <v>106</v>
      </c>
      <c r="B128" s="4"/>
      <c r="C128" s="257"/>
      <c r="D128" s="257"/>
      <c r="E128" s="257"/>
      <c r="F128" s="374"/>
      <c r="G128" s="374"/>
      <c r="H128" s="257"/>
      <c r="I128" s="376"/>
      <c r="J128" s="376"/>
      <c r="K128" s="349"/>
      <c r="L128" s="349"/>
      <c r="M128" s="376"/>
      <c r="N128" s="376"/>
      <c r="O128" s="374"/>
      <c r="P128" s="257"/>
      <c r="Q128" s="257"/>
      <c r="R128" s="257"/>
      <c r="S128" s="257"/>
      <c r="T128" s="374"/>
      <c r="U128" s="377"/>
      <c r="V128" s="257"/>
      <c r="W128" s="374"/>
      <c r="X128" s="374"/>
      <c r="Y128" s="4"/>
    </row>
    <row r="129" spans="1:25" s="261" customFormat="1" ht="91.5" hidden="1" customHeight="1" x14ac:dyDescent="0.25">
      <c r="A129" s="4">
        <v>107</v>
      </c>
      <c r="B129" s="4"/>
      <c r="C129" s="257"/>
      <c r="D129" s="257"/>
      <c r="E129" s="257"/>
      <c r="F129" s="374"/>
      <c r="G129" s="374"/>
      <c r="H129" s="257"/>
      <c r="I129" s="376"/>
      <c r="J129" s="376"/>
      <c r="K129" s="349"/>
      <c r="L129" s="349"/>
      <c r="M129" s="376"/>
      <c r="N129" s="376"/>
      <c r="O129" s="374"/>
      <c r="P129" s="257"/>
      <c r="Q129" s="257"/>
      <c r="R129" s="257"/>
      <c r="S129" s="257"/>
      <c r="T129" s="374"/>
      <c r="U129" s="377"/>
      <c r="V129" s="257"/>
      <c r="W129" s="374"/>
      <c r="X129" s="374"/>
      <c r="Y129" s="4"/>
    </row>
    <row r="130" spans="1:25" s="261" customFormat="1" ht="91.5" hidden="1" customHeight="1" x14ac:dyDescent="0.25">
      <c r="A130" s="4">
        <v>108</v>
      </c>
      <c r="B130" s="4"/>
      <c r="C130" s="257"/>
      <c r="D130" s="257"/>
      <c r="E130" s="257"/>
      <c r="F130" s="374"/>
      <c r="G130" s="374"/>
      <c r="H130" s="257"/>
      <c r="I130" s="376"/>
      <c r="J130" s="376"/>
      <c r="K130" s="349"/>
      <c r="L130" s="349"/>
      <c r="M130" s="376"/>
      <c r="N130" s="376"/>
      <c r="O130" s="374"/>
      <c r="P130" s="257"/>
      <c r="Q130" s="257"/>
      <c r="R130" s="257"/>
      <c r="S130" s="257"/>
      <c r="T130" s="374"/>
      <c r="U130" s="377"/>
      <c r="V130" s="257"/>
      <c r="W130" s="374"/>
      <c r="X130" s="374"/>
      <c r="Y130" s="4"/>
    </row>
    <row r="131" spans="1:25" s="261" customFormat="1" ht="91.5" hidden="1" customHeight="1" x14ac:dyDescent="0.25">
      <c r="A131" s="4">
        <v>109</v>
      </c>
      <c r="B131" s="4"/>
      <c r="C131" s="257"/>
      <c r="D131" s="257"/>
      <c r="E131" s="257"/>
      <c r="F131" s="374"/>
      <c r="G131" s="374"/>
      <c r="H131" s="257"/>
      <c r="I131" s="376"/>
      <c r="J131" s="376"/>
      <c r="K131" s="349"/>
      <c r="L131" s="349"/>
      <c r="M131" s="376"/>
      <c r="N131" s="376"/>
      <c r="O131" s="374"/>
      <c r="P131" s="257"/>
      <c r="Q131" s="257"/>
      <c r="R131" s="257"/>
      <c r="S131" s="257"/>
      <c r="T131" s="374"/>
      <c r="U131" s="377"/>
      <c r="V131" s="257"/>
      <c r="W131" s="374"/>
      <c r="X131" s="374"/>
      <c r="Y131" s="4"/>
    </row>
    <row r="132" spans="1:25" s="261" customFormat="1" ht="91.5" hidden="1" customHeight="1" x14ac:dyDescent="0.25">
      <c r="A132" s="4">
        <v>110</v>
      </c>
      <c r="B132" s="4"/>
      <c r="C132" s="257"/>
      <c r="D132" s="257"/>
      <c r="E132" s="257"/>
      <c r="F132" s="374"/>
      <c r="G132" s="374"/>
      <c r="H132" s="257"/>
      <c r="I132" s="376"/>
      <c r="J132" s="376"/>
      <c r="K132" s="349"/>
      <c r="L132" s="349"/>
      <c r="M132" s="376"/>
      <c r="N132" s="376"/>
      <c r="O132" s="374"/>
      <c r="P132" s="257"/>
      <c r="Q132" s="257"/>
      <c r="R132" s="257"/>
      <c r="S132" s="257"/>
      <c r="T132" s="374"/>
      <c r="U132" s="377"/>
      <c r="V132" s="257"/>
      <c r="W132" s="374"/>
      <c r="X132" s="374"/>
      <c r="Y132" s="4"/>
    </row>
    <row r="133" spans="1:25" s="261" customFormat="1" ht="91.5" hidden="1" customHeight="1" x14ac:dyDescent="0.25">
      <c r="A133" s="4">
        <v>111</v>
      </c>
      <c r="B133" s="4"/>
      <c r="C133" s="257"/>
      <c r="D133" s="257"/>
      <c r="E133" s="257"/>
      <c r="F133" s="374"/>
      <c r="G133" s="374"/>
      <c r="H133" s="257"/>
      <c r="I133" s="376"/>
      <c r="J133" s="376"/>
      <c r="K133" s="349"/>
      <c r="L133" s="349"/>
      <c r="M133" s="376"/>
      <c r="N133" s="376"/>
      <c r="O133" s="374"/>
      <c r="P133" s="257"/>
      <c r="Q133" s="257"/>
      <c r="R133" s="257"/>
      <c r="S133" s="257"/>
      <c r="T133" s="374"/>
      <c r="U133" s="377"/>
      <c r="V133" s="257"/>
      <c r="W133" s="374"/>
      <c r="X133" s="374"/>
      <c r="Y133" s="4"/>
    </row>
    <row r="134" spans="1:25" s="261" customFormat="1" ht="91.5" hidden="1" customHeight="1" x14ac:dyDescent="0.25">
      <c r="A134" s="4">
        <v>112</v>
      </c>
      <c r="B134" s="4"/>
      <c r="C134" s="257"/>
      <c r="D134" s="257"/>
      <c r="E134" s="257"/>
      <c r="F134" s="374"/>
      <c r="G134" s="374"/>
      <c r="H134" s="257"/>
      <c r="I134" s="376"/>
      <c r="J134" s="376"/>
      <c r="K134" s="349"/>
      <c r="L134" s="349"/>
      <c r="M134" s="376"/>
      <c r="N134" s="376"/>
      <c r="O134" s="374"/>
      <c r="P134" s="257"/>
      <c r="Q134" s="257"/>
      <c r="R134" s="257"/>
      <c r="S134" s="257"/>
      <c r="T134" s="374"/>
      <c r="U134" s="377"/>
      <c r="V134" s="257"/>
      <c r="W134" s="374"/>
      <c r="X134" s="374"/>
      <c r="Y134" s="4"/>
    </row>
    <row r="135" spans="1:25" ht="60.75" hidden="1" customHeight="1" x14ac:dyDescent="0.25">
      <c r="A135" s="4">
        <v>114</v>
      </c>
      <c r="B135" s="157"/>
      <c r="C135" s="308"/>
      <c r="D135" s="308"/>
      <c r="E135" s="308"/>
      <c r="F135" s="380"/>
      <c r="G135" s="380"/>
      <c r="H135" s="308"/>
      <c r="I135" s="376"/>
      <c r="J135" s="376"/>
      <c r="K135" s="349"/>
      <c r="L135" s="349"/>
      <c r="M135" s="376"/>
      <c r="N135" s="376"/>
      <c r="O135" s="380"/>
      <c r="P135" s="308"/>
      <c r="Q135" s="308"/>
      <c r="R135" s="308"/>
      <c r="S135" s="308"/>
      <c r="T135" s="380"/>
      <c r="U135" s="381"/>
      <c r="V135" s="308"/>
      <c r="W135" s="380"/>
      <c r="X135" s="380"/>
      <c r="Y135" s="157"/>
    </row>
    <row r="136" spans="1:25" ht="60.75" hidden="1" customHeight="1" x14ac:dyDescent="0.25">
      <c r="A136" s="4">
        <v>115</v>
      </c>
      <c r="B136" s="157"/>
      <c r="C136" s="308"/>
      <c r="D136" s="308"/>
      <c r="E136" s="308"/>
      <c r="F136" s="380"/>
      <c r="G136" s="380"/>
      <c r="H136" s="308"/>
      <c r="I136" s="376"/>
      <c r="J136" s="376"/>
      <c r="K136" s="349"/>
      <c r="L136" s="349"/>
      <c r="M136" s="376"/>
      <c r="N136" s="376"/>
      <c r="O136" s="380"/>
      <c r="P136" s="308"/>
      <c r="Q136" s="308"/>
      <c r="R136" s="308"/>
      <c r="S136" s="308"/>
      <c r="T136" s="380"/>
      <c r="U136" s="381"/>
      <c r="V136" s="308"/>
      <c r="W136" s="380"/>
      <c r="X136" s="380"/>
      <c r="Y136" s="157"/>
    </row>
    <row r="137" spans="1:25" ht="60.75" hidden="1" customHeight="1" x14ac:dyDescent="0.25">
      <c r="A137" s="4">
        <v>116</v>
      </c>
      <c r="B137" s="157"/>
      <c r="C137" s="308"/>
      <c r="D137" s="308"/>
      <c r="E137" s="308"/>
      <c r="F137" s="380"/>
      <c r="G137" s="380"/>
      <c r="H137" s="308"/>
      <c r="I137" s="376"/>
      <c r="J137" s="376"/>
      <c r="K137" s="349"/>
      <c r="L137" s="349"/>
      <c r="M137" s="376"/>
      <c r="N137" s="376"/>
      <c r="O137" s="380"/>
      <c r="P137" s="308"/>
      <c r="Q137" s="308"/>
      <c r="R137" s="308"/>
      <c r="S137" s="308"/>
      <c r="T137" s="380"/>
      <c r="U137" s="381"/>
      <c r="V137" s="308"/>
      <c r="W137" s="380"/>
      <c r="X137" s="380"/>
      <c r="Y137" s="157"/>
    </row>
    <row r="138" spans="1:25" ht="60.75" hidden="1" customHeight="1" x14ac:dyDescent="0.25">
      <c r="A138" s="4">
        <v>117</v>
      </c>
      <c r="B138" s="157"/>
      <c r="C138" s="308"/>
      <c r="D138" s="308"/>
      <c r="E138" s="308"/>
      <c r="F138" s="380"/>
      <c r="G138" s="380"/>
      <c r="H138" s="308"/>
      <c r="I138" s="376"/>
      <c r="J138" s="376"/>
      <c r="K138" s="349"/>
      <c r="L138" s="349"/>
      <c r="M138" s="376"/>
      <c r="N138" s="376"/>
      <c r="O138" s="380"/>
      <c r="P138" s="308"/>
      <c r="Q138" s="308"/>
      <c r="R138" s="308"/>
      <c r="S138" s="308"/>
      <c r="T138" s="380"/>
      <c r="U138" s="381"/>
      <c r="V138" s="308"/>
      <c r="W138" s="380"/>
      <c r="X138" s="380"/>
      <c r="Y138" s="157"/>
    </row>
    <row r="139" spans="1:25" ht="60.75" hidden="1" customHeight="1" x14ac:dyDescent="0.25">
      <c r="A139" s="4">
        <v>118</v>
      </c>
      <c r="B139" s="157"/>
      <c r="C139" s="308"/>
      <c r="D139" s="308"/>
      <c r="E139" s="308"/>
      <c r="F139" s="380"/>
      <c r="G139" s="380"/>
      <c r="H139" s="308"/>
      <c r="I139" s="376"/>
      <c r="J139" s="376"/>
      <c r="K139" s="349"/>
      <c r="L139" s="349"/>
      <c r="M139" s="376"/>
      <c r="N139" s="376"/>
      <c r="O139" s="380"/>
      <c r="P139" s="308"/>
      <c r="Q139" s="308"/>
      <c r="R139" s="308"/>
      <c r="S139" s="308"/>
      <c r="T139" s="380"/>
      <c r="U139" s="381"/>
      <c r="V139" s="308"/>
      <c r="W139" s="380"/>
      <c r="X139" s="380"/>
      <c r="Y139" s="157"/>
    </row>
    <row r="140" spans="1:25" ht="60.75" hidden="1" customHeight="1" x14ac:dyDescent="0.25">
      <c r="A140" s="4">
        <v>119</v>
      </c>
      <c r="B140" s="157"/>
      <c r="C140" s="308"/>
      <c r="D140" s="308"/>
      <c r="E140" s="308"/>
      <c r="F140" s="380"/>
      <c r="G140" s="380"/>
      <c r="H140" s="308"/>
      <c r="I140" s="376"/>
      <c r="J140" s="376"/>
      <c r="K140" s="349"/>
      <c r="L140" s="349"/>
      <c r="M140" s="376"/>
      <c r="N140" s="376"/>
      <c r="O140" s="380"/>
      <c r="P140" s="308"/>
      <c r="Q140" s="308"/>
      <c r="R140" s="308"/>
      <c r="S140" s="308"/>
      <c r="T140" s="380"/>
      <c r="U140" s="381"/>
      <c r="V140" s="308"/>
      <c r="W140" s="380"/>
      <c r="X140" s="380"/>
      <c r="Y140" s="157"/>
    </row>
    <row r="141" spans="1:25" ht="60.75" hidden="1" customHeight="1" x14ac:dyDescent="0.25">
      <c r="A141" s="4">
        <v>120</v>
      </c>
      <c r="B141" s="157"/>
      <c r="C141" s="308"/>
      <c r="D141" s="308"/>
      <c r="E141" s="308"/>
      <c r="F141" s="380"/>
      <c r="G141" s="380"/>
      <c r="H141" s="308"/>
      <c r="I141" s="376"/>
      <c r="J141" s="376"/>
      <c r="K141" s="349"/>
      <c r="L141" s="349"/>
      <c r="M141" s="376"/>
      <c r="N141" s="376"/>
      <c r="O141" s="380"/>
      <c r="P141" s="308"/>
      <c r="Q141" s="308"/>
      <c r="R141" s="308"/>
      <c r="S141" s="308"/>
      <c r="T141" s="380"/>
      <c r="U141" s="381"/>
      <c r="V141" s="308"/>
      <c r="W141" s="380"/>
      <c r="X141" s="380"/>
      <c r="Y141" s="157"/>
    </row>
    <row r="142" spans="1:25" ht="60.75" hidden="1" customHeight="1" x14ac:dyDescent="0.25">
      <c r="A142" s="4">
        <v>121</v>
      </c>
      <c r="B142" s="157"/>
      <c r="C142" s="308"/>
      <c r="D142" s="308"/>
      <c r="E142" s="308"/>
      <c r="F142" s="380"/>
      <c r="G142" s="380"/>
      <c r="H142" s="308"/>
      <c r="I142" s="376"/>
      <c r="J142" s="376"/>
      <c r="K142" s="349"/>
      <c r="L142" s="349"/>
      <c r="M142" s="376"/>
      <c r="N142" s="376"/>
      <c r="O142" s="380"/>
      <c r="P142" s="308"/>
      <c r="Q142" s="308"/>
      <c r="R142" s="308"/>
      <c r="S142" s="308"/>
      <c r="T142" s="380"/>
      <c r="U142" s="381"/>
      <c r="V142" s="308"/>
      <c r="W142" s="380"/>
      <c r="X142" s="380"/>
      <c r="Y142" s="157"/>
    </row>
    <row r="143" spans="1:25" ht="60.75" hidden="1" customHeight="1" x14ac:dyDescent="0.25">
      <c r="A143" s="4">
        <v>122</v>
      </c>
      <c r="B143" s="157"/>
      <c r="C143" s="308"/>
      <c r="D143" s="308"/>
      <c r="E143" s="308"/>
      <c r="F143" s="380"/>
      <c r="G143" s="380"/>
      <c r="H143" s="308"/>
      <c r="I143" s="376"/>
      <c r="J143" s="376"/>
      <c r="K143" s="349"/>
      <c r="L143" s="349"/>
      <c r="M143" s="376"/>
      <c r="N143" s="376"/>
      <c r="O143" s="380"/>
      <c r="P143" s="308"/>
      <c r="Q143" s="308"/>
      <c r="R143" s="308"/>
      <c r="S143" s="308"/>
      <c r="T143" s="380"/>
      <c r="U143" s="381"/>
      <c r="V143" s="308"/>
      <c r="W143" s="380"/>
      <c r="X143" s="380"/>
      <c r="Y143" s="157"/>
    </row>
    <row r="144" spans="1:25" ht="60.75" hidden="1" customHeight="1" x14ac:dyDescent="0.25">
      <c r="A144" s="4">
        <v>123</v>
      </c>
      <c r="B144" s="157"/>
      <c r="C144" s="308"/>
      <c r="D144" s="308"/>
      <c r="E144" s="308"/>
      <c r="F144" s="380"/>
      <c r="G144" s="380"/>
      <c r="H144" s="308"/>
      <c r="I144" s="376"/>
      <c r="J144" s="376"/>
      <c r="K144" s="349"/>
      <c r="L144" s="349"/>
      <c r="M144" s="376"/>
      <c r="N144" s="376"/>
      <c r="O144" s="380"/>
      <c r="P144" s="308"/>
      <c r="Q144" s="308"/>
      <c r="R144" s="308"/>
      <c r="S144" s="308"/>
      <c r="T144" s="380"/>
      <c r="U144" s="381"/>
      <c r="V144" s="308"/>
      <c r="W144" s="380"/>
      <c r="X144" s="380"/>
      <c r="Y144" s="157"/>
    </row>
    <row r="145" spans="1:25" ht="60.75" hidden="1" customHeight="1" x14ac:dyDescent="0.25">
      <c r="A145" s="4">
        <v>124</v>
      </c>
      <c r="B145" s="157"/>
      <c r="C145" s="308"/>
      <c r="D145" s="308"/>
      <c r="E145" s="308"/>
      <c r="F145" s="380"/>
      <c r="G145" s="380"/>
      <c r="H145" s="308"/>
      <c r="I145" s="376"/>
      <c r="J145" s="376"/>
      <c r="K145" s="349"/>
      <c r="L145" s="349"/>
      <c r="M145" s="376"/>
      <c r="N145" s="376"/>
      <c r="O145" s="380"/>
      <c r="P145" s="308"/>
      <c r="Q145" s="308"/>
      <c r="R145" s="308"/>
      <c r="S145" s="308"/>
      <c r="T145" s="380"/>
      <c r="U145" s="381"/>
      <c r="V145" s="308"/>
      <c r="W145" s="380"/>
      <c r="X145" s="380"/>
      <c r="Y145" s="157"/>
    </row>
    <row r="146" spans="1:25" ht="60.75" hidden="1" customHeight="1" x14ac:dyDescent="0.25">
      <c r="A146" s="4">
        <v>125</v>
      </c>
      <c r="B146" s="157"/>
      <c r="C146" s="308"/>
      <c r="D146" s="308"/>
      <c r="E146" s="308"/>
      <c r="F146" s="380"/>
      <c r="G146" s="380"/>
      <c r="H146" s="308"/>
      <c r="I146" s="376"/>
      <c r="J146" s="376"/>
      <c r="K146" s="349"/>
      <c r="L146" s="349"/>
      <c r="M146" s="376"/>
      <c r="N146" s="376"/>
      <c r="O146" s="380"/>
      <c r="P146" s="308"/>
      <c r="Q146" s="308"/>
      <c r="R146" s="308"/>
      <c r="S146" s="308"/>
      <c r="T146" s="380"/>
      <c r="U146" s="381"/>
      <c r="V146" s="308"/>
      <c r="W146" s="380"/>
      <c r="X146" s="380"/>
      <c r="Y146" s="157"/>
    </row>
    <row r="147" spans="1:25" ht="60.75" hidden="1" customHeight="1" x14ac:dyDescent="0.25">
      <c r="A147" s="4">
        <v>126</v>
      </c>
      <c r="B147" s="157"/>
      <c r="C147" s="308"/>
      <c r="D147" s="308"/>
      <c r="E147" s="308"/>
      <c r="F147" s="380"/>
      <c r="G147" s="380"/>
      <c r="H147" s="308"/>
      <c r="I147" s="376"/>
      <c r="J147" s="376"/>
      <c r="K147" s="349"/>
      <c r="L147" s="349"/>
      <c r="M147" s="376"/>
      <c r="N147" s="376"/>
      <c r="O147" s="380"/>
      <c r="P147" s="308"/>
      <c r="Q147" s="308"/>
      <c r="R147" s="308"/>
      <c r="S147" s="308"/>
      <c r="T147" s="380"/>
      <c r="U147" s="381"/>
      <c r="V147" s="308"/>
      <c r="W147" s="380"/>
      <c r="X147" s="380"/>
      <c r="Y147" s="157"/>
    </row>
    <row r="148" spans="1:25" ht="60.75" hidden="1" customHeight="1" x14ac:dyDescent="0.25">
      <c r="A148" s="4">
        <v>127</v>
      </c>
      <c r="B148" s="157"/>
      <c r="C148" s="308"/>
      <c r="D148" s="308"/>
      <c r="E148" s="308"/>
      <c r="F148" s="380"/>
      <c r="G148" s="380"/>
      <c r="H148" s="308"/>
      <c r="I148" s="376"/>
      <c r="J148" s="376"/>
      <c r="K148" s="349"/>
      <c r="L148" s="349"/>
      <c r="M148" s="376"/>
      <c r="N148" s="376"/>
      <c r="O148" s="380"/>
      <c r="P148" s="308"/>
      <c r="Q148" s="308"/>
      <c r="R148" s="308"/>
      <c r="S148" s="308"/>
      <c r="T148" s="380"/>
      <c r="U148" s="381"/>
      <c r="V148" s="308"/>
      <c r="W148" s="380"/>
      <c r="X148" s="380"/>
      <c r="Y148" s="157"/>
    </row>
    <row r="149" spans="1:25" ht="60.75" hidden="1" customHeight="1" x14ac:dyDescent="0.25">
      <c r="A149" s="4">
        <v>128</v>
      </c>
      <c r="B149" s="157"/>
      <c r="C149" s="308"/>
      <c r="D149" s="308"/>
      <c r="E149" s="308"/>
      <c r="F149" s="380"/>
      <c r="G149" s="380"/>
      <c r="H149" s="308"/>
      <c r="I149" s="376"/>
      <c r="J149" s="376"/>
      <c r="K149" s="349"/>
      <c r="L149" s="349"/>
      <c r="M149" s="376"/>
      <c r="N149" s="376"/>
      <c r="O149" s="380"/>
      <c r="P149" s="308"/>
      <c r="Q149" s="308"/>
      <c r="R149" s="308"/>
      <c r="S149" s="308"/>
      <c r="T149" s="380"/>
      <c r="U149" s="381"/>
      <c r="V149" s="308"/>
      <c r="W149" s="380"/>
      <c r="X149" s="380"/>
      <c r="Y149" s="157"/>
    </row>
    <row r="150" spans="1:25" ht="60.75" customHeight="1" x14ac:dyDescent="0.25">
      <c r="A150" s="157"/>
      <c r="B150" s="157"/>
      <c r="C150" s="308"/>
      <c r="D150" s="308"/>
      <c r="E150" s="308"/>
      <c r="F150" s="380"/>
      <c r="G150" s="380"/>
      <c r="H150" s="308"/>
      <c r="I150" s="376"/>
      <c r="J150" s="376"/>
      <c r="K150" s="349"/>
      <c r="L150" s="349"/>
      <c r="M150" s="376"/>
      <c r="N150" s="376"/>
      <c r="O150" s="380"/>
      <c r="P150" s="308"/>
      <c r="Q150" s="308"/>
      <c r="R150" s="308"/>
      <c r="S150" s="308"/>
      <c r="T150" s="380"/>
      <c r="U150" s="381"/>
      <c r="V150" s="308"/>
      <c r="W150" s="380"/>
      <c r="X150" s="380"/>
      <c r="Y150" s="157"/>
    </row>
    <row r="151" spans="1:25" ht="60.75" customHeight="1" x14ac:dyDescent="0.25">
      <c r="A151" s="157"/>
      <c r="B151" s="157"/>
      <c r="C151" s="308"/>
      <c r="D151" s="308"/>
      <c r="E151" s="308"/>
      <c r="F151" s="380"/>
      <c r="G151" s="380"/>
      <c r="H151" s="308"/>
      <c r="I151" s="376"/>
      <c r="J151" s="376"/>
      <c r="K151" s="349"/>
      <c r="L151" s="349"/>
      <c r="M151" s="376"/>
      <c r="N151" s="376"/>
      <c r="O151" s="380"/>
      <c r="P151" s="308"/>
      <c r="Q151" s="308"/>
      <c r="R151" s="308"/>
      <c r="S151" s="308"/>
      <c r="T151" s="380"/>
      <c r="U151" s="381"/>
      <c r="V151" s="308"/>
      <c r="W151" s="380"/>
      <c r="X151" s="380"/>
      <c r="Y151" s="157"/>
    </row>
    <row r="152" spans="1:25" ht="60.75" customHeight="1" x14ac:dyDescent="0.25">
      <c r="A152" s="157"/>
      <c r="B152" s="157"/>
      <c r="C152" s="308"/>
      <c r="D152" s="308"/>
      <c r="E152" s="308"/>
      <c r="F152" s="380"/>
      <c r="G152" s="380"/>
      <c r="H152" s="308"/>
      <c r="I152" s="376"/>
      <c r="J152" s="376"/>
      <c r="K152" s="349"/>
      <c r="L152" s="349"/>
      <c r="M152" s="376"/>
      <c r="N152" s="376"/>
      <c r="O152" s="380"/>
      <c r="P152" s="308"/>
      <c r="Q152" s="308"/>
      <c r="R152" s="308"/>
      <c r="S152" s="308"/>
      <c r="T152" s="380"/>
      <c r="U152" s="381"/>
      <c r="V152" s="308"/>
      <c r="W152" s="380"/>
      <c r="X152" s="380"/>
      <c r="Y152" s="157"/>
    </row>
    <row r="153" spans="1:25" ht="60.75" customHeight="1" x14ac:dyDescent="0.25">
      <c r="A153" s="157"/>
      <c r="B153" s="157"/>
      <c r="C153" s="308"/>
      <c r="D153" s="308"/>
      <c r="E153" s="308"/>
      <c r="F153" s="380"/>
      <c r="G153" s="380"/>
      <c r="H153" s="308"/>
      <c r="I153" s="376"/>
      <c r="J153" s="376"/>
      <c r="K153" s="349"/>
      <c r="L153" s="349"/>
      <c r="M153" s="376"/>
      <c r="N153" s="376"/>
      <c r="O153" s="380"/>
      <c r="P153" s="308"/>
      <c r="Q153" s="308"/>
      <c r="R153" s="308"/>
      <c r="S153" s="308"/>
      <c r="T153" s="380"/>
      <c r="U153" s="381"/>
      <c r="V153" s="308"/>
      <c r="W153" s="380"/>
      <c r="X153" s="380"/>
      <c r="Y153" s="157"/>
    </row>
    <row r="154" spans="1:25" ht="60.75" customHeight="1" x14ac:dyDescent="0.25">
      <c r="A154" s="157"/>
      <c r="B154" s="157"/>
      <c r="C154" s="308"/>
      <c r="D154" s="308"/>
      <c r="E154" s="308"/>
      <c r="F154" s="380"/>
      <c r="G154" s="380"/>
      <c r="H154" s="308"/>
      <c r="I154" s="376"/>
      <c r="J154" s="376"/>
      <c r="K154" s="349"/>
      <c r="L154" s="349"/>
      <c r="M154" s="376"/>
      <c r="N154" s="376"/>
      <c r="O154" s="380"/>
      <c r="P154" s="308"/>
      <c r="Q154" s="308"/>
      <c r="R154" s="308"/>
      <c r="S154" s="308"/>
      <c r="T154" s="380"/>
      <c r="U154" s="381"/>
      <c r="V154" s="308"/>
      <c r="W154" s="380"/>
      <c r="X154" s="380"/>
      <c r="Y154" s="157"/>
    </row>
    <row r="155" spans="1:25" ht="60.75" customHeight="1" x14ac:dyDescent="0.25">
      <c r="A155" s="157"/>
      <c r="B155" s="157"/>
      <c r="C155" s="308"/>
      <c r="D155" s="308"/>
      <c r="E155" s="308"/>
      <c r="F155" s="380"/>
      <c r="G155" s="380"/>
      <c r="H155" s="308"/>
      <c r="I155" s="376"/>
      <c r="J155" s="376"/>
      <c r="K155" s="349"/>
      <c r="L155" s="349"/>
      <c r="M155" s="376"/>
      <c r="N155" s="376"/>
      <c r="O155" s="380"/>
      <c r="P155" s="308"/>
      <c r="Q155" s="308"/>
      <c r="R155" s="308"/>
      <c r="S155" s="308"/>
      <c r="T155" s="380"/>
      <c r="U155" s="381"/>
      <c r="V155" s="308"/>
      <c r="W155" s="380"/>
      <c r="X155" s="380"/>
      <c r="Y155" s="157"/>
    </row>
    <row r="156" spans="1:25" ht="60.75" customHeight="1" x14ac:dyDescent="0.25">
      <c r="A156" s="157"/>
      <c r="B156" s="157"/>
      <c r="C156" s="308"/>
      <c r="D156" s="308"/>
      <c r="E156" s="308"/>
      <c r="F156" s="380"/>
      <c r="G156" s="380"/>
      <c r="H156" s="308"/>
      <c r="I156" s="376"/>
      <c r="J156" s="376"/>
      <c r="K156" s="349"/>
      <c r="L156" s="349"/>
      <c r="M156" s="376"/>
      <c r="N156" s="376"/>
      <c r="O156" s="380"/>
      <c r="P156" s="308"/>
      <c r="Q156" s="308"/>
      <c r="R156" s="308"/>
      <c r="S156" s="308"/>
      <c r="T156" s="380"/>
      <c r="U156" s="381"/>
      <c r="V156" s="308"/>
      <c r="W156" s="380"/>
      <c r="X156" s="380"/>
      <c r="Y156" s="157"/>
    </row>
    <row r="157" spans="1:25" ht="60.75" customHeight="1" x14ac:dyDescent="0.25">
      <c r="A157" s="157"/>
      <c r="B157" s="157"/>
      <c r="C157" s="308"/>
      <c r="D157" s="308"/>
      <c r="E157" s="308"/>
      <c r="F157" s="380"/>
      <c r="G157" s="380"/>
      <c r="H157" s="308"/>
      <c r="I157" s="376"/>
      <c r="J157" s="376"/>
      <c r="K157" s="349"/>
      <c r="L157" s="349"/>
      <c r="M157" s="376"/>
      <c r="N157" s="376"/>
      <c r="O157" s="380"/>
      <c r="P157" s="308"/>
      <c r="Q157" s="308"/>
      <c r="R157" s="308"/>
      <c r="S157" s="308"/>
      <c r="T157" s="380"/>
      <c r="U157" s="381"/>
      <c r="V157" s="308"/>
      <c r="W157" s="380"/>
      <c r="X157" s="380"/>
      <c r="Y157" s="157"/>
    </row>
    <row r="158" spans="1:25" ht="60.75" customHeight="1" x14ac:dyDescent="0.25">
      <c r="A158" s="157"/>
      <c r="B158" s="157"/>
      <c r="C158" s="308"/>
      <c r="D158" s="308"/>
      <c r="E158" s="308"/>
      <c r="F158" s="380"/>
      <c r="G158" s="380"/>
      <c r="H158" s="308"/>
      <c r="I158" s="376"/>
      <c r="J158" s="376"/>
      <c r="K158" s="349"/>
      <c r="L158" s="349"/>
      <c r="M158" s="376"/>
      <c r="N158" s="376"/>
      <c r="O158" s="380"/>
      <c r="P158" s="308"/>
      <c r="Q158" s="308"/>
      <c r="R158" s="308"/>
      <c r="S158" s="308"/>
      <c r="T158" s="380"/>
      <c r="U158" s="381"/>
      <c r="V158" s="308"/>
      <c r="W158" s="380"/>
      <c r="X158" s="380"/>
      <c r="Y158" s="157"/>
    </row>
    <row r="159" spans="1:25" ht="60.75" customHeight="1" x14ac:dyDescent="0.25">
      <c r="A159" s="157"/>
      <c r="B159" s="157"/>
      <c r="C159" s="308"/>
      <c r="D159" s="308"/>
      <c r="E159" s="308"/>
      <c r="F159" s="380"/>
      <c r="G159" s="380"/>
      <c r="H159" s="308"/>
      <c r="I159" s="376"/>
      <c r="J159" s="376"/>
      <c r="K159" s="349"/>
      <c r="L159" s="349"/>
      <c r="M159" s="376"/>
      <c r="N159" s="376"/>
      <c r="O159" s="380"/>
      <c r="P159" s="308"/>
      <c r="Q159" s="308"/>
      <c r="R159" s="308"/>
      <c r="S159" s="308"/>
      <c r="T159" s="380"/>
      <c r="U159" s="381"/>
      <c r="V159" s="308"/>
      <c r="W159" s="380"/>
      <c r="X159" s="380"/>
      <c r="Y159" s="157"/>
    </row>
    <row r="160" spans="1:25" ht="60.75" customHeight="1" x14ac:dyDescent="0.25">
      <c r="A160" s="157"/>
      <c r="B160" s="157"/>
      <c r="C160" s="308"/>
      <c r="D160" s="308"/>
      <c r="E160" s="308"/>
      <c r="F160" s="380"/>
      <c r="G160" s="380"/>
      <c r="H160" s="308"/>
      <c r="I160" s="376"/>
      <c r="J160" s="376"/>
      <c r="K160" s="349"/>
      <c r="L160" s="349"/>
      <c r="M160" s="376"/>
      <c r="N160" s="376"/>
      <c r="O160" s="380"/>
      <c r="P160" s="308"/>
      <c r="Q160" s="308"/>
      <c r="R160" s="308"/>
      <c r="S160" s="308"/>
      <c r="T160" s="380"/>
      <c r="U160" s="381"/>
      <c r="V160" s="308"/>
      <c r="W160" s="380"/>
      <c r="X160" s="380"/>
      <c r="Y160" s="157"/>
    </row>
    <row r="161" spans="1:25" ht="60.75" customHeight="1" x14ac:dyDescent="0.25">
      <c r="A161" s="157"/>
      <c r="B161" s="157"/>
      <c r="C161" s="308"/>
      <c r="D161" s="308"/>
      <c r="E161" s="308"/>
      <c r="F161" s="380"/>
      <c r="G161" s="380"/>
      <c r="H161" s="308"/>
      <c r="I161" s="376"/>
      <c r="J161" s="376"/>
      <c r="K161" s="349"/>
      <c r="L161" s="349"/>
      <c r="M161" s="376"/>
      <c r="N161" s="376"/>
      <c r="O161" s="380"/>
      <c r="P161" s="308"/>
      <c r="Q161" s="308"/>
      <c r="R161" s="308"/>
      <c r="S161" s="308"/>
      <c r="T161" s="380"/>
      <c r="U161" s="381"/>
      <c r="V161" s="308"/>
      <c r="W161" s="380"/>
      <c r="X161" s="380"/>
      <c r="Y161" s="157"/>
    </row>
  </sheetData>
  <autoFilter ref="A3:Z149">
    <filterColumn colId="11">
      <filters>
        <filter val="RPH"/>
        <filter val="RSX"/>
      </filters>
    </filterColumn>
  </autoFilter>
  <mergeCells count="456">
    <mergeCell ref="B1:Y1"/>
    <mergeCell ref="A2:A3"/>
    <mergeCell ref="B2:B3"/>
    <mergeCell ref="C2:C3"/>
    <mergeCell ref="D2:D3"/>
    <mergeCell ref="E2:E3"/>
    <mergeCell ref="F2:F3"/>
    <mergeCell ref="G2:G3"/>
    <mergeCell ref="H2:H3"/>
    <mergeCell ref="I2:J2"/>
    <mergeCell ref="Y2:Y3"/>
    <mergeCell ref="S2:S3"/>
    <mergeCell ref="T2:T3"/>
    <mergeCell ref="U2:U3"/>
    <mergeCell ref="V2:V3"/>
    <mergeCell ref="W2:W3"/>
    <mergeCell ref="X2:X3"/>
    <mergeCell ref="K2:L2"/>
    <mergeCell ref="M2:N2"/>
    <mergeCell ref="O2:O3"/>
    <mergeCell ref="P2:P3"/>
    <mergeCell ref="Q2:Q3"/>
    <mergeCell ref="R2:R3"/>
    <mergeCell ref="A4:A8"/>
    <mergeCell ref="B4:B8"/>
    <mergeCell ref="C4:C8"/>
    <mergeCell ref="D4:D8"/>
    <mergeCell ref="E4:E8"/>
    <mergeCell ref="F4:F8"/>
    <mergeCell ref="G4:G8"/>
    <mergeCell ref="H4:H8"/>
    <mergeCell ref="M4:M8"/>
    <mergeCell ref="U12:U13"/>
    <mergeCell ref="T4:T8"/>
    <mergeCell ref="U4:U8"/>
    <mergeCell ref="V4:V8"/>
    <mergeCell ref="W4:W8"/>
    <mergeCell ref="X4:X8"/>
    <mergeCell ref="Y4:Y8"/>
    <mergeCell ref="N4:N8"/>
    <mergeCell ref="O4:O8"/>
    <mergeCell ref="P4:P8"/>
    <mergeCell ref="Q4:Q8"/>
    <mergeCell ref="R4:R8"/>
    <mergeCell ref="S4:S8"/>
    <mergeCell ref="M14:M15"/>
    <mergeCell ref="Y12:Y13"/>
    <mergeCell ref="A14:A15"/>
    <mergeCell ref="B14:B15"/>
    <mergeCell ref="C14:C15"/>
    <mergeCell ref="D14:D15"/>
    <mergeCell ref="E14:E15"/>
    <mergeCell ref="O12:O13"/>
    <mergeCell ref="P12:P13"/>
    <mergeCell ref="Q12:Q13"/>
    <mergeCell ref="R12:R13"/>
    <mergeCell ref="S12:S13"/>
    <mergeCell ref="T12:T13"/>
    <mergeCell ref="G12:G13"/>
    <mergeCell ref="H12:H13"/>
    <mergeCell ref="K12:K13"/>
    <mergeCell ref="L12:L13"/>
    <mergeCell ref="M12:M13"/>
    <mergeCell ref="N12:N13"/>
    <mergeCell ref="A12:A13"/>
    <mergeCell ref="B12:B13"/>
    <mergeCell ref="C12:C13"/>
    <mergeCell ref="D12:D13"/>
    <mergeCell ref="E12:E13"/>
    <mergeCell ref="X22:X23"/>
    <mergeCell ref="Y22:Y23"/>
    <mergeCell ref="S22:S23"/>
    <mergeCell ref="V12:V13"/>
    <mergeCell ref="W12:W13"/>
    <mergeCell ref="F12:F13"/>
    <mergeCell ref="T14:T15"/>
    <mergeCell ref="U14:U15"/>
    <mergeCell ref="V14:V15"/>
    <mergeCell ref="W14:W15"/>
    <mergeCell ref="X12:X13"/>
    <mergeCell ref="Y14:Y15"/>
    <mergeCell ref="N14:N15"/>
    <mergeCell ref="O14:O15"/>
    <mergeCell ref="P14:P15"/>
    <mergeCell ref="Q14:Q15"/>
    <mergeCell ref="R14:R15"/>
    <mergeCell ref="S14:S15"/>
    <mergeCell ref="X14:X15"/>
    <mergeCell ref="F14:F15"/>
    <mergeCell ref="G14:G15"/>
    <mergeCell ref="H14:H15"/>
    <mergeCell ref="K14:K15"/>
    <mergeCell ref="L14:L15"/>
    <mergeCell ref="A18:A19"/>
    <mergeCell ref="N22:N23"/>
    <mergeCell ref="O22:O23"/>
    <mergeCell ref="P22:P23"/>
    <mergeCell ref="Q22:Q23"/>
    <mergeCell ref="R22:R23"/>
    <mergeCell ref="X18:X19"/>
    <mergeCell ref="Y18:Y19"/>
    <mergeCell ref="S18:S19"/>
    <mergeCell ref="T18:T19"/>
    <mergeCell ref="B18:B19"/>
    <mergeCell ref="C18:C19"/>
    <mergeCell ref="D18:D19"/>
    <mergeCell ref="E18:E19"/>
    <mergeCell ref="F22:F23"/>
    <mergeCell ref="G22:G23"/>
    <mergeCell ref="H22:H23"/>
    <mergeCell ref="K22:K23"/>
    <mergeCell ref="U18:U19"/>
    <mergeCell ref="V18:V19"/>
    <mergeCell ref="W18:W19"/>
    <mergeCell ref="F18:F19"/>
    <mergeCell ref="T22:T23"/>
    <mergeCell ref="U22:U23"/>
    <mergeCell ref="O18:O19"/>
    <mergeCell ref="P18:P19"/>
    <mergeCell ref="Q18:Q19"/>
    <mergeCell ref="R18:R19"/>
    <mergeCell ref="G18:G19"/>
    <mergeCell ref="H18:H19"/>
    <mergeCell ref="K18:K19"/>
    <mergeCell ref="L18:L19"/>
    <mergeCell ref="M18:M19"/>
    <mergeCell ref="N18:N19"/>
    <mergeCell ref="T26:T27"/>
    <mergeCell ref="U26:U27"/>
    <mergeCell ref="V26:V27"/>
    <mergeCell ref="W26:W27"/>
    <mergeCell ref="A22:A23"/>
    <mergeCell ref="B22:B23"/>
    <mergeCell ref="C22:C23"/>
    <mergeCell ref="D22:D23"/>
    <mergeCell ref="E22:E23"/>
    <mergeCell ref="V22:V23"/>
    <mergeCell ref="W22:W23"/>
    <mergeCell ref="L22:L23"/>
    <mergeCell ref="M22:M23"/>
    <mergeCell ref="A26:A27"/>
    <mergeCell ref="B26:B27"/>
    <mergeCell ref="C26:C27"/>
    <mergeCell ref="D26:D27"/>
    <mergeCell ref="E26:E27"/>
    <mergeCell ref="F26:F27"/>
    <mergeCell ref="H26:H27"/>
    <mergeCell ref="Y34:Y35"/>
    <mergeCell ref="N34:N35"/>
    <mergeCell ref="O34:O35"/>
    <mergeCell ref="P34:P35"/>
    <mergeCell ref="Q34:Q35"/>
    <mergeCell ref="R34:R35"/>
    <mergeCell ref="S34:S35"/>
    <mergeCell ref="Y26:Y27"/>
    <mergeCell ref="A34:A35"/>
    <mergeCell ref="B34:B35"/>
    <mergeCell ref="C34:C35"/>
    <mergeCell ref="D34:D35"/>
    <mergeCell ref="E34:E35"/>
    <mergeCell ref="F34:F35"/>
    <mergeCell ref="G34:G35"/>
    <mergeCell ref="H34:H35"/>
    <mergeCell ref="M34:M35"/>
    <mergeCell ref="S26:S27"/>
    <mergeCell ref="G26:G27"/>
    <mergeCell ref="X26:X27"/>
    <mergeCell ref="O26:O27"/>
    <mergeCell ref="P26:P27"/>
    <mergeCell ref="Q26:Q27"/>
    <mergeCell ref="R26:R27"/>
    <mergeCell ref="C44:C45"/>
    <mergeCell ref="D44:D45"/>
    <mergeCell ref="E44:E45"/>
    <mergeCell ref="F44:F45"/>
    <mergeCell ref="T34:T35"/>
    <mergeCell ref="U34:U35"/>
    <mergeCell ref="V34:V35"/>
    <mergeCell ref="W34:W35"/>
    <mergeCell ref="X34:X35"/>
    <mergeCell ref="U44:U45"/>
    <mergeCell ref="V44:V45"/>
    <mergeCell ref="W44:W45"/>
    <mergeCell ref="X44:X45"/>
    <mergeCell ref="Y44:Y45"/>
    <mergeCell ref="A52:A55"/>
    <mergeCell ref="B52:B55"/>
    <mergeCell ref="C52:C55"/>
    <mergeCell ref="D52:D55"/>
    <mergeCell ref="E52:E55"/>
    <mergeCell ref="O44:O45"/>
    <mergeCell ref="P44:P45"/>
    <mergeCell ref="Q44:Q45"/>
    <mergeCell ref="R44:R45"/>
    <mergeCell ref="S44:S45"/>
    <mergeCell ref="T44:T45"/>
    <mergeCell ref="G44:G45"/>
    <mergeCell ref="H44:H45"/>
    <mergeCell ref="K44:K45"/>
    <mergeCell ref="L44:L45"/>
    <mergeCell ref="M44:M45"/>
    <mergeCell ref="N44:N45"/>
    <mergeCell ref="A44:A45"/>
    <mergeCell ref="B44:B45"/>
    <mergeCell ref="Y52:Y55"/>
    <mergeCell ref="N52:N55"/>
    <mergeCell ref="O52:O55"/>
    <mergeCell ref="P52:P55"/>
    <mergeCell ref="C59:C60"/>
    <mergeCell ref="D59:D60"/>
    <mergeCell ref="E59:E60"/>
    <mergeCell ref="F59:F60"/>
    <mergeCell ref="T52:T55"/>
    <mergeCell ref="U52:U55"/>
    <mergeCell ref="V52:V55"/>
    <mergeCell ref="W52:W55"/>
    <mergeCell ref="X52:X55"/>
    <mergeCell ref="U59:U60"/>
    <mergeCell ref="V59:V60"/>
    <mergeCell ref="W59:W60"/>
    <mergeCell ref="X59:X60"/>
    <mergeCell ref="Q52:Q55"/>
    <mergeCell ref="R52:R55"/>
    <mergeCell ref="S52:S55"/>
    <mergeCell ref="F52:F55"/>
    <mergeCell ref="G52:G55"/>
    <mergeCell ref="H52:H55"/>
    <mergeCell ref="K52:K53"/>
    <mergeCell ref="L52:L53"/>
    <mergeCell ref="M52:M55"/>
    <mergeCell ref="K54:K55"/>
    <mergeCell ref="L54:L55"/>
    <mergeCell ref="Y59:Y60"/>
    <mergeCell ref="A61:A64"/>
    <mergeCell ref="B61:B64"/>
    <mergeCell ref="C61:C64"/>
    <mergeCell ref="D61:D64"/>
    <mergeCell ref="E61:E64"/>
    <mergeCell ref="O59:O60"/>
    <mergeCell ref="P59:P60"/>
    <mergeCell ref="Q59:Q60"/>
    <mergeCell ref="R59:R60"/>
    <mergeCell ref="S59:S60"/>
    <mergeCell ref="T59:T60"/>
    <mergeCell ref="G59:G60"/>
    <mergeCell ref="H59:H60"/>
    <mergeCell ref="K59:K60"/>
    <mergeCell ref="L59:L60"/>
    <mergeCell ref="M59:M60"/>
    <mergeCell ref="N59:N60"/>
    <mergeCell ref="A59:A60"/>
    <mergeCell ref="B59:B60"/>
    <mergeCell ref="Y61:Y64"/>
    <mergeCell ref="N61:N64"/>
    <mergeCell ref="O61:O64"/>
    <mergeCell ref="P61:P64"/>
    <mergeCell ref="C65:C66"/>
    <mergeCell ref="D65:D66"/>
    <mergeCell ref="E65:E66"/>
    <mergeCell ref="F65:F66"/>
    <mergeCell ref="T61:T64"/>
    <mergeCell ref="U61:U64"/>
    <mergeCell ref="V61:V64"/>
    <mergeCell ref="W61:W64"/>
    <mergeCell ref="X61:X64"/>
    <mergeCell ref="U65:U66"/>
    <mergeCell ref="V65:V66"/>
    <mergeCell ref="W65:W66"/>
    <mergeCell ref="X65:X66"/>
    <mergeCell ref="Q61:Q64"/>
    <mergeCell ref="R61:R64"/>
    <mergeCell ref="S61:S64"/>
    <mergeCell ref="F61:F64"/>
    <mergeCell ref="G61:G64"/>
    <mergeCell ref="H61:H64"/>
    <mergeCell ref="K61:K62"/>
    <mergeCell ref="L61:L62"/>
    <mergeCell ref="M61:M64"/>
    <mergeCell ref="K63:K64"/>
    <mergeCell ref="L63:L64"/>
    <mergeCell ref="Y65:Y66"/>
    <mergeCell ref="A70:A71"/>
    <mergeCell ref="B70:B71"/>
    <mergeCell ref="C70:C71"/>
    <mergeCell ref="D70:D71"/>
    <mergeCell ref="E70:E71"/>
    <mergeCell ref="O65:O66"/>
    <mergeCell ref="P65:P66"/>
    <mergeCell ref="Q65:Q66"/>
    <mergeCell ref="R65:R66"/>
    <mergeCell ref="S65:S66"/>
    <mergeCell ref="T65:T66"/>
    <mergeCell ref="G65:G66"/>
    <mergeCell ref="H65:H66"/>
    <mergeCell ref="K65:K66"/>
    <mergeCell ref="L65:L66"/>
    <mergeCell ref="M65:M66"/>
    <mergeCell ref="N65:N66"/>
    <mergeCell ref="A65:A66"/>
    <mergeCell ref="B65:B66"/>
    <mergeCell ref="V70:V71"/>
    <mergeCell ref="W70:W71"/>
    <mergeCell ref="X70:X71"/>
    <mergeCell ref="Y70:Y71"/>
    <mergeCell ref="S70:S71"/>
    <mergeCell ref="T70:T71"/>
    <mergeCell ref="U70:U71"/>
    <mergeCell ref="F70:F71"/>
    <mergeCell ref="G70:G71"/>
    <mergeCell ref="H70:H71"/>
    <mergeCell ref="M70:M71"/>
    <mergeCell ref="N70:N71"/>
    <mergeCell ref="O70:O71"/>
    <mergeCell ref="P70:P71"/>
    <mergeCell ref="Q70:Q71"/>
    <mergeCell ref="R70:R71"/>
    <mergeCell ref="A74:A77"/>
    <mergeCell ref="B74:B77"/>
    <mergeCell ref="C74:C77"/>
    <mergeCell ref="D74:D77"/>
    <mergeCell ref="E74:E77"/>
    <mergeCell ref="O83:O84"/>
    <mergeCell ref="X74:X77"/>
    <mergeCell ref="Y74:Y77"/>
    <mergeCell ref="M76:M77"/>
    <mergeCell ref="N76:N77"/>
    <mergeCell ref="O74:O77"/>
    <mergeCell ref="P74:P77"/>
    <mergeCell ref="Q74:Q77"/>
    <mergeCell ref="R74:R77"/>
    <mergeCell ref="S74:S77"/>
    <mergeCell ref="T74:T77"/>
    <mergeCell ref="M74:M75"/>
    <mergeCell ref="N74:N75"/>
    <mergeCell ref="W79:W81"/>
    <mergeCell ref="F74:F77"/>
    <mergeCell ref="W74:W77"/>
    <mergeCell ref="P79:P81"/>
    <mergeCell ref="V83:V84"/>
    <mergeCell ref="C79:C81"/>
    <mergeCell ref="D79:D81"/>
    <mergeCell ref="E79:E81"/>
    <mergeCell ref="F79:F81"/>
    <mergeCell ref="U74:U77"/>
    <mergeCell ref="V74:V77"/>
    <mergeCell ref="G74:G77"/>
    <mergeCell ref="H74:H77"/>
    <mergeCell ref="K74:K77"/>
    <mergeCell ref="L74:L77"/>
    <mergeCell ref="S93:S94"/>
    <mergeCell ref="X79:X81"/>
    <mergeCell ref="Y79:Y81"/>
    <mergeCell ref="A83:A84"/>
    <mergeCell ref="B83:B84"/>
    <mergeCell ref="C83:C84"/>
    <mergeCell ref="D83:D84"/>
    <mergeCell ref="E83:E84"/>
    <mergeCell ref="F83:F84"/>
    <mergeCell ref="G83:G84"/>
    <mergeCell ref="Q79:Q81"/>
    <mergeCell ref="R79:R81"/>
    <mergeCell ref="S79:S81"/>
    <mergeCell ref="T79:T81"/>
    <mergeCell ref="U79:U81"/>
    <mergeCell ref="V79:V81"/>
    <mergeCell ref="G79:G81"/>
    <mergeCell ref="H79:H81"/>
    <mergeCell ref="M79:M81"/>
    <mergeCell ref="N79:N81"/>
    <mergeCell ref="O79:O81"/>
    <mergeCell ref="O93:O94"/>
    <mergeCell ref="A79:A81"/>
    <mergeCell ref="B79:B81"/>
    <mergeCell ref="P93:P94"/>
    <mergeCell ref="Q93:Q94"/>
    <mergeCell ref="R93:R94"/>
    <mergeCell ref="W83:W84"/>
    <mergeCell ref="X83:X84"/>
    <mergeCell ref="Y83:Y84"/>
    <mergeCell ref="A93:A94"/>
    <mergeCell ref="B93:B94"/>
    <mergeCell ref="C93:C94"/>
    <mergeCell ref="D93:D94"/>
    <mergeCell ref="E93:E94"/>
    <mergeCell ref="F93:F94"/>
    <mergeCell ref="P83:P84"/>
    <mergeCell ref="Q83:Q84"/>
    <mergeCell ref="R83:R84"/>
    <mergeCell ref="S83:S84"/>
    <mergeCell ref="T83:T84"/>
    <mergeCell ref="U83:U84"/>
    <mergeCell ref="H83:H84"/>
    <mergeCell ref="K83:K84"/>
    <mergeCell ref="L83:L84"/>
    <mergeCell ref="M83:M84"/>
    <mergeCell ref="N83:N84"/>
    <mergeCell ref="G93:G94"/>
    <mergeCell ref="O96:O97"/>
    <mergeCell ref="P96:P97"/>
    <mergeCell ref="Q96:Q97"/>
    <mergeCell ref="R96:R97"/>
    <mergeCell ref="S96:S97"/>
    <mergeCell ref="A96:A97"/>
    <mergeCell ref="B96:B97"/>
    <mergeCell ref="C96:C97"/>
    <mergeCell ref="D96:D97"/>
    <mergeCell ref="E96:E97"/>
    <mergeCell ref="H93:H94"/>
    <mergeCell ref="I93:I94"/>
    <mergeCell ref="J93:J94"/>
    <mergeCell ref="M93:M94"/>
    <mergeCell ref="N93:N94"/>
    <mergeCell ref="F96:F97"/>
    <mergeCell ref="G96:G97"/>
    <mergeCell ref="H96:H97"/>
    <mergeCell ref="I96:I97"/>
    <mergeCell ref="J96:J97"/>
    <mergeCell ref="M96:M97"/>
    <mergeCell ref="N96:N97"/>
    <mergeCell ref="U93:U94"/>
    <mergeCell ref="V93:V94"/>
    <mergeCell ref="W93:W94"/>
    <mergeCell ref="T96:T97"/>
    <mergeCell ref="U96:U97"/>
    <mergeCell ref="V96:V97"/>
    <mergeCell ref="W96:W97"/>
    <mergeCell ref="X96:X97"/>
    <mergeCell ref="Y96:Y97"/>
    <mergeCell ref="T93:T94"/>
    <mergeCell ref="X93:X94"/>
    <mergeCell ref="Y93:Y94"/>
    <mergeCell ref="G110:G111"/>
    <mergeCell ref="H110:H111"/>
    <mergeCell ref="I110:I111"/>
    <mergeCell ref="J110:J111"/>
    <mergeCell ref="K110:K111"/>
    <mergeCell ref="L110:L111"/>
    <mergeCell ref="A110:A111"/>
    <mergeCell ref="B110:B111"/>
    <mergeCell ref="C110:C111"/>
    <mergeCell ref="D110:D111"/>
    <mergeCell ref="E110:E111"/>
    <mergeCell ref="F110:F111"/>
    <mergeCell ref="Y110:Y111"/>
    <mergeCell ref="S110:S111"/>
    <mergeCell ref="T110:T111"/>
    <mergeCell ref="U110:U111"/>
    <mergeCell ref="V110:V111"/>
    <mergeCell ref="W110:W111"/>
    <mergeCell ref="X110:X111"/>
    <mergeCell ref="M110:M111"/>
    <mergeCell ref="N110:N111"/>
    <mergeCell ref="O110:O111"/>
    <mergeCell ref="P110:P111"/>
    <mergeCell ref="Q110:Q111"/>
    <mergeCell ref="R110:R111"/>
  </mergeCells>
  <pageMargins left="0.85" right="0" top="0.82" bottom="0" header="0.6" footer="0.3"/>
  <pageSetup paperSize="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A2" sqref="A2:L2"/>
    </sheetView>
  </sheetViews>
  <sheetFormatPr defaultRowHeight="15.75" x14ac:dyDescent="0.25"/>
  <cols>
    <col min="1" max="1" width="5.140625" style="401" customWidth="1"/>
    <col min="2" max="2" width="19.85546875" style="400" customWidth="1"/>
    <col min="3" max="3" width="26.140625" style="400" customWidth="1"/>
    <col min="4" max="4" width="9.5703125" style="400" customWidth="1"/>
    <col min="5" max="5" width="5.7109375" style="400" customWidth="1"/>
    <col min="6" max="6" width="6.85546875" style="400" customWidth="1"/>
    <col min="7" max="7" width="8.28515625" style="400" bestFit="1" customWidth="1"/>
    <col min="8" max="8" width="10.42578125" style="400" customWidth="1"/>
    <col min="9" max="9" width="9.140625" style="400" customWidth="1"/>
    <col min="10" max="10" width="8" style="400" customWidth="1"/>
    <col min="11" max="11" width="12.42578125" style="400" customWidth="1"/>
    <col min="12" max="12" width="14.28515625" style="400" customWidth="1"/>
    <col min="13" max="13" width="9.140625" style="400"/>
    <col min="14" max="14" width="15.85546875" style="400" customWidth="1"/>
    <col min="15" max="16384" width="9.140625" style="400"/>
  </cols>
  <sheetData>
    <row r="1" spans="1:14" x14ac:dyDescent="0.25">
      <c r="A1" s="860" t="s">
        <v>6175</v>
      </c>
      <c r="B1" s="860"/>
    </row>
    <row r="2" spans="1:14" ht="22.5" customHeight="1" x14ac:dyDescent="0.25">
      <c r="A2" s="861" t="s">
        <v>6206</v>
      </c>
      <c r="B2" s="861"/>
      <c r="C2" s="861"/>
      <c r="D2" s="861"/>
      <c r="E2" s="861"/>
      <c r="F2" s="861"/>
      <c r="G2" s="861"/>
      <c r="H2" s="861"/>
      <c r="I2" s="861"/>
      <c r="J2" s="861"/>
      <c r="K2" s="861"/>
      <c r="L2" s="861"/>
    </row>
    <row r="3" spans="1:14" ht="17.25" customHeight="1" x14ac:dyDescent="0.25">
      <c r="A3" s="862" t="s">
        <v>6214</v>
      </c>
      <c r="B3" s="862"/>
      <c r="C3" s="862"/>
      <c r="D3" s="862"/>
      <c r="E3" s="862"/>
      <c r="F3" s="862"/>
      <c r="G3" s="862"/>
      <c r="H3" s="862"/>
      <c r="I3" s="862"/>
      <c r="J3" s="862"/>
      <c r="K3" s="862"/>
      <c r="L3" s="862"/>
    </row>
    <row r="4" spans="1:14" ht="26.25" customHeight="1" x14ac:dyDescent="0.25">
      <c r="A4" s="855" t="s">
        <v>0</v>
      </c>
      <c r="B4" s="855" t="s">
        <v>6165</v>
      </c>
      <c r="C4" s="855" t="s">
        <v>6166</v>
      </c>
      <c r="D4" s="855" t="s">
        <v>6198</v>
      </c>
      <c r="E4" s="863" t="s">
        <v>6172</v>
      </c>
      <c r="F4" s="864"/>
      <c r="G4" s="864"/>
      <c r="H4" s="865"/>
      <c r="I4" s="863" t="s">
        <v>6168</v>
      </c>
      <c r="J4" s="864"/>
      <c r="K4" s="855" t="s">
        <v>6167</v>
      </c>
      <c r="L4" s="855" t="s">
        <v>6169</v>
      </c>
    </row>
    <row r="5" spans="1:14" ht="30" customHeight="1" x14ac:dyDescent="0.25">
      <c r="A5" s="856"/>
      <c r="B5" s="856"/>
      <c r="C5" s="856"/>
      <c r="D5" s="856"/>
      <c r="E5" s="403" t="s">
        <v>6164</v>
      </c>
      <c r="F5" s="403" t="s">
        <v>6158</v>
      </c>
      <c r="G5" s="403" t="s">
        <v>6159</v>
      </c>
      <c r="H5" s="403" t="s">
        <v>6171</v>
      </c>
      <c r="I5" s="403" t="s">
        <v>6157</v>
      </c>
      <c r="J5" s="403" t="s">
        <v>6170</v>
      </c>
      <c r="K5" s="856"/>
      <c r="L5" s="856"/>
    </row>
    <row r="6" spans="1:14" ht="36.75" x14ac:dyDescent="0.25">
      <c r="A6" s="408">
        <v>1</v>
      </c>
      <c r="B6" s="446" t="s">
        <v>6209</v>
      </c>
      <c r="C6" s="446" t="s">
        <v>6208</v>
      </c>
      <c r="D6" s="420">
        <f t="shared" ref="D6" si="0">SUM(E6:H6)</f>
        <v>6.8265000000000002</v>
      </c>
      <c r="E6" s="413">
        <v>0</v>
      </c>
      <c r="F6" s="413">
        <v>0</v>
      </c>
      <c r="G6" s="413">
        <v>0</v>
      </c>
      <c r="H6" s="416">
        <v>6.8265000000000002</v>
      </c>
      <c r="I6" s="417">
        <f t="shared" ref="I6" si="1">H6</f>
        <v>6.8265000000000002</v>
      </c>
      <c r="J6" s="413">
        <v>0</v>
      </c>
      <c r="K6" s="419" t="s">
        <v>6210</v>
      </c>
      <c r="L6" s="418" t="s">
        <v>6211</v>
      </c>
      <c r="N6" s="447"/>
    </row>
    <row r="7" spans="1:14" ht="36" x14ac:dyDescent="0.25">
      <c r="A7" s="408">
        <v>2</v>
      </c>
      <c r="B7" s="428" t="s">
        <v>6212</v>
      </c>
      <c r="C7" s="415" t="s">
        <v>6213</v>
      </c>
      <c r="D7" s="420">
        <f>SUM(E7:H7)</f>
        <v>9.5308899999999994</v>
      </c>
      <c r="E7" s="413">
        <v>0</v>
      </c>
      <c r="F7" s="413">
        <v>0</v>
      </c>
      <c r="G7" s="448">
        <v>0.60311000000000003</v>
      </c>
      <c r="H7" s="416">
        <f>9.53089-0.60311</f>
        <v>8.9277799999999985</v>
      </c>
      <c r="I7" s="417">
        <f>G7+H7</f>
        <v>9.5308899999999994</v>
      </c>
      <c r="J7" s="413">
        <v>0</v>
      </c>
      <c r="K7" s="419" t="s">
        <v>4884</v>
      </c>
      <c r="L7" s="418" t="s">
        <v>6207</v>
      </c>
      <c r="N7" s="447"/>
    </row>
    <row r="8" spans="1:14" ht="23.1" customHeight="1" x14ac:dyDescent="0.25">
      <c r="A8" s="857" t="s">
        <v>6217</v>
      </c>
      <c r="B8" s="858"/>
      <c r="C8" s="859"/>
      <c r="D8" s="438">
        <f>SUM(D6:D7)</f>
        <v>16.357389999999999</v>
      </c>
      <c r="E8" s="431">
        <v>0</v>
      </c>
      <c r="F8" s="431">
        <v>0</v>
      </c>
      <c r="G8" s="438">
        <f>SUM(G6:G7)</f>
        <v>0.60311000000000003</v>
      </c>
      <c r="H8" s="438">
        <f>SUM(H6:H7)</f>
        <v>15.754279999999998</v>
      </c>
      <c r="I8" s="438">
        <f>SUM(I6:I7)</f>
        <v>16.357389999999999</v>
      </c>
      <c r="J8" s="431">
        <v>0</v>
      </c>
      <c r="K8" s="433"/>
      <c r="L8" s="434"/>
      <c r="N8" s="447"/>
    </row>
    <row r="9" spans="1:14" x14ac:dyDescent="0.25">
      <c r="D9" s="450"/>
      <c r="E9" s="402"/>
      <c r="F9" s="402"/>
      <c r="G9" s="402"/>
      <c r="H9" s="402"/>
      <c r="I9" s="402"/>
      <c r="J9" s="402"/>
      <c r="N9" s="411"/>
    </row>
    <row r="10" spans="1:14" ht="18.75" x14ac:dyDescent="0.3">
      <c r="D10" s="402"/>
      <c r="E10" s="402"/>
      <c r="F10" s="402"/>
      <c r="G10" s="402"/>
      <c r="H10" s="402"/>
      <c r="I10" s="402"/>
      <c r="J10" s="402"/>
      <c r="L10" s="452">
        <v>1.53241</v>
      </c>
      <c r="N10" s="411"/>
    </row>
    <row r="11" spans="1:14" ht="18.75" x14ac:dyDescent="0.3">
      <c r="D11" s="402"/>
      <c r="E11" s="402"/>
      <c r="F11" s="402"/>
      <c r="G11" s="402"/>
      <c r="H11" s="402"/>
      <c r="I11" s="402"/>
      <c r="J11" s="402"/>
      <c r="L11" s="452">
        <v>21.355149999999998</v>
      </c>
      <c r="N11" s="411"/>
    </row>
    <row r="12" spans="1:14" ht="18.75" x14ac:dyDescent="0.3">
      <c r="D12" s="402"/>
      <c r="E12" s="402"/>
      <c r="F12" s="402"/>
      <c r="G12" s="402"/>
      <c r="H12" s="402"/>
      <c r="I12" s="402"/>
      <c r="J12" s="402"/>
      <c r="L12" s="452">
        <v>2.44889</v>
      </c>
    </row>
    <row r="13" spans="1:14" ht="18.75" x14ac:dyDescent="0.3">
      <c r="D13" s="402"/>
      <c r="E13" s="402"/>
      <c r="F13" s="402"/>
      <c r="G13" s="402"/>
      <c r="H13" s="402"/>
      <c r="I13" s="402"/>
      <c r="J13" s="402"/>
      <c r="L13" s="452">
        <v>3.1401500000000002</v>
      </c>
    </row>
    <row r="14" spans="1:14" x14ac:dyDescent="0.25">
      <c r="D14" s="402"/>
      <c r="E14" s="402"/>
      <c r="F14" s="402"/>
      <c r="G14" s="402"/>
      <c r="H14" s="402"/>
      <c r="I14" s="402"/>
      <c r="J14" s="402"/>
      <c r="L14" s="453"/>
    </row>
    <row r="15" spans="1:14" x14ac:dyDescent="0.25">
      <c r="D15" s="402"/>
      <c r="E15" s="402"/>
      <c r="F15" s="402"/>
      <c r="G15" s="402"/>
      <c r="H15" s="402"/>
      <c r="I15" s="402"/>
      <c r="J15" s="402"/>
    </row>
    <row r="16" spans="1:14" x14ac:dyDescent="0.25">
      <c r="D16" s="402"/>
      <c r="E16" s="402"/>
      <c r="F16" s="402"/>
      <c r="G16" s="402"/>
      <c r="H16" s="402"/>
      <c r="I16" s="402"/>
      <c r="J16" s="402"/>
    </row>
    <row r="17" spans="4:10" x14ac:dyDescent="0.25">
      <c r="D17" s="402"/>
      <c r="E17" s="402"/>
      <c r="F17" s="402"/>
      <c r="G17" s="402"/>
      <c r="H17" s="402"/>
      <c r="I17" s="402"/>
      <c r="J17" s="402"/>
    </row>
    <row r="18" spans="4:10" x14ac:dyDescent="0.25">
      <c r="D18" s="402"/>
      <c r="E18" s="402"/>
      <c r="F18" s="402"/>
      <c r="G18" s="402"/>
      <c r="H18" s="402"/>
      <c r="I18" s="402"/>
      <c r="J18" s="402"/>
    </row>
    <row r="19" spans="4:10" x14ac:dyDescent="0.25">
      <c r="D19" s="402"/>
      <c r="E19" s="402"/>
      <c r="F19" s="402"/>
      <c r="G19" s="402"/>
      <c r="H19" s="402"/>
      <c r="I19" s="402"/>
      <c r="J19" s="402"/>
    </row>
    <row r="20" spans="4:10" x14ac:dyDescent="0.25">
      <c r="D20" s="402"/>
      <c r="E20" s="402"/>
      <c r="F20" s="402"/>
      <c r="G20" s="402"/>
      <c r="H20" s="402"/>
      <c r="I20" s="402"/>
      <c r="J20" s="402"/>
    </row>
    <row r="21" spans="4:10" x14ac:dyDescent="0.25">
      <c r="D21" s="402"/>
      <c r="E21" s="402"/>
      <c r="F21" s="402"/>
      <c r="G21" s="402"/>
      <c r="H21" s="402"/>
      <c r="I21" s="402"/>
      <c r="J21" s="402"/>
    </row>
    <row r="22" spans="4:10" x14ac:dyDescent="0.25">
      <c r="D22" s="402"/>
      <c r="E22" s="402"/>
      <c r="F22" s="402"/>
      <c r="G22" s="402"/>
      <c r="H22" s="402"/>
      <c r="I22" s="402"/>
      <c r="J22" s="402"/>
    </row>
    <row r="23" spans="4:10" x14ac:dyDescent="0.25">
      <c r="D23" s="402"/>
      <c r="E23" s="402"/>
      <c r="F23" s="402"/>
      <c r="G23" s="402"/>
      <c r="H23" s="402"/>
      <c r="I23" s="402"/>
      <c r="J23" s="402"/>
    </row>
    <row r="24" spans="4:10" x14ac:dyDescent="0.25">
      <c r="D24" s="402"/>
      <c r="E24" s="402"/>
      <c r="F24" s="402"/>
      <c r="G24" s="402"/>
      <c r="H24" s="402"/>
      <c r="I24" s="402"/>
      <c r="J24" s="402"/>
    </row>
    <row r="25" spans="4:10" x14ac:dyDescent="0.25">
      <c r="D25" s="402"/>
      <c r="E25" s="402"/>
      <c r="F25" s="402"/>
      <c r="G25" s="402"/>
      <c r="H25" s="402"/>
      <c r="I25" s="402"/>
      <c r="J25" s="402"/>
    </row>
    <row r="26" spans="4:10" x14ac:dyDescent="0.25">
      <c r="D26" s="402"/>
      <c r="E26" s="402"/>
      <c r="F26" s="402"/>
      <c r="G26" s="402"/>
      <c r="H26" s="402"/>
      <c r="I26" s="402"/>
      <c r="J26" s="402"/>
    </row>
    <row r="27" spans="4:10" x14ac:dyDescent="0.25">
      <c r="D27" s="402"/>
      <c r="E27" s="402"/>
      <c r="F27" s="402"/>
      <c r="G27" s="402"/>
      <c r="H27" s="402"/>
      <c r="I27" s="402"/>
      <c r="J27" s="402"/>
    </row>
  </sheetData>
  <mergeCells count="12">
    <mergeCell ref="L4:L5"/>
    <mergeCell ref="A8:C8"/>
    <mergeCell ref="A1:B1"/>
    <mergeCell ref="A2:L2"/>
    <mergeCell ref="A3:L3"/>
    <mergeCell ref="A4:A5"/>
    <mergeCell ref="B4:B5"/>
    <mergeCell ref="C4:C5"/>
    <mergeCell ref="D4:D5"/>
    <mergeCell ref="E4:H4"/>
    <mergeCell ref="I4:J4"/>
    <mergeCell ref="K4:K5"/>
  </mergeCells>
  <pageMargins left="0.64" right="0.16" top="0.63" bottom="0.47" header="0.24" footer="0.2"/>
  <pageSetup paperSize="9" orientation="landscape" verticalDpi="0"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topLeftCell="A28" workbookViewId="0">
      <selection activeCell="E33" sqref="E33"/>
    </sheetView>
  </sheetViews>
  <sheetFormatPr defaultRowHeight="15.75" x14ac:dyDescent="0.25"/>
  <cols>
    <col min="1" max="1" width="5.140625" style="401" customWidth="1"/>
    <col min="2" max="2" width="19.85546875" style="400" customWidth="1"/>
    <col min="3" max="3" width="26.140625" style="400" customWidth="1"/>
    <col min="4" max="4" width="15.140625" style="400" customWidth="1"/>
    <col min="5" max="5" width="9.140625" style="400" customWidth="1"/>
    <col min="6" max="6" width="5.140625" style="400" customWidth="1"/>
    <col min="7" max="7" width="5.85546875" style="400" customWidth="1"/>
    <col min="8" max="8" width="8.140625" style="400" customWidth="1"/>
    <col min="9" max="9" width="10.42578125" style="400" customWidth="1"/>
    <col min="10" max="10" width="9.28515625" style="400" customWidth="1"/>
    <col min="11" max="11" width="7.28515625" style="400" customWidth="1"/>
    <col min="12" max="12" width="18.7109375" style="400" customWidth="1"/>
    <col min="13" max="13" width="9.140625" style="400"/>
    <col min="14" max="14" width="15.85546875" style="400" customWidth="1"/>
    <col min="15" max="16384" width="9.140625" style="400"/>
  </cols>
  <sheetData>
    <row r="1" spans="1:16" ht="22.5" customHeight="1" x14ac:dyDescent="0.25">
      <c r="A1" s="861" t="s">
        <v>6206</v>
      </c>
      <c r="B1" s="861"/>
      <c r="C1" s="861"/>
      <c r="D1" s="861"/>
      <c r="E1" s="861"/>
      <c r="F1" s="861"/>
      <c r="G1" s="861"/>
      <c r="H1" s="861"/>
      <c r="I1" s="861"/>
      <c r="J1" s="861"/>
      <c r="K1" s="861"/>
      <c r="L1" s="861"/>
    </row>
    <row r="2" spans="1:16" ht="37.5" customHeight="1" x14ac:dyDescent="0.25">
      <c r="A2" s="866" t="s">
        <v>6228</v>
      </c>
      <c r="B2" s="862"/>
      <c r="C2" s="862"/>
      <c r="D2" s="862"/>
      <c r="E2" s="862"/>
      <c r="F2" s="862"/>
      <c r="G2" s="862"/>
      <c r="H2" s="862"/>
      <c r="I2" s="862"/>
      <c r="J2" s="862"/>
      <c r="K2" s="862"/>
      <c r="L2" s="862"/>
    </row>
    <row r="3" spans="1:16" ht="26.25" customHeight="1" x14ac:dyDescent="0.25">
      <c r="A3" s="855" t="s">
        <v>0</v>
      </c>
      <c r="B3" s="855" t="s">
        <v>6165</v>
      </c>
      <c r="C3" s="855" t="s">
        <v>6166</v>
      </c>
      <c r="D3" s="855" t="s">
        <v>6167</v>
      </c>
      <c r="E3" s="855" t="s">
        <v>6198</v>
      </c>
      <c r="F3" s="863" t="s">
        <v>6172</v>
      </c>
      <c r="G3" s="864"/>
      <c r="H3" s="864"/>
      <c r="I3" s="865"/>
      <c r="J3" s="863" t="s">
        <v>6168</v>
      </c>
      <c r="K3" s="864"/>
      <c r="L3" s="855" t="s">
        <v>6169</v>
      </c>
    </row>
    <row r="4" spans="1:16" ht="30" customHeight="1" x14ac:dyDescent="0.25">
      <c r="A4" s="856"/>
      <c r="B4" s="856"/>
      <c r="C4" s="856"/>
      <c r="D4" s="856"/>
      <c r="E4" s="856"/>
      <c r="F4" s="403" t="s">
        <v>6164</v>
      </c>
      <c r="G4" s="403" t="s">
        <v>6158</v>
      </c>
      <c r="H4" s="403" t="s">
        <v>6159</v>
      </c>
      <c r="I4" s="403" t="s">
        <v>6171</v>
      </c>
      <c r="J4" s="403" t="s">
        <v>6157</v>
      </c>
      <c r="K4" s="403" t="s">
        <v>6170</v>
      </c>
      <c r="L4" s="856"/>
    </row>
    <row r="5" spans="1:16" ht="30" customHeight="1" x14ac:dyDescent="0.25">
      <c r="A5" s="454" t="s">
        <v>26</v>
      </c>
      <c r="B5" s="454" t="s">
        <v>6177</v>
      </c>
      <c r="C5" s="454"/>
      <c r="D5" s="454"/>
      <c r="E5" s="421">
        <f>E6+E7+E8+E9+E12+E15+E18</f>
        <v>9.751949999999999</v>
      </c>
      <c r="F5" s="413">
        <v>0</v>
      </c>
      <c r="G5" s="413">
        <v>0</v>
      </c>
      <c r="H5" s="413">
        <v>0</v>
      </c>
      <c r="I5" s="421">
        <f t="shared" ref="I5:J5" si="0">I6+I7+I8+I9+I12+I15+I18</f>
        <v>9.751949999999999</v>
      </c>
      <c r="J5" s="421">
        <f t="shared" si="0"/>
        <v>9.751949999999999</v>
      </c>
      <c r="K5" s="413">
        <v>0</v>
      </c>
      <c r="L5" s="454"/>
    </row>
    <row r="6" spans="1:16" ht="26.1" customHeight="1" x14ac:dyDescent="0.25">
      <c r="A6" s="408">
        <v>1</v>
      </c>
      <c r="B6" s="404"/>
      <c r="C6" s="415" t="s">
        <v>6178</v>
      </c>
      <c r="D6" s="418" t="s">
        <v>6185</v>
      </c>
      <c r="E6" s="420">
        <f>SUM(F6:I6)</f>
        <v>1.9897199999999999</v>
      </c>
      <c r="F6" s="413">
        <v>0</v>
      </c>
      <c r="G6" s="413">
        <v>0</v>
      </c>
      <c r="H6" s="413">
        <v>0</v>
      </c>
      <c r="I6" s="416">
        <v>1.9897199999999999</v>
      </c>
      <c r="J6" s="417">
        <f>I6</f>
        <v>1.9897199999999999</v>
      </c>
      <c r="K6" s="413">
        <v>0</v>
      </c>
      <c r="L6" s="418" t="s">
        <v>6186</v>
      </c>
    </row>
    <row r="7" spans="1:16" ht="26.1" customHeight="1" x14ac:dyDescent="0.25">
      <c r="A7" s="408">
        <v>2</v>
      </c>
      <c r="B7" s="405"/>
      <c r="C7" s="415" t="s">
        <v>6179</v>
      </c>
      <c r="D7" s="418" t="s">
        <v>2141</v>
      </c>
      <c r="E7" s="420">
        <f t="shared" ref="E7:E22" si="1">SUM(F7:I7)</f>
        <v>2.1729400000000001</v>
      </c>
      <c r="F7" s="413">
        <v>0</v>
      </c>
      <c r="G7" s="413">
        <v>0</v>
      </c>
      <c r="H7" s="413">
        <v>0</v>
      </c>
      <c r="I7" s="416">
        <v>2.1729400000000001</v>
      </c>
      <c r="J7" s="417">
        <f t="shared" ref="J7:J8" si="2">I7</f>
        <v>2.1729400000000001</v>
      </c>
      <c r="K7" s="413">
        <v>0</v>
      </c>
      <c r="L7" s="418" t="s">
        <v>6187</v>
      </c>
    </row>
    <row r="8" spans="1:16" ht="26.1" customHeight="1" x14ac:dyDescent="0.25">
      <c r="A8" s="408">
        <v>3</v>
      </c>
      <c r="B8" s="406"/>
      <c r="C8" s="415" t="s">
        <v>6180</v>
      </c>
      <c r="D8" s="418" t="s">
        <v>2790</v>
      </c>
      <c r="E8" s="420">
        <f t="shared" si="1"/>
        <v>0.69125999999999999</v>
      </c>
      <c r="F8" s="413">
        <v>0</v>
      </c>
      <c r="G8" s="413">
        <v>0</v>
      </c>
      <c r="H8" s="413">
        <v>0</v>
      </c>
      <c r="I8" s="416">
        <v>0.69125999999999999</v>
      </c>
      <c r="J8" s="417">
        <f t="shared" si="2"/>
        <v>0.69125999999999999</v>
      </c>
      <c r="K8" s="413">
        <v>0</v>
      </c>
      <c r="L8" s="418" t="s">
        <v>6188</v>
      </c>
    </row>
    <row r="9" spans="1:16" ht="33.75" x14ac:dyDescent="0.25">
      <c r="A9" s="867">
        <v>4</v>
      </c>
      <c r="B9" s="870"/>
      <c r="C9" s="873" t="s">
        <v>6181</v>
      </c>
      <c r="D9" s="458" t="s">
        <v>6223</v>
      </c>
      <c r="E9" s="459">
        <f>SUM(F9:I9)</f>
        <v>0.77795000000000003</v>
      </c>
      <c r="F9" s="413">
        <v>0</v>
      </c>
      <c r="G9" s="413">
        <v>0</v>
      </c>
      <c r="H9" s="413">
        <v>0</v>
      </c>
      <c r="I9" s="460">
        <f>SUM(I10:I11)</f>
        <v>0.77795000000000003</v>
      </c>
      <c r="J9" s="417">
        <f>I9</f>
        <v>0.77795000000000003</v>
      </c>
      <c r="K9" s="413">
        <v>0</v>
      </c>
      <c r="L9" s="876" t="s">
        <v>6220</v>
      </c>
    </row>
    <row r="10" spans="1:16" ht="18" customHeight="1" x14ac:dyDescent="0.25">
      <c r="A10" s="868"/>
      <c r="B10" s="871"/>
      <c r="C10" s="874"/>
      <c r="D10" s="458" t="s">
        <v>6221</v>
      </c>
      <c r="E10" s="459">
        <f>I10</f>
        <v>0.53729000000000005</v>
      </c>
      <c r="F10" s="413">
        <v>0</v>
      </c>
      <c r="G10" s="413">
        <v>0</v>
      </c>
      <c r="H10" s="413">
        <v>0</v>
      </c>
      <c r="I10" s="460">
        <v>0.53729000000000005</v>
      </c>
      <c r="J10" s="417">
        <f>I10</f>
        <v>0.53729000000000005</v>
      </c>
      <c r="K10" s="413"/>
      <c r="L10" s="877"/>
    </row>
    <row r="11" spans="1:16" ht="18" customHeight="1" x14ac:dyDescent="0.25">
      <c r="A11" s="869"/>
      <c r="B11" s="872"/>
      <c r="C11" s="875"/>
      <c r="D11" s="458" t="s">
        <v>6222</v>
      </c>
      <c r="E11" s="459">
        <f>I11</f>
        <v>0.24066000000000001</v>
      </c>
      <c r="F11" s="413">
        <v>0</v>
      </c>
      <c r="G11" s="413">
        <v>0</v>
      </c>
      <c r="H11" s="413">
        <v>0</v>
      </c>
      <c r="I11" s="460">
        <v>0.24066000000000001</v>
      </c>
      <c r="J11" s="417">
        <f>I11</f>
        <v>0.24066000000000001</v>
      </c>
      <c r="K11" s="413"/>
      <c r="L11" s="878"/>
    </row>
    <row r="12" spans="1:16" ht="36" customHeight="1" x14ac:dyDescent="0.25">
      <c r="A12" s="867">
        <v>5</v>
      </c>
      <c r="B12" s="870"/>
      <c r="C12" s="873" t="s">
        <v>6182</v>
      </c>
      <c r="D12" s="458" t="s">
        <v>6223</v>
      </c>
      <c r="E12" s="459">
        <f t="shared" si="1"/>
        <v>2.1200799999999997</v>
      </c>
      <c r="F12" s="413">
        <v>0</v>
      </c>
      <c r="G12" s="413">
        <v>0</v>
      </c>
      <c r="H12" s="413">
        <v>0</v>
      </c>
      <c r="I12" s="460">
        <f>SUM(I13:I14)</f>
        <v>2.1200799999999997</v>
      </c>
      <c r="J12" s="460">
        <f>SUM(J13:J14)</f>
        <v>2.1200799999999997</v>
      </c>
      <c r="K12" s="413">
        <v>0</v>
      </c>
      <c r="L12" s="876" t="s">
        <v>6220</v>
      </c>
      <c r="O12" s="411"/>
      <c r="P12" s="411"/>
    </row>
    <row r="13" spans="1:16" ht="18" customHeight="1" x14ac:dyDescent="0.25">
      <c r="A13" s="868"/>
      <c r="B13" s="871"/>
      <c r="C13" s="874"/>
      <c r="D13" s="458" t="s">
        <v>6221</v>
      </c>
      <c r="E13" s="459">
        <f>I13</f>
        <v>1.0431999999999999</v>
      </c>
      <c r="F13" s="413">
        <v>0</v>
      </c>
      <c r="G13" s="413">
        <v>0</v>
      </c>
      <c r="H13" s="413">
        <v>0</v>
      </c>
      <c r="I13" s="460">
        <v>1.0431999999999999</v>
      </c>
      <c r="J13" s="417">
        <f>I13</f>
        <v>1.0431999999999999</v>
      </c>
      <c r="K13" s="413"/>
      <c r="L13" s="877"/>
      <c r="O13" s="411"/>
      <c r="P13" s="411"/>
    </row>
    <row r="14" spans="1:16" ht="18" customHeight="1" x14ac:dyDescent="0.25">
      <c r="A14" s="869"/>
      <c r="B14" s="872"/>
      <c r="C14" s="875"/>
      <c r="D14" s="458" t="s">
        <v>6222</v>
      </c>
      <c r="E14" s="459">
        <f>I14</f>
        <v>1.0768800000000001</v>
      </c>
      <c r="F14" s="413">
        <v>0</v>
      </c>
      <c r="G14" s="413">
        <v>0</v>
      </c>
      <c r="H14" s="413">
        <v>0</v>
      </c>
      <c r="I14" s="460">
        <v>1.0768800000000001</v>
      </c>
      <c r="J14" s="417">
        <f>I14</f>
        <v>1.0768800000000001</v>
      </c>
      <c r="K14" s="413"/>
      <c r="L14" s="878"/>
      <c r="O14" s="411"/>
      <c r="P14" s="411"/>
    </row>
    <row r="15" spans="1:16" ht="33.75" x14ac:dyDescent="0.25">
      <c r="A15" s="867">
        <v>6</v>
      </c>
      <c r="B15" s="870"/>
      <c r="C15" s="873" t="s">
        <v>6183</v>
      </c>
      <c r="D15" s="458" t="s">
        <v>6223</v>
      </c>
      <c r="E15" s="459">
        <f>SUM(E16:E17)</f>
        <v>1</v>
      </c>
      <c r="F15" s="413">
        <v>0</v>
      </c>
      <c r="G15" s="413">
        <v>0</v>
      </c>
      <c r="H15" s="413">
        <v>0</v>
      </c>
      <c r="I15" s="460">
        <f>SUM(I16:I17)</f>
        <v>1</v>
      </c>
      <c r="J15" s="460">
        <f>SUM(J16:J17)</f>
        <v>1</v>
      </c>
      <c r="K15" s="413">
        <v>0</v>
      </c>
      <c r="L15" s="876" t="s">
        <v>6190</v>
      </c>
      <c r="O15" s="411"/>
      <c r="P15" s="411"/>
    </row>
    <row r="16" spans="1:16" ht="18" customHeight="1" x14ac:dyDescent="0.25">
      <c r="A16" s="868"/>
      <c r="B16" s="871"/>
      <c r="C16" s="874"/>
      <c r="D16" s="458" t="s">
        <v>6221</v>
      </c>
      <c r="E16" s="459">
        <f>I16</f>
        <v>0.7</v>
      </c>
      <c r="F16" s="413">
        <v>0</v>
      </c>
      <c r="G16" s="413">
        <v>0</v>
      </c>
      <c r="H16" s="413">
        <v>0</v>
      </c>
      <c r="I16" s="460">
        <v>0.7</v>
      </c>
      <c r="J16" s="417">
        <f>I16</f>
        <v>0.7</v>
      </c>
      <c r="K16" s="413"/>
      <c r="L16" s="877"/>
      <c r="O16" s="411"/>
      <c r="P16" s="411"/>
    </row>
    <row r="17" spans="1:16" ht="18" customHeight="1" x14ac:dyDescent="0.25">
      <c r="A17" s="869"/>
      <c r="B17" s="872"/>
      <c r="C17" s="875"/>
      <c r="D17" s="458" t="s">
        <v>6222</v>
      </c>
      <c r="E17" s="459">
        <f>I17</f>
        <v>0.3</v>
      </c>
      <c r="F17" s="413">
        <v>0</v>
      </c>
      <c r="G17" s="413">
        <v>0</v>
      </c>
      <c r="H17" s="413">
        <v>0</v>
      </c>
      <c r="I17" s="460">
        <v>0.3</v>
      </c>
      <c r="J17" s="417">
        <f>I17</f>
        <v>0.3</v>
      </c>
      <c r="K17" s="413"/>
      <c r="L17" s="878"/>
      <c r="O17" s="411"/>
      <c r="P17" s="411"/>
    </row>
    <row r="18" spans="1:16" ht="33.75" x14ac:dyDescent="0.25">
      <c r="A18" s="867">
        <v>7</v>
      </c>
      <c r="B18" s="870"/>
      <c r="C18" s="873" t="s">
        <v>6184</v>
      </c>
      <c r="D18" s="458" t="s">
        <v>6223</v>
      </c>
      <c r="E18" s="459">
        <f>SUM(E19:E20)</f>
        <v>1</v>
      </c>
      <c r="F18" s="413">
        <v>0</v>
      </c>
      <c r="G18" s="413">
        <v>0</v>
      </c>
      <c r="H18" s="413">
        <v>0</v>
      </c>
      <c r="I18" s="459">
        <f t="shared" ref="I18:J18" si="3">SUM(I19:I20)</f>
        <v>1</v>
      </c>
      <c r="J18" s="459">
        <f t="shared" si="3"/>
        <v>1</v>
      </c>
      <c r="K18" s="413">
        <v>0</v>
      </c>
      <c r="L18" s="876" t="s">
        <v>6190</v>
      </c>
      <c r="O18" s="411"/>
      <c r="P18" s="411"/>
    </row>
    <row r="19" spans="1:16" ht="18" customHeight="1" x14ac:dyDescent="0.25">
      <c r="A19" s="868"/>
      <c r="B19" s="871"/>
      <c r="C19" s="874"/>
      <c r="D19" s="458" t="s">
        <v>6221</v>
      </c>
      <c r="E19" s="459">
        <f>I19</f>
        <v>0.79</v>
      </c>
      <c r="F19" s="413">
        <v>0</v>
      </c>
      <c r="G19" s="413">
        <v>0</v>
      </c>
      <c r="H19" s="413">
        <v>0</v>
      </c>
      <c r="I19" s="460">
        <v>0.79</v>
      </c>
      <c r="J19" s="417">
        <f>I19</f>
        <v>0.79</v>
      </c>
      <c r="K19" s="413"/>
      <c r="L19" s="877"/>
      <c r="O19" s="411"/>
      <c r="P19" s="411"/>
    </row>
    <row r="20" spans="1:16" ht="18" customHeight="1" x14ac:dyDescent="0.25">
      <c r="A20" s="869"/>
      <c r="B20" s="872"/>
      <c r="C20" s="875"/>
      <c r="D20" s="458" t="s">
        <v>6222</v>
      </c>
      <c r="E20" s="459">
        <f>I20</f>
        <v>0.21</v>
      </c>
      <c r="F20" s="413">
        <v>0</v>
      </c>
      <c r="G20" s="413">
        <v>0</v>
      </c>
      <c r="H20" s="413">
        <v>0</v>
      </c>
      <c r="I20" s="460">
        <v>0.21</v>
      </c>
      <c r="J20" s="417">
        <f>I20</f>
        <v>0.21</v>
      </c>
      <c r="K20" s="413"/>
      <c r="L20" s="878"/>
      <c r="O20" s="411"/>
      <c r="P20" s="411"/>
    </row>
    <row r="21" spans="1:16" ht="36" x14ac:dyDescent="0.25">
      <c r="A21" s="403" t="s">
        <v>6191</v>
      </c>
      <c r="B21" s="440" t="s">
        <v>6199</v>
      </c>
      <c r="C21" s="415"/>
      <c r="D21" s="444"/>
      <c r="E21" s="442">
        <f>E22</f>
        <v>1.53241</v>
      </c>
      <c r="F21" s="412">
        <v>0</v>
      </c>
      <c r="G21" s="412">
        <v>0</v>
      </c>
      <c r="H21" s="412">
        <v>0</v>
      </c>
      <c r="I21" s="442">
        <f>I22</f>
        <v>1.53241</v>
      </c>
      <c r="J21" s="442">
        <f>J22</f>
        <v>1.53241</v>
      </c>
      <c r="K21" s="412">
        <v>0</v>
      </c>
      <c r="L21" s="419"/>
      <c r="O21" s="411"/>
      <c r="P21" s="411"/>
    </row>
    <row r="22" spans="1:16" ht="48.75" x14ac:dyDescent="0.25">
      <c r="A22" s="408">
        <v>1</v>
      </c>
      <c r="B22" s="406"/>
      <c r="C22" s="441" t="s">
        <v>6200</v>
      </c>
      <c r="D22" s="419" t="s">
        <v>4884</v>
      </c>
      <c r="E22" s="420">
        <f t="shared" si="1"/>
        <v>1.53241</v>
      </c>
      <c r="F22" s="413">
        <v>0</v>
      </c>
      <c r="G22" s="413">
        <v>0</v>
      </c>
      <c r="H22" s="413">
        <v>0</v>
      </c>
      <c r="I22" s="416">
        <v>1.53241</v>
      </c>
      <c r="J22" s="416">
        <v>1.53241</v>
      </c>
      <c r="K22" s="413">
        <v>0</v>
      </c>
      <c r="L22" s="419" t="s">
        <v>6201</v>
      </c>
      <c r="O22" s="411"/>
      <c r="P22" s="411"/>
    </row>
    <row r="23" spans="1:16" ht="24" x14ac:dyDescent="0.25">
      <c r="A23" s="403" t="s">
        <v>6195</v>
      </c>
      <c r="B23" s="422" t="s">
        <v>6192</v>
      </c>
      <c r="C23" s="406"/>
      <c r="D23" s="410"/>
      <c r="E23" s="430">
        <f>E24</f>
        <v>16.43</v>
      </c>
      <c r="F23" s="431">
        <v>0</v>
      </c>
      <c r="G23" s="431">
        <v>0</v>
      </c>
      <c r="H23" s="431">
        <v>0</v>
      </c>
      <c r="I23" s="432">
        <f t="shared" ref="I23:I27" si="4">E23</f>
        <v>16.43</v>
      </c>
      <c r="J23" s="432">
        <f t="shared" ref="J23:J28" si="5">I23</f>
        <v>16.43</v>
      </c>
      <c r="K23" s="412">
        <v>0</v>
      </c>
      <c r="L23" s="407"/>
      <c r="O23" s="411"/>
      <c r="P23" s="411"/>
    </row>
    <row r="24" spans="1:16" ht="24" x14ac:dyDescent="0.25">
      <c r="A24" s="439">
        <v>1</v>
      </c>
      <c r="B24" s="409"/>
      <c r="C24" s="415" t="s">
        <v>6193</v>
      </c>
      <c r="D24" s="426" t="s">
        <v>2137</v>
      </c>
      <c r="E24" s="425">
        <f>SUM(F24:I24)</f>
        <v>16.43</v>
      </c>
      <c r="F24" s="413">
        <v>0</v>
      </c>
      <c r="G24" s="413">
        <v>0</v>
      </c>
      <c r="H24" s="413">
        <v>0</v>
      </c>
      <c r="I24" s="424">
        <v>16.43</v>
      </c>
      <c r="J24" s="424">
        <f t="shared" si="5"/>
        <v>16.43</v>
      </c>
      <c r="K24" s="413">
        <v>0</v>
      </c>
      <c r="L24" s="426" t="s">
        <v>6194</v>
      </c>
      <c r="O24" s="411"/>
      <c r="P24" s="411"/>
    </row>
    <row r="25" spans="1:16" ht="24" x14ac:dyDescent="0.25">
      <c r="A25" s="403" t="s">
        <v>6203</v>
      </c>
      <c r="B25" s="427" t="s">
        <v>1971</v>
      </c>
      <c r="C25" s="428"/>
      <c r="D25" s="461"/>
      <c r="E25" s="435">
        <f>E26</f>
        <v>0.76249</v>
      </c>
      <c r="F25" s="431">
        <v>0</v>
      </c>
      <c r="G25" s="431">
        <v>0</v>
      </c>
      <c r="H25" s="431">
        <v>0</v>
      </c>
      <c r="I25" s="437">
        <f t="shared" si="4"/>
        <v>0.76249</v>
      </c>
      <c r="J25" s="437">
        <f t="shared" si="5"/>
        <v>0.76249</v>
      </c>
      <c r="K25" s="412">
        <v>0</v>
      </c>
      <c r="L25" s="407"/>
      <c r="O25" s="411"/>
      <c r="P25" s="411"/>
    </row>
    <row r="26" spans="1:16" ht="24" x14ac:dyDescent="0.25">
      <c r="A26" s="408">
        <v>1</v>
      </c>
      <c r="B26" s="409"/>
      <c r="C26" s="428" t="s">
        <v>6196</v>
      </c>
      <c r="D26" s="461" t="s">
        <v>6197</v>
      </c>
      <c r="E26" s="436">
        <v>0.76249</v>
      </c>
      <c r="F26" s="423">
        <v>0</v>
      </c>
      <c r="G26" s="423">
        <v>0</v>
      </c>
      <c r="H26" s="423">
        <v>0</v>
      </c>
      <c r="I26" s="417">
        <f t="shared" si="4"/>
        <v>0.76249</v>
      </c>
      <c r="J26" s="417">
        <f t="shared" si="5"/>
        <v>0.76249</v>
      </c>
      <c r="K26" s="413">
        <v>0</v>
      </c>
      <c r="L26" s="429" t="s">
        <v>6202</v>
      </c>
      <c r="O26" s="411"/>
      <c r="P26" s="411"/>
    </row>
    <row r="27" spans="1:16" ht="36.75" x14ac:dyDescent="0.25">
      <c r="A27" s="403" t="s">
        <v>6215</v>
      </c>
      <c r="B27" s="451" t="s">
        <v>6209</v>
      </c>
      <c r="C27" s="428"/>
      <c r="D27" s="410"/>
      <c r="E27" s="435">
        <f>E28</f>
        <v>6.8265000000000002</v>
      </c>
      <c r="F27" s="431">
        <v>0</v>
      </c>
      <c r="G27" s="431">
        <v>0</v>
      </c>
      <c r="H27" s="431">
        <v>0</v>
      </c>
      <c r="I27" s="437">
        <f t="shared" si="4"/>
        <v>6.8265000000000002</v>
      </c>
      <c r="J27" s="437">
        <f t="shared" si="5"/>
        <v>6.8265000000000002</v>
      </c>
      <c r="K27" s="412">
        <v>0</v>
      </c>
      <c r="L27" s="407"/>
      <c r="O27" s="411"/>
      <c r="P27" s="411"/>
    </row>
    <row r="28" spans="1:16" ht="36.75" x14ac:dyDescent="0.25">
      <c r="A28" s="408">
        <v>1</v>
      </c>
      <c r="B28" s="409"/>
      <c r="C28" s="446" t="s">
        <v>6208</v>
      </c>
      <c r="D28" s="419" t="s">
        <v>6210</v>
      </c>
      <c r="E28" s="436">
        <f>I28</f>
        <v>6.8265000000000002</v>
      </c>
      <c r="F28" s="423">
        <v>0</v>
      </c>
      <c r="G28" s="423">
        <v>0</v>
      </c>
      <c r="H28" s="423">
        <v>0</v>
      </c>
      <c r="I28" s="416">
        <v>6.8265000000000002</v>
      </c>
      <c r="J28" s="417">
        <f t="shared" si="5"/>
        <v>6.8265000000000002</v>
      </c>
      <c r="K28" s="413">
        <v>0</v>
      </c>
      <c r="L28" s="418" t="s">
        <v>6218</v>
      </c>
      <c r="N28" s="449">
        <f>I33+TT_So!D8</f>
        <v>62.373660000000001</v>
      </c>
      <c r="O28" s="411"/>
      <c r="P28" s="411"/>
    </row>
    <row r="29" spans="1:16" ht="36" x14ac:dyDescent="0.25">
      <c r="A29" s="403" t="s">
        <v>6216</v>
      </c>
      <c r="B29" s="440" t="s">
        <v>6212</v>
      </c>
      <c r="C29" s="428"/>
      <c r="D29" s="410"/>
      <c r="E29" s="435">
        <f>E30</f>
        <v>9.5308899999999994</v>
      </c>
      <c r="F29" s="431">
        <v>0</v>
      </c>
      <c r="G29" s="431">
        <v>0</v>
      </c>
      <c r="H29" s="437">
        <f>H30</f>
        <v>0.60311000000000003</v>
      </c>
      <c r="I29" s="437">
        <f>I30</f>
        <v>8.9277799999999985</v>
      </c>
      <c r="J29" s="437">
        <f>J30</f>
        <v>9.5308899999999994</v>
      </c>
      <c r="K29" s="412">
        <v>0</v>
      </c>
      <c r="L29" s="407"/>
      <c r="O29" s="411"/>
      <c r="P29" s="411"/>
    </row>
    <row r="30" spans="1:16" ht="24" x14ac:dyDescent="0.25">
      <c r="A30" s="408">
        <v>1</v>
      </c>
      <c r="B30" s="409"/>
      <c r="C30" s="415" t="s">
        <v>6213</v>
      </c>
      <c r="D30" s="419" t="s">
        <v>4884</v>
      </c>
      <c r="E30" s="436">
        <f>H30+I30</f>
        <v>9.5308899999999994</v>
      </c>
      <c r="F30" s="423">
        <v>0</v>
      </c>
      <c r="G30" s="423">
        <v>0</v>
      </c>
      <c r="H30" s="448">
        <v>0.60311000000000003</v>
      </c>
      <c r="I30" s="416">
        <f>9.53089-0.60311</f>
        <v>8.9277799999999985</v>
      </c>
      <c r="J30" s="417">
        <f>I30+H30</f>
        <v>9.5308899999999994</v>
      </c>
      <c r="K30" s="413">
        <v>0</v>
      </c>
      <c r="L30" s="418" t="s">
        <v>6219</v>
      </c>
      <c r="O30" s="411"/>
      <c r="P30" s="411"/>
    </row>
    <row r="31" spans="1:16" ht="36" x14ac:dyDescent="0.25">
      <c r="A31" s="403" t="s">
        <v>6229</v>
      </c>
      <c r="B31" s="440" t="s">
        <v>6230</v>
      </c>
      <c r="C31" s="428"/>
      <c r="D31" s="410"/>
      <c r="E31" s="435">
        <f>E32</f>
        <v>1.7851399999999999</v>
      </c>
      <c r="F31" s="431">
        <v>0</v>
      </c>
      <c r="G31" s="431">
        <v>0</v>
      </c>
      <c r="H31" s="431">
        <v>0</v>
      </c>
      <c r="I31" s="437">
        <f>I32</f>
        <v>1.7851399999999999</v>
      </c>
      <c r="J31" s="437">
        <f>J32</f>
        <v>1.7851399999999999</v>
      </c>
      <c r="K31" s="412">
        <v>0</v>
      </c>
      <c r="L31" s="407"/>
      <c r="O31" s="411"/>
      <c r="P31" s="411"/>
    </row>
    <row r="32" spans="1:16" ht="24" x14ac:dyDescent="0.25">
      <c r="A32" s="408">
        <v>1</v>
      </c>
      <c r="B32" s="409"/>
      <c r="C32" s="415" t="s">
        <v>6231</v>
      </c>
      <c r="D32" s="419" t="s">
        <v>6210</v>
      </c>
      <c r="E32" s="436">
        <f>H32+I32</f>
        <v>1.7851399999999999</v>
      </c>
      <c r="F32" s="423">
        <v>0</v>
      </c>
      <c r="G32" s="423">
        <v>0</v>
      </c>
      <c r="H32" s="423">
        <v>0</v>
      </c>
      <c r="I32" s="416">
        <v>1.7851399999999999</v>
      </c>
      <c r="J32" s="417">
        <f>I32+H32</f>
        <v>1.7851399999999999</v>
      </c>
      <c r="K32" s="413">
        <v>0</v>
      </c>
      <c r="L32" s="418"/>
      <c r="O32" s="411"/>
      <c r="P32" s="411"/>
    </row>
    <row r="33" spans="1:14" ht="23.1" customHeight="1" x14ac:dyDescent="0.25">
      <c r="A33" s="857" t="s">
        <v>6232</v>
      </c>
      <c r="B33" s="858"/>
      <c r="C33" s="859"/>
      <c r="D33" s="433"/>
      <c r="E33" s="438">
        <f>E5+E21+E23+E25+E27+E29+E31</f>
        <v>46.61938</v>
      </c>
      <c r="F33" s="431">
        <v>0</v>
      </c>
      <c r="G33" s="431">
        <v>0</v>
      </c>
      <c r="H33" s="438">
        <f>H5+H21+H23+H25+H27+H29+H31</f>
        <v>0.60311000000000003</v>
      </c>
      <c r="I33" s="438">
        <f>I5+I21+I23+I25+I27+I29+I31</f>
        <v>46.016269999999999</v>
      </c>
      <c r="J33" s="438">
        <f>J5+J21+J23+J25+J27+J29+J31</f>
        <v>46.61938</v>
      </c>
      <c r="K33" s="431">
        <v>0</v>
      </c>
      <c r="L33" s="434"/>
      <c r="N33" s="411"/>
    </row>
    <row r="34" spans="1:14" x14ac:dyDescent="0.25">
      <c r="E34" s="402"/>
      <c r="F34" s="402"/>
      <c r="G34" s="402"/>
      <c r="H34" s="402"/>
      <c r="I34" s="402"/>
      <c r="J34" s="402"/>
      <c r="K34" s="402"/>
      <c r="N34" s="411"/>
    </row>
    <row r="35" spans="1:14" x14ac:dyDescent="0.25">
      <c r="E35" s="402"/>
      <c r="F35" s="402"/>
      <c r="G35" s="402"/>
      <c r="H35" s="402"/>
      <c r="I35" s="402"/>
      <c r="J35" s="402"/>
      <c r="K35" s="402"/>
      <c r="N35" s="411"/>
    </row>
    <row r="36" spans="1:14" x14ac:dyDescent="0.25">
      <c r="E36" s="402"/>
      <c r="F36" s="402"/>
      <c r="G36" s="402"/>
      <c r="H36" s="402"/>
      <c r="I36" s="402"/>
      <c r="J36" s="402"/>
      <c r="K36" s="402"/>
      <c r="N36" s="411"/>
    </row>
    <row r="37" spans="1:14" x14ac:dyDescent="0.25">
      <c r="E37" s="402"/>
      <c r="F37" s="402"/>
      <c r="G37" s="402"/>
      <c r="H37" s="402"/>
      <c r="I37" s="402"/>
      <c r="J37" s="402"/>
      <c r="K37" s="402"/>
    </row>
    <row r="38" spans="1:14" x14ac:dyDescent="0.25">
      <c r="E38" s="402"/>
      <c r="F38" s="402"/>
      <c r="G38" s="402"/>
      <c r="H38" s="402"/>
      <c r="I38" s="402"/>
      <c r="J38" s="402"/>
      <c r="K38" s="402"/>
    </row>
    <row r="39" spans="1:14" x14ac:dyDescent="0.25">
      <c r="E39" s="402"/>
      <c r="F39" s="402"/>
      <c r="G39" s="402"/>
      <c r="H39" s="402"/>
      <c r="I39" s="402"/>
      <c r="J39" s="402"/>
      <c r="K39" s="402"/>
    </row>
    <row r="40" spans="1:14" x14ac:dyDescent="0.25">
      <c r="E40" s="402"/>
      <c r="F40" s="402"/>
      <c r="G40" s="402"/>
      <c r="H40" s="402"/>
      <c r="I40" s="402"/>
      <c r="J40" s="402"/>
      <c r="K40" s="402"/>
    </row>
    <row r="41" spans="1:14" x14ac:dyDescent="0.25">
      <c r="E41" s="402"/>
      <c r="F41" s="402"/>
      <c r="G41" s="402"/>
      <c r="H41" s="402"/>
      <c r="I41" s="402"/>
      <c r="J41" s="402"/>
      <c r="K41" s="402"/>
    </row>
    <row r="42" spans="1:14" x14ac:dyDescent="0.25">
      <c r="E42" s="402"/>
      <c r="F42" s="402"/>
      <c r="G42" s="402"/>
      <c r="H42" s="402"/>
      <c r="I42" s="402"/>
      <c r="J42" s="402"/>
      <c r="K42" s="402"/>
    </row>
    <row r="43" spans="1:14" x14ac:dyDescent="0.25">
      <c r="E43" s="402"/>
      <c r="F43" s="402"/>
      <c r="G43" s="402"/>
      <c r="H43" s="402"/>
      <c r="I43" s="456">
        <v>94.74</v>
      </c>
      <c r="J43" s="402"/>
      <c r="K43" s="402"/>
    </row>
    <row r="44" spans="1:14" x14ac:dyDescent="0.25">
      <c r="E44" s="402"/>
      <c r="F44" s="402"/>
      <c r="G44" s="402"/>
      <c r="H44" s="402"/>
      <c r="I44" s="456">
        <v>94.17</v>
      </c>
      <c r="J44" s="402"/>
      <c r="K44" s="402"/>
    </row>
    <row r="45" spans="1:14" x14ac:dyDescent="0.25">
      <c r="E45" s="402"/>
      <c r="F45" s="402"/>
      <c r="G45" s="402"/>
      <c r="H45" s="402"/>
      <c r="I45" s="456">
        <v>74.900000000000006</v>
      </c>
      <c r="J45" s="402"/>
      <c r="K45" s="402"/>
    </row>
    <row r="46" spans="1:14" x14ac:dyDescent="0.25">
      <c r="E46" s="402"/>
      <c r="F46" s="402"/>
      <c r="G46" s="402"/>
      <c r="H46" s="402"/>
      <c r="I46" s="456">
        <v>92.23</v>
      </c>
      <c r="J46" s="402"/>
      <c r="K46" s="402"/>
    </row>
    <row r="47" spans="1:14" x14ac:dyDescent="0.25">
      <c r="E47" s="402"/>
      <c r="F47" s="402"/>
      <c r="G47" s="402"/>
      <c r="H47" s="402"/>
      <c r="I47" s="456">
        <v>16.11</v>
      </c>
      <c r="J47" s="402"/>
      <c r="K47" s="402"/>
    </row>
    <row r="48" spans="1:14" x14ac:dyDescent="0.25">
      <c r="E48" s="402"/>
      <c r="F48" s="402"/>
      <c r="G48" s="402"/>
      <c r="H48" s="402"/>
      <c r="I48" s="456">
        <v>249.45</v>
      </c>
      <c r="J48" s="402"/>
      <c r="K48" s="402"/>
    </row>
    <row r="49" spans="5:11" x14ac:dyDescent="0.25">
      <c r="E49" s="402"/>
      <c r="F49" s="402"/>
      <c r="G49" s="402"/>
      <c r="H49" s="402"/>
      <c r="I49" s="456">
        <v>454</v>
      </c>
      <c r="J49" s="402"/>
      <c r="K49" s="402"/>
    </row>
    <row r="50" spans="5:11" x14ac:dyDescent="0.25">
      <c r="E50" s="402"/>
      <c r="F50" s="402"/>
      <c r="G50" s="402"/>
      <c r="H50" s="402"/>
      <c r="I50" s="456">
        <v>357.28</v>
      </c>
      <c r="J50" s="402"/>
      <c r="K50" s="402"/>
    </row>
    <row r="51" spans="5:11" x14ac:dyDescent="0.25">
      <c r="E51" s="402"/>
      <c r="F51" s="402"/>
      <c r="G51" s="402"/>
      <c r="H51" s="402"/>
      <c r="I51" s="456">
        <v>20.399999999999999</v>
      </c>
      <c r="J51" s="402"/>
      <c r="K51" s="402"/>
    </row>
    <row r="52" spans="5:11" x14ac:dyDescent="0.25">
      <c r="E52" s="402"/>
      <c r="F52" s="402"/>
      <c r="G52" s="402"/>
      <c r="H52" s="455">
        <f>SUM(I43:I51)</f>
        <v>1453.28</v>
      </c>
      <c r="I52" s="456">
        <v>524</v>
      </c>
      <c r="J52" s="455">
        <v>608.428</v>
      </c>
      <c r="K52" s="402"/>
    </row>
    <row r="53" spans="5:11" x14ac:dyDescent="0.25">
      <c r="I53" s="457"/>
      <c r="J53" s="400">
        <v>362.846</v>
      </c>
    </row>
    <row r="54" spans="5:11" x14ac:dyDescent="0.25">
      <c r="I54" s="457"/>
      <c r="J54" s="411">
        <f>SUM(J52:J53)</f>
        <v>971.274</v>
      </c>
    </row>
    <row r="55" spans="5:11" x14ac:dyDescent="0.25">
      <c r="I55" s="457"/>
      <c r="J55" s="411">
        <f>H52-J54</f>
        <v>482.00599999999997</v>
      </c>
    </row>
    <row r="56" spans="5:11" x14ac:dyDescent="0.25">
      <c r="I56" s="457"/>
    </row>
    <row r="57" spans="5:11" x14ac:dyDescent="0.25">
      <c r="I57" s="457"/>
    </row>
  </sheetData>
  <mergeCells count="27">
    <mergeCell ref="A12:A14"/>
    <mergeCell ref="B12:B14"/>
    <mergeCell ref="C12:C14"/>
    <mergeCell ref="L12:L14"/>
    <mergeCell ref="A9:A11"/>
    <mergeCell ref="B9:B11"/>
    <mergeCell ref="C9:C11"/>
    <mergeCell ref="L9:L11"/>
    <mergeCell ref="A33:C33"/>
    <mergeCell ref="A15:A17"/>
    <mergeCell ref="B15:B17"/>
    <mergeCell ref="C15:C17"/>
    <mergeCell ref="L15:L17"/>
    <mergeCell ref="A18:A20"/>
    <mergeCell ref="B18:B20"/>
    <mergeCell ref="C18:C20"/>
    <mergeCell ref="L18:L20"/>
    <mergeCell ref="A1:L1"/>
    <mergeCell ref="A2:L2"/>
    <mergeCell ref="A3:A4"/>
    <mergeCell ref="B3:B4"/>
    <mergeCell ref="C3:C4"/>
    <mergeCell ref="D3:D4"/>
    <mergeCell ref="E3:E4"/>
    <mergeCell ref="F3:I3"/>
    <mergeCell ref="J3:K3"/>
    <mergeCell ref="L3:L4"/>
  </mergeCells>
  <pageMargins left="0.4" right="0.16" top="0.59" bottom="0.47" header="0.24" footer="0.2"/>
  <pageSetup paperSize="9" orientation="landscape" verticalDpi="0"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topLeftCell="A2" workbookViewId="0">
      <selection activeCell="C13" sqref="C13"/>
    </sheetView>
  </sheetViews>
  <sheetFormatPr defaultRowHeight="12" x14ac:dyDescent="0.2"/>
  <cols>
    <col min="1" max="1" width="5.140625" style="577" customWidth="1"/>
    <col min="2" max="2" width="26.7109375" style="513" customWidth="1"/>
    <col min="3" max="3" width="15.85546875" style="513" customWidth="1"/>
    <col min="4" max="4" width="15.140625" style="514" customWidth="1"/>
    <col min="5" max="5" width="15.28515625" style="513" customWidth="1"/>
    <col min="6" max="7" width="13.85546875" style="513" customWidth="1"/>
    <col min="8" max="8" width="15" style="513" customWidth="1"/>
    <col min="9" max="9" width="17.7109375" style="513" customWidth="1"/>
    <col min="10" max="10" width="0" style="513" hidden="1" customWidth="1"/>
    <col min="11" max="11" width="11.28515625" style="513" hidden="1" customWidth="1"/>
    <col min="12" max="12" width="10.140625" style="513" hidden="1" customWidth="1"/>
    <col min="13" max="13" width="11.42578125" style="513" hidden="1" customWidth="1"/>
    <col min="14" max="14" width="9.7109375" style="513" hidden="1" customWidth="1"/>
    <col min="15" max="15" width="2.85546875" style="513" customWidth="1"/>
    <col min="16" max="16" width="11" style="513" hidden="1" customWidth="1"/>
    <col min="17" max="17" width="12" style="513" hidden="1" customWidth="1"/>
    <col min="18" max="18" width="11.42578125" style="513" hidden="1" customWidth="1"/>
    <col min="19" max="19" width="10.85546875" style="513" hidden="1" customWidth="1"/>
    <col min="20" max="20" width="9.140625" style="513"/>
    <col min="21" max="21" width="11.7109375" style="513" customWidth="1"/>
    <col min="22" max="16384" width="9.140625" style="513"/>
  </cols>
  <sheetData>
    <row r="1" spans="1:22" ht="21" customHeight="1" x14ac:dyDescent="0.2">
      <c r="A1" s="883" t="s">
        <v>6175</v>
      </c>
      <c r="B1" s="883"/>
    </row>
    <row r="2" spans="1:22" ht="35.25" customHeight="1" x14ac:dyDescent="0.2">
      <c r="A2" s="884" t="s">
        <v>6358</v>
      </c>
      <c r="B2" s="885"/>
      <c r="C2" s="885"/>
      <c r="D2" s="885"/>
      <c r="E2" s="885"/>
      <c r="F2" s="885"/>
      <c r="G2" s="885"/>
      <c r="H2" s="885"/>
      <c r="I2" s="885"/>
    </row>
    <row r="3" spans="1:22" ht="25.5" customHeight="1" x14ac:dyDescent="0.2">
      <c r="A3" s="886" t="s">
        <v>6363</v>
      </c>
      <c r="B3" s="887"/>
      <c r="C3" s="887"/>
      <c r="D3" s="887"/>
      <c r="E3" s="887"/>
      <c r="F3" s="887"/>
      <c r="G3" s="887"/>
      <c r="H3" s="887"/>
      <c r="I3" s="887"/>
    </row>
    <row r="4" spans="1:22" ht="18.95" customHeight="1" x14ac:dyDescent="0.2">
      <c r="A4" s="855" t="s">
        <v>0</v>
      </c>
      <c r="B4" s="855" t="s">
        <v>6319</v>
      </c>
      <c r="C4" s="855" t="s">
        <v>6167</v>
      </c>
      <c r="D4" s="855" t="s">
        <v>6337</v>
      </c>
      <c r="E4" s="880" t="s">
        <v>6307</v>
      </c>
      <c r="F4" s="881"/>
      <c r="G4" s="881"/>
      <c r="H4" s="882"/>
      <c r="I4" s="888" t="s">
        <v>6169</v>
      </c>
    </row>
    <row r="5" spans="1:22" ht="18.95" customHeight="1" x14ac:dyDescent="0.2">
      <c r="A5" s="879"/>
      <c r="B5" s="879"/>
      <c r="C5" s="879"/>
      <c r="D5" s="879"/>
      <c r="E5" s="888" t="s">
        <v>6360</v>
      </c>
      <c r="F5" s="889" t="s">
        <v>6378</v>
      </c>
      <c r="G5" s="889"/>
      <c r="H5" s="855" t="s">
        <v>6308</v>
      </c>
      <c r="I5" s="888"/>
    </row>
    <row r="6" spans="1:22" ht="18.95" customHeight="1" x14ac:dyDescent="0.2">
      <c r="A6" s="879"/>
      <c r="B6" s="879"/>
      <c r="C6" s="879"/>
      <c r="D6" s="879"/>
      <c r="E6" s="888"/>
      <c r="F6" s="855" t="s">
        <v>6328</v>
      </c>
      <c r="G6" s="855" t="s">
        <v>6329</v>
      </c>
      <c r="H6" s="879"/>
      <c r="I6" s="888"/>
    </row>
    <row r="7" spans="1:22" ht="50.25" customHeight="1" x14ac:dyDescent="0.2">
      <c r="A7" s="856"/>
      <c r="B7" s="856"/>
      <c r="C7" s="856"/>
      <c r="D7" s="856"/>
      <c r="E7" s="888"/>
      <c r="F7" s="856"/>
      <c r="G7" s="856"/>
      <c r="H7" s="856"/>
      <c r="I7" s="888"/>
      <c r="J7" s="513" t="s">
        <v>6227</v>
      </c>
      <c r="K7" s="513" t="s">
        <v>6224</v>
      </c>
      <c r="L7" s="513" t="s">
        <v>6225</v>
      </c>
      <c r="M7" s="513" t="s">
        <v>6226</v>
      </c>
      <c r="N7" s="513" t="s">
        <v>6291</v>
      </c>
      <c r="U7" s="594"/>
    </row>
    <row r="8" spans="1:22" ht="33.75" customHeight="1" x14ac:dyDescent="0.2">
      <c r="A8" s="626" t="s">
        <v>26</v>
      </c>
      <c r="B8" s="626" t="s">
        <v>6359</v>
      </c>
      <c r="C8" s="626"/>
      <c r="D8" s="431">
        <v>0</v>
      </c>
      <c r="E8" s="469">
        <f>E9</f>
        <v>99.92</v>
      </c>
      <c r="F8" s="469">
        <f>F9</f>
        <v>99.92</v>
      </c>
      <c r="G8" s="431">
        <v>0</v>
      </c>
      <c r="H8" s="431">
        <v>0</v>
      </c>
      <c r="I8" s="626"/>
      <c r="U8" s="623"/>
    </row>
    <row r="9" spans="1:22" ht="36" customHeight="1" x14ac:dyDescent="0.2">
      <c r="A9" s="627">
        <v>2</v>
      </c>
      <c r="B9" s="621" t="s">
        <v>6361</v>
      </c>
      <c r="C9" s="627" t="s">
        <v>6364</v>
      </c>
      <c r="D9" s="431">
        <v>0</v>
      </c>
      <c r="E9" s="472">
        <f>99.92</f>
        <v>99.92</v>
      </c>
      <c r="F9" s="471">
        <v>99.92</v>
      </c>
      <c r="G9" s="431">
        <v>0</v>
      </c>
      <c r="H9" s="431">
        <v>0</v>
      </c>
      <c r="I9" s="627" t="s">
        <v>6365</v>
      </c>
      <c r="U9" s="623" t="e">
        <f>F11+F13+F15+F17+#REF!+#REF!+#REF!</f>
        <v>#REF!</v>
      </c>
      <c r="V9" s="594"/>
    </row>
    <row r="10" spans="1:22" ht="26.25" customHeight="1" x14ac:dyDescent="0.2">
      <c r="A10" s="626" t="s">
        <v>6191</v>
      </c>
      <c r="B10" s="622" t="s">
        <v>6366</v>
      </c>
      <c r="C10" s="627"/>
      <c r="D10" s="437">
        <f>D11+D13+D15+D17</f>
        <v>27.488420000000001</v>
      </c>
      <c r="E10" s="437">
        <f t="shared" ref="E10:H10" si="0">E11+E13+E15+E17</f>
        <v>18.932790000000001</v>
      </c>
      <c r="F10" s="431">
        <v>0</v>
      </c>
      <c r="G10" s="437">
        <f>G11+G13+G15+G17</f>
        <v>18.932790000000001</v>
      </c>
      <c r="H10" s="437">
        <f t="shared" si="0"/>
        <v>7.9094899999999999</v>
      </c>
      <c r="I10" s="627"/>
      <c r="T10" s="594"/>
      <c r="U10" s="624"/>
      <c r="V10" s="594"/>
    </row>
    <row r="11" spans="1:22" ht="20.100000000000001" customHeight="1" x14ac:dyDescent="0.2">
      <c r="A11" s="626">
        <v>1</v>
      </c>
      <c r="B11" s="608" t="s">
        <v>6367</v>
      </c>
      <c r="C11" s="626"/>
      <c r="D11" s="437">
        <f>D12</f>
        <v>8.5047200000000007</v>
      </c>
      <c r="E11" s="437">
        <f t="shared" ref="E11:H11" si="1">E12</f>
        <v>7.4016500000000001</v>
      </c>
      <c r="F11" s="431">
        <v>0</v>
      </c>
      <c r="G11" s="437">
        <f t="shared" si="1"/>
        <v>7.4016500000000001</v>
      </c>
      <c r="H11" s="437">
        <f t="shared" si="1"/>
        <v>1.1030700000000007</v>
      </c>
      <c r="I11" s="609"/>
      <c r="P11" s="620" t="s">
        <v>6225</v>
      </c>
      <c r="Q11" s="620" t="s">
        <v>6224</v>
      </c>
      <c r="R11" s="620" t="s">
        <v>6354</v>
      </c>
      <c r="S11" s="620" t="s">
        <v>6227</v>
      </c>
      <c r="T11" s="594"/>
      <c r="U11" s="624" t="e">
        <f>#REF!+E10</f>
        <v>#REF!</v>
      </c>
      <c r="V11" s="594"/>
    </row>
    <row r="12" spans="1:22" ht="36" customHeight="1" x14ac:dyDescent="0.2">
      <c r="A12" s="627" t="s">
        <v>6310</v>
      </c>
      <c r="B12" s="428" t="s">
        <v>6368</v>
      </c>
      <c r="C12" s="419" t="s">
        <v>3484</v>
      </c>
      <c r="D12" s="557">
        <v>8.5047200000000007</v>
      </c>
      <c r="E12" s="559">
        <v>7.4016500000000001</v>
      </c>
      <c r="F12" s="423">
        <v>0</v>
      </c>
      <c r="G12" s="448">
        <f>E12</f>
        <v>7.4016500000000001</v>
      </c>
      <c r="H12" s="416">
        <f>D12-E12</f>
        <v>1.1030700000000007</v>
      </c>
      <c r="I12" s="625" t="s">
        <v>6211</v>
      </c>
      <c r="L12" s="464" t="e">
        <f>#REF!</f>
        <v>#REF!</v>
      </c>
      <c r="P12" s="464">
        <f>E12</f>
        <v>7.4016500000000001</v>
      </c>
      <c r="T12" s="594"/>
      <c r="U12" s="623" t="e">
        <f>D10-U11</f>
        <v>#REF!</v>
      </c>
    </row>
    <row r="13" spans="1:22" ht="20.100000000000001" customHeight="1" x14ac:dyDescent="0.2">
      <c r="A13" s="626">
        <v>2</v>
      </c>
      <c r="B13" s="608" t="s">
        <v>6369</v>
      </c>
      <c r="C13" s="607"/>
      <c r="D13" s="566">
        <f>D14</f>
        <v>4.5</v>
      </c>
      <c r="E13" s="566">
        <f t="shared" ref="E13:G13" si="2">E14</f>
        <v>4.5</v>
      </c>
      <c r="F13" s="431">
        <v>0</v>
      </c>
      <c r="G13" s="566">
        <f t="shared" si="2"/>
        <v>4.5</v>
      </c>
      <c r="H13" s="431">
        <v>0</v>
      </c>
      <c r="I13" s="566"/>
      <c r="L13" s="464"/>
      <c r="Q13" s="464"/>
    </row>
    <row r="14" spans="1:22" ht="36" customHeight="1" x14ac:dyDescent="0.2">
      <c r="A14" s="627" t="s">
        <v>6310</v>
      </c>
      <c r="B14" s="428" t="s">
        <v>6370</v>
      </c>
      <c r="C14" s="478" t="s">
        <v>3489</v>
      </c>
      <c r="D14" s="557">
        <v>4.5</v>
      </c>
      <c r="E14" s="420">
        <v>4.5</v>
      </c>
      <c r="F14" s="423">
        <v>0</v>
      </c>
      <c r="G14" s="448">
        <f>E14</f>
        <v>4.5</v>
      </c>
      <c r="H14" s="423">
        <v>0</v>
      </c>
      <c r="I14" s="625" t="s">
        <v>6371</v>
      </c>
      <c r="L14" s="464" t="e">
        <f>#REF!</f>
        <v>#REF!</v>
      </c>
      <c r="Q14" s="619">
        <f>E14</f>
        <v>4.5</v>
      </c>
      <c r="R14" s="615"/>
      <c r="U14" s="464"/>
    </row>
    <row r="15" spans="1:22" ht="26.1" customHeight="1" x14ac:dyDescent="0.2">
      <c r="A15" s="626">
        <v>3</v>
      </c>
      <c r="B15" s="451" t="s">
        <v>6372</v>
      </c>
      <c r="C15" s="607"/>
      <c r="D15" s="566">
        <f>D16</f>
        <v>4.7483300000000002</v>
      </c>
      <c r="E15" s="566">
        <f t="shared" ref="E15:G15" si="3">E16</f>
        <v>4.1021900000000002</v>
      </c>
      <c r="F15" s="431">
        <v>0</v>
      </c>
      <c r="G15" s="566">
        <f t="shared" si="3"/>
        <v>4.1021900000000002</v>
      </c>
      <c r="H15" s="431">
        <v>0</v>
      </c>
      <c r="I15" s="568"/>
      <c r="L15" s="464"/>
      <c r="Q15" s="575"/>
      <c r="R15" s="615"/>
      <c r="U15" s="464"/>
    </row>
    <row r="16" spans="1:22" ht="36" customHeight="1" x14ac:dyDescent="0.2">
      <c r="A16" s="627" t="s">
        <v>6310</v>
      </c>
      <c r="B16" s="428" t="s">
        <v>6373</v>
      </c>
      <c r="C16" s="478" t="s">
        <v>3514</v>
      </c>
      <c r="D16" s="557">
        <v>4.7483300000000002</v>
      </c>
      <c r="E16" s="420">
        <v>4.1021900000000002</v>
      </c>
      <c r="F16" s="423">
        <v>0</v>
      </c>
      <c r="G16" s="448">
        <f>E16</f>
        <v>4.1021900000000002</v>
      </c>
      <c r="H16" s="423">
        <v>0</v>
      </c>
      <c r="I16" s="625" t="s">
        <v>6342</v>
      </c>
      <c r="K16" s="464" t="e">
        <f>#REF!</f>
        <v>#REF!</v>
      </c>
      <c r="Q16" s="515"/>
      <c r="R16" s="615"/>
      <c r="S16" s="615">
        <f>E16</f>
        <v>4.1021900000000002</v>
      </c>
      <c r="U16" s="464"/>
    </row>
    <row r="17" spans="1:22" ht="20.100000000000001" customHeight="1" x14ac:dyDescent="0.2">
      <c r="A17" s="626">
        <v>4</v>
      </c>
      <c r="B17" s="608" t="s">
        <v>6374</v>
      </c>
      <c r="C17" s="626"/>
      <c r="D17" s="437">
        <f>D18</f>
        <v>9.7353699999999996</v>
      </c>
      <c r="E17" s="437">
        <f t="shared" ref="E17:H17" si="4">E18</f>
        <v>2.9289499999999999</v>
      </c>
      <c r="F17" s="431">
        <v>0</v>
      </c>
      <c r="G17" s="437">
        <f t="shared" si="4"/>
        <v>2.9289499999999999</v>
      </c>
      <c r="H17" s="437">
        <f t="shared" si="4"/>
        <v>6.8064199999999992</v>
      </c>
      <c r="I17" s="609"/>
      <c r="R17" s="615"/>
      <c r="U17" s="464"/>
    </row>
    <row r="18" spans="1:22" ht="24" x14ac:dyDescent="0.2">
      <c r="A18" s="627" t="s">
        <v>6310</v>
      </c>
      <c r="B18" s="428" t="s">
        <v>6375</v>
      </c>
      <c r="C18" s="419" t="s">
        <v>6376</v>
      </c>
      <c r="D18" s="557">
        <v>9.7353699999999996</v>
      </c>
      <c r="E18" s="559">
        <v>2.9289499999999999</v>
      </c>
      <c r="F18" s="423">
        <v>0</v>
      </c>
      <c r="G18" s="448">
        <f>E18</f>
        <v>2.9289499999999999</v>
      </c>
      <c r="H18" s="416">
        <f>D18-E18</f>
        <v>6.8064199999999992</v>
      </c>
      <c r="I18" s="625" t="s">
        <v>6377</v>
      </c>
      <c r="L18" s="464" t="e">
        <f>#REF!</f>
        <v>#REF!</v>
      </c>
      <c r="P18" s="464">
        <f>E18</f>
        <v>2.9289499999999999</v>
      </c>
      <c r="Q18" s="464"/>
      <c r="R18" s="615"/>
      <c r="U18" s="464"/>
    </row>
    <row r="19" spans="1:22" x14ac:dyDescent="0.2">
      <c r="E19" s="515"/>
      <c r="F19" s="515"/>
      <c r="G19" s="515"/>
      <c r="H19" s="594"/>
      <c r="U19" s="464"/>
      <c r="V19" s="615"/>
    </row>
    <row r="20" spans="1:22" x14ac:dyDescent="0.2">
      <c r="E20" s="515"/>
      <c r="F20" s="515"/>
      <c r="G20" s="515"/>
      <c r="H20" s="594"/>
      <c r="V20" s="615"/>
    </row>
    <row r="21" spans="1:22" x14ac:dyDescent="0.2">
      <c r="H21" s="594"/>
      <c r="V21" s="615"/>
    </row>
    <row r="22" spans="1:22" x14ac:dyDescent="0.2">
      <c r="H22" s="594"/>
    </row>
    <row r="23" spans="1:22" x14ac:dyDescent="0.2">
      <c r="H23" s="594"/>
    </row>
    <row r="24" spans="1:22" x14ac:dyDescent="0.2">
      <c r="H24" s="594"/>
    </row>
    <row r="25" spans="1:22" x14ac:dyDescent="0.2">
      <c r="H25" s="594"/>
    </row>
  </sheetData>
  <mergeCells count="14">
    <mergeCell ref="H5:H7"/>
    <mergeCell ref="E4:H4"/>
    <mergeCell ref="A1:B1"/>
    <mergeCell ref="A2:I2"/>
    <mergeCell ref="A3:I3"/>
    <mergeCell ref="A4:A7"/>
    <mergeCell ref="B4:B7"/>
    <mergeCell ref="C4:C7"/>
    <mergeCell ref="D4:D7"/>
    <mergeCell ref="I4:I7"/>
    <mergeCell ref="E5:E7"/>
    <mergeCell ref="F6:F7"/>
    <mergeCell ref="G6:G7"/>
    <mergeCell ref="F5:G5"/>
  </mergeCells>
  <pageMargins left="0.52" right="0.16" top="0.38" bottom="0.26" header="0.23" footer="0.2"/>
  <pageSetup paperSize="9" orientation="landscape" verticalDpi="0"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17</vt:i4>
      </vt:variant>
    </vt:vector>
  </HeadingPairs>
  <TitlesOfParts>
    <vt:vector size="42" baseType="lpstr">
      <vt:lpstr>Giao dat_2015</vt:lpstr>
      <vt:lpstr>Thue dat_2015</vt:lpstr>
      <vt:lpstr>Giao dat_2016</vt:lpstr>
      <vt:lpstr>Thue dat_2016</vt:lpstr>
      <vt:lpstr>Giao dat_2017</vt:lpstr>
      <vt:lpstr>Thue dat_2017</vt:lpstr>
      <vt:lpstr>TT_So</vt:lpstr>
      <vt:lpstr>TT_SNN (T5)</vt:lpstr>
      <vt:lpstr>TT_So (05-11)</vt:lpstr>
      <vt:lpstr>TT_UBND tinh (05-11)</vt:lpstr>
      <vt:lpstr>TT_HDND tinh (05-11)</vt:lpstr>
      <vt:lpstr>TT_UB (12-9)</vt:lpstr>
      <vt:lpstr>NQ_HD (12-9)</vt:lpstr>
      <vt:lpstr>TT_UBND (03-9)</vt:lpstr>
      <vt:lpstr>NQ_HD (03-9)</vt:lpstr>
      <vt:lpstr>TT_UBND (03-7)</vt:lpstr>
      <vt:lpstr>TT_HDND (03-7)</vt:lpstr>
      <vt:lpstr>TT_UBND (18-6)</vt:lpstr>
      <vt:lpstr>NQ-HDND (18-6)</vt:lpstr>
      <vt:lpstr>NQ_HDND (T5)</vt:lpstr>
      <vt:lpstr>TT_SNN (T5) (2)</vt:lpstr>
      <vt:lpstr>TT_SNN (18-6)</vt:lpstr>
      <vt:lpstr>Viet</vt:lpstr>
      <vt:lpstr>Viet (lai)</vt:lpstr>
      <vt:lpstr>NQ_HDND(4)</vt:lpstr>
      <vt:lpstr>'NQ_HD (03-9)'!Print_Titles</vt:lpstr>
      <vt:lpstr>'NQ_HD (12-9)'!Print_Titles</vt:lpstr>
      <vt:lpstr>'NQ_HDND (T5)'!Print_Titles</vt:lpstr>
      <vt:lpstr>'NQ_HDND(4)'!Print_Titles</vt:lpstr>
      <vt:lpstr>'NQ-HDND (18-6)'!Print_Titles</vt:lpstr>
      <vt:lpstr>'TT_HDND (03-7)'!Print_Titles</vt:lpstr>
      <vt:lpstr>'TT_HDND tinh (05-11)'!Print_Titles</vt:lpstr>
      <vt:lpstr>'TT_SNN (18-6)'!Print_Titles</vt:lpstr>
      <vt:lpstr>'TT_SNN (T5)'!Print_Titles</vt:lpstr>
      <vt:lpstr>'TT_SNN (T5) (2)'!Print_Titles</vt:lpstr>
      <vt:lpstr>TT_So!Print_Titles</vt:lpstr>
      <vt:lpstr>'TT_So (05-11)'!Print_Titles</vt:lpstr>
      <vt:lpstr>'TT_UB (12-9)'!Print_Titles</vt:lpstr>
      <vt:lpstr>'TT_UBND (03-7)'!Print_Titles</vt:lpstr>
      <vt:lpstr>'TT_UBND (03-9)'!Print_Titles</vt:lpstr>
      <vt:lpstr>'TT_UBND (18-6)'!Print_Titles</vt:lpstr>
      <vt:lpstr>'TT_UBND tinh (05-11)'!Print_Titles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tuandkdd</dc:creator>
  <cp:lastModifiedBy>Win10-1809</cp:lastModifiedBy>
  <cp:lastPrinted>2019-11-14T08:10:48Z</cp:lastPrinted>
  <dcterms:created xsi:type="dcterms:W3CDTF">2015-11-12T08:50:45Z</dcterms:created>
  <dcterms:modified xsi:type="dcterms:W3CDTF">2019-11-14T08:13:09Z</dcterms:modified>
</cp:coreProperties>
</file>