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8_{E2845F04-93D3-40E8-BCD9-F3B97FCDEA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6" i="1" l="1"/>
  <c r="P16" i="1" s="1"/>
  <c r="M16" i="1"/>
  <c r="N16" i="1" s="1"/>
  <c r="O15" i="1"/>
  <c r="Q15" i="1" s="1"/>
  <c r="N15" i="1"/>
  <c r="O14" i="1"/>
  <c r="P14" i="1" s="1"/>
  <c r="M14" i="1"/>
  <c r="N14" i="1" s="1"/>
  <c r="O13" i="1"/>
  <c r="P13" i="1" s="1"/>
  <c r="M13" i="1"/>
  <c r="N13" i="1" s="1"/>
  <c r="O12" i="1"/>
  <c r="P12" i="1" s="1"/>
  <c r="M12" i="1"/>
  <c r="N12" i="1" s="1"/>
  <c r="O11" i="1"/>
  <c r="P11" i="1" s="1"/>
  <c r="M11" i="1"/>
  <c r="O10" i="1"/>
  <c r="P10" i="1" s="1"/>
  <c r="M10" i="1"/>
  <c r="N10" i="1" s="1"/>
  <c r="O9" i="1"/>
  <c r="P9" i="1" s="1"/>
  <c r="M9" i="1"/>
  <c r="J16" i="1"/>
  <c r="J15" i="1"/>
  <c r="J14" i="1"/>
  <c r="J13" i="1"/>
  <c r="J12" i="1"/>
  <c r="J11" i="1"/>
  <c r="J10" i="1"/>
  <c r="J9" i="1"/>
  <c r="D15" i="1"/>
  <c r="I18" i="1"/>
  <c r="J17" i="1"/>
  <c r="E16" i="1"/>
  <c r="F16" i="1" s="1"/>
  <c r="C16" i="1"/>
  <c r="D16" i="1" s="1"/>
  <c r="E15" i="1"/>
  <c r="G15" i="1" s="1"/>
  <c r="K15" i="1" s="1"/>
  <c r="E14" i="1"/>
  <c r="F14" i="1" s="1"/>
  <c r="C14" i="1"/>
  <c r="E13" i="1"/>
  <c r="F13" i="1" s="1"/>
  <c r="C13" i="1"/>
  <c r="E12" i="1"/>
  <c r="F12" i="1" s="1"/>
  <c r="C12" i="1"/>
  <c r="D12" i="1" s="1"/>
  <c r="E11" i="1"/>
  <c r="F11" i="1" s="1"/>
  <c r="C11" i="1"/>
  <c r="D11" i="1" s="1"/>
  <c r="E10" i="1"/>
  <c r="F10" i="1" s="1"/>
  <c r="C10" i="1"/>
  <c r="E9" i="1"/>
  <c r="F9" i="1" s="1"/>
  <c r="C9" i="1"/>
  <c r="D9" i="1" s="1"/>
  <c r="G10" i="1" l="1"/>
  <c r="K10" i="1" s="1"/>
  <c r="H12" i="1"/>
  <c r="G14" i="1"/>
  <c r="K14" i="1" s="1"/>
  <c r="Q9" i="1"/>
  <c r="G13" i="1"/>
  <c r="K13" i="1" s="1"/>
  <c r="Q11" i="1"/>
  <c r="N11" i="1"/>
  <c r="R11" i="1" s="1"/>
  <c r="R14" i="1"/>
  <c r="D10" i="1"/>
  <c r="H10" i="1" s="1"/>
  <c r="R12" i="1"/>
  <c r="G12" i="1"/>
  <c r="K12" i="1" s="1"/>
  <c r="H15" i="1"/>
  <c r="L15" i="1" s="1"/>
  <c r="F15" i="1"/>
  <c r="R10" i="1"/>
  <c r="C18" i="1"/>
  <c r="D14" i="1"/>
  <c r="H14" i="1" s="1"/>
  <c r="L14" i="1" s="1"/>
  <c r="T14" i="1" s="1"/>
  <c r="Q13" i="1"/>
  <c r="P15" i="1"/>
  <c r="P18" i="1" s="1"/>
  <c r="R16" i="1"/>
  <c r="D13" i="1"/>
  <c r="H13" i="1" s="1"/>
  <c r="L13" i="1" s="1"/>
  <c r="Q16" i="1"/>
  <c r="R13" i="1"/>
  <c r="Q10" i="1"/>
  <c r="S10" i="1" s="1"/>
  <c r="Q12" i="1"/>
  <c r="Q14" i="1"/>
  <c r="M18" i="1"/>
  <c r="N9" i="1"/>
  <c r="S15" i="1"/>
  <c r="F18" i="1"/>
  <c r="O18" i="1"/>
  <c r="L12" i="1"/>
  <c r="J18" i="1"/>
  <c r="L10" i="1"/>
  <c r="H9" i="1"/>
  <c r="G9" i="1"/>
  <c r="G11" i="1"/>
  <c r="K11" i="1" s="1"/>
  <c r="G16" i="1"/>
  <c r="K16" i="1" s="1"/>
  <c r="E18" i="1"/>
  <c r="H11" i="1"/>
  <c r="L11" i="1" s="1"/>
  <c r="H16" i="1"/>
  <c r="L16" i="1" s="1"/>
  <c r="S13" i="1" l="1"/>
  <c r="S16" i="1"/>
  <c r="S12" i="1"/>
  <c r="T16" i="1"/>
  <c r="S11" i="1"/>
  <c r="T10" i="1"/>
  <c r="S14" i="1"/>
  <c r="R15" i="1"/>
  <c r="T15" i="1" s="1"/>
  <c r="T12" i="1"/>
  <c r="N18" i="1"/>
  <c r="R9" i="1"/>
  <c r="T11" i="1"/>
  <c r="L9" i="1"/>
  <c r="H18" i="1"/>
  <c r="D18" i="1"/>
  <c r="Q18" i="1"/>
  <c r="K9" i="1"/>
  <c r="S9" i="1" s="1"/>
  <c r="G18" i="1"/>
  <c r="T13" i="1"/>
  <c r="R18" i="1" l="1"/>
  <c r="T9" i="1"/>
  <c r="T18" i="1" s="1"/>
  <c r="L18" i="1"/>
  <c r="S18" i="1"/>
  <c r="K18" i="1"/>
</calcChain>
</file>

<file path=xl/sharedStrings.xml><?xml version="1.0" encoding="utf-8"?>
<sst xmlns="http://schemas.openxmlformats.org/spreadsheetml/2006/main" count="53" uniqueCount="35">
  <si>
    <t>TT</t>
  </si>
  <si>
    <t>Địa phương</t>
  </si>
  <si>
    <t xml:space="preserve">QUÀ TẶNG TẾT NGUYÊN ĐÁN </t>
  </si>
  <si>
    <t>QUÀ TẶNG 27/7 CHO NGƯỜI CÓ CÔNG VỚI CM</t>
  </si>
  <si>
    <t>TỔNG CỘNG KINH PHÍ NGÂN SÁCH TỈNH CHI QUÀ TẶNG LỄ, TẾT HÀNG NĂM</t>
  </si>
  <si>
    <t xml:space="preserve"> NGƯỜI CÓ CÔNG VỚI CÁCH MẠNG</t>
  </si>
  <si>
    <t xml:space="preserve">  HỘ NGHÈO</t>
  </si>
  <si>
    <t>Tổng cộng KP tặng quà Tết NĐ cho Người có công và người nghèo</t>
  </si>
  <si>
    <t>Mức quà 600.000 đồng/đối tượng</t>
  </si>
  <si>
    <t>Mức quà  300.000 đồng/đối tượng</t>
  </si>
  <si>
    <t>Tổng KP quà tặng cho người có công</t>
  </si>
  <si>
    <t>Mức quà tặng 300.000 đồng/đối tượng</t>
  </si>
  <si>
    <t>Số lượng</t>
  </si>
  <si>
    <t>Thành tiền</t>
  </si>
  <si>
    <t>A</t>
  </si>
  <si>
    <t>B</t>
  </si>
  <si>
    <t>5=1+3</t>
  </si>
  <si>
    <t>6=2+4</t>
  </si>
  <si>
    <t>9=5+7</t>
  </si>
  <si>
    <t>10=6+8</t>
  </si>
  <si>
    <t>13=9+11</t>
  </si>
  <si>
    <t>14=10+12</t>
  </si>
  <si>
    <t>Lệ Thủy</t>
  </si>
  <si>
    <t>Quảng Trạch</t>
  </si>
  <si>
    <t>Quảng  Ninh</t>
  </si>
  <si>
    <t>Ba Đồn</t>
  </si>
  <si>
    <t>Đồng Hới</t>
  </si>
  <si>
    <t>Tuyên Hóa</t>
  </si>
  <si>
    <t>Minh Hóa</t>
  </si>
  <si>
    <t>Bố Trạch</t>
  </si>
  <si>
    <t>Tổng cộng</t>
  </si>
  <si>
    <t>Mức quà 1.000.000đ/hộ</t>
  </si>
  <si>
    <t>ĐVT: Triệu đồng.</t>
  </si>
  <si>
    <t>KINH PHÍ TẶNG QUÀ CHO NGƯỜI CÓ CÔNG, THÂN NHÂN NGƯỜI CÓ CÔNG VỚI CÁCH MẠNG VÀ HỘ NGHÈO 
TRÊN ĐỊA BÀN TỈNH NHÂN NGÀY THƯƠNG BINH - LIỆT SỸ VÀ TẾT NGUYÊN ĐÁN HÀNG NĂM</t>
  </si>
  <si>
    <t>(Ban hành kèm theo Tờ trình số           /TTr-UBND ngày        tháng       năm 2022 của UBND tỉnh Quảng Bình)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</si>
</sst>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rgb="FF002060"/>
      <name val="Calibri"/>
      <family val="2"/>
      <scheme val="minor"/>
    </font>
    <font>
      <sz val="12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9.5"/>
      <name val="Times New Roman"/>
      <family val="1"/>
    </font>
    <font>
      <sz val="9.5"/>
      <name val="Times New Roman"/>
      <family val="1"/>
    </font>
    <font>
      <sz val="9"/>
      <name val="Times New Roman"/>
      <family val="1"/>
    </font>
    <font>
      <b/>
      <i/>
      <sz val="13"/>
      <color rgb="FF002060"/>
      <name val="Times New Roman"/>
      <family val="1"/>
    </font>
    <font>
      <b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3" fontId="0" fillId="0" borderId="0" xfId="0" applyNumberForma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164" fontId="6" fillId="0" borderId="0" xfId="1" applyNumberFormat="1" applyFont="1" applyAlignment="1">
      <alignment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vertical="center" wrapText="1"/>
    </xf>
    <xf numFmtId="3" fontId="9" fillId="0" borderId="3" xfId="0" applyNumberFormat="1" applyFont="1" applyBorder="1" applyAlignment="1">
      <alignment vertical="center" wrapText="1"/>
    </xf>
    <xf numFmtId="3" fontId="7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43" fontId="9" fillId="0" borderId="3" xfId="1" applyFont="1" applyBorder="1" applyAlignment="1">
      <alignment vertical="center" wrapText="1"/>
    </xf>
    <xf numFmtId="43" fontId="11" fillId="0" borderId="3" xfId="1" applyFont="1" applyBorder="1" applyAlignment="1">
      <alignment vertical="center" wrapText="1"/>
    </xf>
    <xf numFmtId="164" fontId="7" fillId="0" borderId="3" xfId="1" applyNumberFormat="1" applyFont="1" applyBorder="1" applyAlignment="1">
      <alignment vertical="center" wrapText="1"/>
    </xf>
    <xf numFmtId="43" fontId="7" fillId="0" borderId="3" xfId="1" applyFont="1" applyBorder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43" fontId="12" fillId="0" borderId="3" xfId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3" fontId="10" fillId="0" borderId="3" xfId="0" applyNumberFormat="1" applyFont="1" applyBorder="1" applyAlignment="1">
      <alignment horizontal="right" vertical="center" wrapText="1"/>
    </xf>
    <xf numFmtId="43" fontId="10" fillId="0" borderId="3" xfId="1" applyFont="1" applyBorder="1" applyAlignment="1">
      <alignment horizontal="right" vertical="center" wrapText="1"/>
    </xf>
    <xf numFmtId="165" fontId="10" fillId="0" borderId="3" xfId="1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7" fillId="0" borderId="0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topLeftCell="A4" workbookViewId="0">
      <selection activeCell="B9" sqref="B9"/>
    </sheetView>
  </sheetViews>
  <sheetFormatPr defaultColWidth="9.21875" defaultRowHeight="15.6" x14ac:dyDescent="0.3"/>
  <cols>
    <col min="1" max="1" width="4.5546875" style="1" customWidth="1"/>
    <col min="2" max="2" width="11.21875" style="1" customWidth="1"/>
    <col min="3" max="3" width="5.21875" style="1" customWidth="1"/>
    <col min="4" max="4" width="7" style="1" customWidth="1"/>
    <col min="5" max="5" width="6.21875" style="1" customWidth="1"/>
    <col min="6" max="6" width="7.5546875" style="1" customWidth="1"/>
    <col min="7" max="7" width="6.5546875" style="1" customWidth="1"/>
    <col min="8" max="8" width="8.77734375" style="1" customWidth="1"/>
    <col min="9" max="9" width="6.77734375" style="2" customWidth="1"/>
    <col min="10" max="10" width="6.21875" style="2" customWidth="1"/>
    <col min="11" max="11" width="6.44140625" style="3" customWidth="1"/>
    <col min="12" max="12" width="9.5546875" style="3" customWidth="1"/>
    <col min="13" max="13" width="5" style="3" customWidth="1"/>
    <col min="14" max="14" width="7.21875" style="3" customWidth="1"/>
    <col min="15" max="15" width="6.77734375" style="3" customWidth="1"/>
    <col min="16" max="16" width="7.77734375" style="3" customWidth="1"/>
    <col min="17" max="17" width="6.21875" style="1" customWidth="1"/>
    <col min="18" max="18" width="8" style="1" customWidth="1"/>
    <col min="19" max="19" width="7.33203125" style="4" customWidth="1"/>
    <col min="20" max="20" width="8.77734375" style="4" customWidth="1"/>
    <col min="21" max="16384" width="9.21875" style="1"/>
  </cols>
  <sheetData>
    <row r="1" spans="1:20" ht="44.25" customHeight="1" x14ac:dyDescent="0.3">
      <c r="A1" s="46" t="s">
        <v>33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 s="5" customFormat="1" ht="24.45" customHeight="1" x14ac:dyDescent="0.3">
      <c r="A2" s="47" t="s">
        <v>34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s="13" customFormat="1" ht="21.75" customHeight="1" x14ac:dyDescent="0.3">
      <c r="A3" s="9"/>
      <c r="B3" s="9"/>
      <c r="C3" s="10"/>
      <c r="D3" s="10"/>
      <c r="E3" s="10"/>
      <c r="F3" s="10"/>
      <c r="G3" s="10"/>
      <c r="H3" s="10"/>
      <c r="I3" s="11"/>
      <c r="J3" s="11"/>
      <c r="K3" s="48"/>
      <c r="L3" s="48"/>
      <c r="M3" s="12"/>
      <c r="N3" s="12"/>
      <c r="O3" s="12"/>
      <c r="P3" s="12"/>
      <c r="S3" s="48" t="s">
        <v>32</v>
      </c>
      <c r="T3" s="48"/>
    </row>
    <row r="4" spans="1:20" s="13" customFormat="1" ht="21.75" customHeight="1" x14ac:dyDescent="0.3">
      <c r="A4" s="39" t="s">
        <v>0</v>
      </c>
      <c r="B4" s="39" t="s">
        <v>1</v>
      </c>
      <c r="C4" s="40" t="s">
        <v>2</v>
      </c>
      <c r="D4" s="40"/>
      <c r="E4" s="40"/>
      <c r="F4" s="40"/>
      <c r="G4" s="40"/>
      <c r="H4" s="40"/>
      <c r="I4" s="40"/>
      <c r="J4" s="40"/>
      <c r="K4" s="40"/>
      <c r="L4" s="40"/>
      <c r="M4" s="40" t="s">
        <v>3</v>
      </c>
      <c r="N4" s="40"/>
      <c r="O4" s="40"/>
      <c r="P4" s="40"/>
      <c r="Q4" s="40"/>
      <c r="R4" s="40"/>
      <c r="S4" s="40" t="s">
        <v>4</v>
      </c>
      <c r="T4" s="40"/>
    </row>
    <row r="5" spans="1:20" s="13" customFormat="1" ht="26.25" customHeight="1" x14ac:dyDescent="0.3">
      <c r="A5" s="39"/>
      <c r="B5" s="39"/>
      <c r="C5" s="39" t="s">
        <v>5</v>
      </c>
      <c r="D5" s="39"/>
      <c r="E5" s="39"/>
      <c r="F5" s="39"/>
      <c r="G5" s="39"/>
      <c r="H5" s="39"/>
      <c r="I5" s="44" t="s">
        <v>6</v>
      </c>
      <c r="J5" s="44"/>
      <c r="K5" s="44" t="s">
        <v>7</v>
      </c>
      <c r="L5" s="44"/>
      <c r="M5" s="45" t="s">
        <v>8</v>
      </c>
      <c r="N5" s="45"/>
      <c r="O5" s="45" t="s">
        <v>9</v>
      </c>
      <c r="P5" s="45"/>
      <c r="Q5" s="21"/>
      <c r="R5" s="21"/>
      <c r="S5" s="40"/>
      <c r="T5" s="40"/>
    </row>
    <row r="6" spans="1:20" s="14" customFormat="1" ht="51.75" customHeight="1" x14ac:dyDescent="0.3">
      <c r="A6" s="39"/>
      <c r="B6" s="39"/>
      <c r="C6" s="45" t="s">
        <v>8</v>
      </c>
      <c r="D6" s="45"/>
      <c r="E6" s="45" t="s">
        <v>9</v>
      </c>
      <c r="F6" s="45"/>
      <c r="G6" s="39" t="s">
        <v>10</v>
      </c>
      <c r="H6" s="39"/>
      <c r="I6" s="42" t="s">
        <v>31</v>
      </c>
      <c r="J6" s="42"/>
      <c r="K6" s="44"/>
      <c r="L6" s="44"/>
      <c r="M6" s="45"/>
      <c r="N6" s="45"/>
      <c r="O6" s="45"/>
      <c r="P6" s="45"/>
      <c r="Q6" s="39" t="s">
        <v>11</v>
      </c>
      <c r="R6" s="39"/>
      <c r="S6" s="40"/>
      <c r="T6" s="40"/>
    </row>
    <row r="7" spans="1:20" s="14" customFormat="1" ht="36.75" customHeight="1" x14ac:dyDescent="0.3">
      <c r="A7" s="39"/>
      <c r="B7" s="39"/>
      <c r="C7" s="15" t="s">
        <v>12</v>
      </c>
      <c r="D7" s="15" t="s">
        <v>13</v>
      </c>
      <c r="E7" s="15" t="s">
        <v>12</v>
      </c>
      <c r="F7" s="15" t="s">
        <v>13</v>
      </c>
      <c r="G7" s="15" t="s">
        <v>12</v>
      </c>
      <c r="H7" s="15" t="s">
        <v>13</v>
      </c>
      <c r="I7" s="22" t="s">
        <v>12</v>
      </c>
      <c r="J7" s="22" t="s">
        <v>13</v>
      </c>
      <c r="K7" s="20" t="s">
        <v>12</v>
      </c>
      <c r="L7" s="20" t="s">
        <v>13</v>
      </c>
      <c r="M7" s="15" t="s">
        <v>12</v>
      </c>
      <c r="N7" s="15" t="s">
        <v>13</v>
      </c>
      <c r="O7" s="15" t="s">
        <v>12</v>
      </c>
      <c r="P7" s="15" t="s">
        <v>13</v>
      </c>
      <c r="Q7" s="22" t="s">
        <v>12</v>
      </c>
      <c r="R7" s="22" t="s">
        <v>13</v>
      </c>
      <c r="S7" s="20" t="s">
        <v>12</v>
      </c>
      <c r="T7" s="20" t="s">
        <v>13</v>
      </c>
    </row>
    <row r="8" spans="1:20" s="17" customFormat="1" ht="21.45" customHeight="1" x14ac:dyDescent="0.3">
      <c r="A8" s="18" t="s">
        <v>14</v>
      </c>
      <c r="B8" s="18" t="s">
        <v>15</v>
      </c>
      <c r="C8" s="18">
        <v>1</v>
      </c>
      <c r="D8" s="18">
        <v>2</v>
      </c>
      <c r="E8" s="18">
        <v>3</v>
      </c>
      <c r="F8" s="18">
        <v>4</v>
      </c>
      <c r="G8" s="18" t="s">
        <v>16</v>
      </c>
      <c r="H8" s="18" t="s">
        <v>17</v>
      </c>
      <c r="I8" s="16">
        <v>7</v>
      </c>
      <c r="J8" s="16">
        <v>8</v>
      </c>
      <c r="K8" s="16" t="s">
        <v>18</v>
      </c>
      <c r="L8" s="16" t="s">
        <v>19</v>
      </c>
      <c r="M8" s="18">
        <v>1</v>
      </c>
      <c r="N8" s="18">
        <v>2</v>
      </c>
      <c r="O8" s="18">
        <v>3</v>
      </c>
      <c r="P8" s="18">
        <v>4</v>
      </c>
      <c r="Q8" s="18">
        <v>11</v>
      </c>
      <c r="R8" s="18">
        <v>12</v>
      </c>
      <c r="S8" s="18" t="s">
        <v>20</v>
      </c>
      <c r="T8" s="18" t="s">
        <v>21</v>
      </c>
    </row>
    <row r="9" spans="1:20" s="14" customFormat="1" ht="19.5" customHeight="1" x14ac:dyDescent="0.3">
      <c r="A9" s="15">
        <v>1</v>
      </c>
      <c r="B9" s="26" t="s">
        <v>22</v>
      </c>
      <c r="C9" s="24">
        <f>10+5+1+1+10+25+6+16</f>
        <v>74</v>
      </c>
      <c r="D9" s="27">
        <f>C9*0.6</f>
        <v>44.4</v>
      </c>
      <c r="E9" s="24">
        <f>1224+623+11+225+2074+228+8</f>
        <v>4393</v>
      </c>
      <c r="F9" s="28">
        <f>E9*0.3</f>
        <v>1317.8999999999999</v>
      </c>
      <c r="G9" s="24">
        <f>C9+E9</f>
        <v>4467</v>
      </c>
      <c r="H9" s="27">
        <f>D9+F9</f>
        <v>1362.3</v>
      </c>
      <c r="I9" s="23">
        <v>2922</v>
      </c>
      <c r="J9" s="23">
        <f t="shared" ref="J9:J16" si="0">I9*1</f>
        <v>2922</v>
      </c>
      <c r="K9" s="29">
        <f t="shared" ref="K9:L16" si="1">G9+I9</f>
        <v>7389</v>
      </c>
      <c r="L9" s="30">
        <f t="shared" si="1"/>
        <v>4284.3</v>
      </c>
      <c r="M9" s="24">
        <f>10+5+1+1+10+25+6+16</f>
        <v>74</v>
      </c>
      <c r="N9" s="27">
        <f>M9*0.6</f>
        <v>44.4</v>
      </c>
      <c r="O9" s="24">
        <f>1224+623+11+225+2074+228+8</f>
        <v>4393</v>
      </c>
      <c r="P9" s="28">
        <f>O9*0.3</f>
        <v>1317.8999999999999</v>
      </c>
      <c r="Q9" s="24">
        <f>M9+O9</f>
        <v>4467</v>
      </c>
      <c r="R9" s="28">
        <f>N9+P9</f>
        <v>1362.3</v>
      </c>
      <c r="S9" s="25">
        <f t="shared" ref="S9:T16" si="2">K9+Q9</f>
        <v>11856</v>
      </c>
      <c r="T9" s="30">
        <f t="shared" si="2"/>
        <v>5646.6</v>
      </c>
    </row>
    <row r="10" spans="1:20" s="14" customFormat="1" ht="19.5" customHeight="1" x14ac:dyDescent="0.3">
      <c r="A10" s="15">
        <v>2</v>
      </c>
      <c r="B10" s="26" t="s">
        <v>23</v>
      </c>
      <c r="C10" s="24">
        <f>1+3+2+1+5+10+9</f>
        <v>31</v>
      </c>
      <c r="D10" s="27">
        <f t="shared" ref="D10:D16" si="3">C10*0.6</f>
        <v>18.599999999999998</v>
      </c>
      <c r="E10" s="24">
        <f>1597+131+1222+137+7</f>
        <v>3094</v>
      </c>
      <c r="F10" s="27">
        <f t="shared" ref="F10:F16" si="4">E10*0.3</f>
        <v>928.19999999999993</v>
      </c>
      <c r="G10" s="24">
        <f t="shared" ref="G10:H16" si="5">C10+E10</f>
        <v>3125</v>
      </c>
      <c r="H10" s="27">
        <f t="shared" si="5"/>
        <v>946.8</v>
      </c>
      <c r="I10" s="23">
        <v>2310</v>
      </c>
      <c r="J10" s="23">
        <f t="shared" si="0"/>
        <v>2310</v>
      </c>
      <c r="K10" s="29">
        <f t="shared" si="1"/>
        <v>5435</v>
      </c>
      <c r="L10" s="30">
        <f t="shared" si="1"/>
        <v>3256.8</v>
      </c>
      <c r="M10" s="24">
        <f>1+3+2+1+5+10+9</f>
        <v>31</v>
      </c>
      <c r="N10" s="27">
        <f t="shared" ref="N10:N16" si="6">M10*0.6</f>
        <v>18.599999999999998</v>
      </c>
      <c r="O10" s="24">
        <f>1597+131+1222+137+7</f>
        <v>3094</v>
      </c>
      <c r="P10" s="28">
        <f t="shared" ref="P10:P16" si="7">O10*0.3</f>
        <v>928.19999999999993</v>
      </c>
      <c r="Q10" s="24">
        <f t="shared" ref="Q10:Q16" si="8">M10+O10</f>
        <v>3125</v>
      </c>
      <c r="R10" s="27">
        <f t="shared" ref="R10:R16" si="9">N10+P10</f>
        <v>946.8</v>
      </c>
      <c r="S10" s="25">
        <f t="shared" si="2"/>
        <v>8560</v>
      </c>
      <c r="T10" s="30">
        <f t="shared" si="2"/>
        <v>4203.6000000000004</v>
      </c>
    </row>
    <row r="11" spans="1:20" s="14" customFormat="1" ht="19.5" customHeight="1" x14ac:dyDescent="0.3">
      <c r="A11" s="15">
        <v>3</v>
      </c>
      <c r="B11" s="26" t="s">
        <v>24</v>
      </c>
      <c r="C11" s="24">
        <f>86</f>
        <v>86</v>
      </c>
      <c r="D11" s="27">
        <f t="shared" si="3"/>
        <v>51.6</v>
      </c>
      <c r="E11" s="24">
        <f>1468+542+0+191+1239+21</f>
        <v>3461</v>
      </c>
      <c r="F11" s="28">
        <f t="shared" si="4"/>
        <v>1038.3</v>
      </c>
      <c r="G11" s="24">
        <f t="shared" si="5"/>
        <v>3547</v>
      </c>
      <c r="H11" s="27">
        <f t="shared" si="5"/>
        <v>1089.8999999999999</v>
      </c>
      <c r="I11" s="23">
        <v>1931</v>
      </c>
      <c r="J11" s="23">
        <f t="shared" si="0"/>
        <v>1931</v>
      </c>
      <c r="K11" s="29">
        <f t="shared" si="1"/>
        <v>5478</v>
      </c>
      <c r="L11" s="30">
        <f t="shared" si="1"/>
        <v>3020.8999999999996</v>
      </c>
      <c r="M11" s="24">
        <f>86</f>
        <v>86</v>
      </c>
      <c r="N11" s="27">
        <f t="shared" si="6"/>
        <v>51.6</v>
      </c>
      <c r="O11" s="24">
        <f>1468+542+0+191+1239+21</f>
        <v>3461</v>
      </c>
      <c r="P11" s="28">
        <f t="shared" si="7"/>
        <v>1038.3</v>
      </c>
      <c r="Q11" s="24">
        <f t="shared" si="8"/>
        <v>3547</v>
      </c>
      <c r="R11" s="28">
        <f t="shared" si="9"/>
        <v>1089.8999999999999</v>
      </c>
      <c r="S11" s="25">
        <f t="shared" si="2"/>
        <v>9025</v>
      </c>
      <c r="T11" s="30">
        <f t="shared" si="2"/>
        <v>4110.7999999999993</v>
      </c>
    </row>
    <row r="12" spans="1:20" s="14" customFormat="1" ht="19.5" customHeight="1" x14ac:dyDescent="0.3">
      <c r="A12" s="15">
        <v>4</v>
      </c>
      <c r="B12" s="26" t="s">
        <v>25</v>
      </c>
      <c r="C12" s="24">
        <f>3+4+5+1+17+2+2+1</f>
        <v>35</v>
      </c>
      <c r="D12" s="27">
        <f t="shared" si="3"/>
        <v>21</v>
      </c>
      <c r="E12" s="24">
        <f>1263+160+3+1+212+1592</f>
        <v>3231</v>
      </c>
      <c r="F12" s="27">
        <f t="shared" si="4"/>
        <v>969.3</v>
      </c>
      <c r="G12" s="24">
        <f t="shared" si="5"/>
        <v>3266</v>
      </c>
      <c r="H12" s="27">
        <f t="shared" si="5"/>
        <v>990.3</v>
      </c>
      <c r="I12" s="31">
        <v>775</v>
      </c>
      <c r="J12" s="23">
        <f t="shared" si="0"/>
        <v>775</v>
      </c>
      <c r="K12" s="29">
        <f t="shared" si="1"/>
        <v>4041</v>
      </c>
      <c r="L12" s="30">
        <f t="shared" si="1"/>
        <v>1765.3</v>
      </c>
      <c r="M12" s="24">
        <f>3+4+5+1+17+2+2+1</f>
        <v>35</v>
      </c>
      <c r="N12" s="27">
        <f t="shared" si="6"/>
        <v>21</v>
      </c>
      <c r="O12" s="24">
        <f>1263+160+3+1+212+1592</f>
        <v>3231</v>
      </c>
      <c r="P12" s="28">
        <f t="shared" si="7"/>
        <v>969.3</v>
      </c>
      <c r="Q12" s="24">
        <f t="shared" si="8"/>
        <v>3266</v>
      </c>
      <c r="R12" s="27">
        <f t="shared" si="9"/>
        <v>990.3</v>
      </c>
      <c r="S12" s="25">
        <f t="shared" si="2"/>
        <v>7307</v>
      </c>
      <c r="T12" s="30">
        <f t="shared" si="2"/>
        <v>2755.6</v>
      </c>
    </row>
    <row r="13" spans="1:20" s="14" customFormat="1" ht="19.5" customHeight="1" x14ac:dyDescent="0.3">
      <c r="A13" s="15">
        <v>5</v>
      </c>
      <c r="B13" s="26" t="s">
        <v>26</v>
      </c>
      <c r="C13" s="24">
        <f>1+2+3+2+32+13+4</f>
        <v>57</v>
      </c>
      <c r="D13" s="27">
        <f t="shared" si="3"/>
        <v>34.199999999999996</v>
      </c>
      <c r="E13" s="24">
        <f>1585+228+30+244+1297</f>
        <v>3384</v>
      </c>
      <c r="F13" s="28">
        <f t="shared" si="4"/>
        <v>1015.1999999999999</v>
      </c>
      <c r="G13" s="24">
        <f t="shared" si="5"/>
        <v>3441</v>
      </c>
      <c r="H13" s="27">
        <f t="shared" si="5"/>
        <v>1049.3999999999999</v>
      </c>
      <c r="I13" s="23">
        <v>148</v>
      </c>
      <c r="J13" s="23">
        <f t="shared" si="0"/>
        <v>148</v>
      </c>
      <c r="K13" s="29">
        <f t="shared" si="1"/>
        <v>3589</v>
      </c>
      <c r="L13" s="30">
        <f t="shared" si="1"/>
        <v>1197.3999999999999</v>
      </c>
      <c r="M13" s="24">
        <f>1+2+3+2+32+13+4</f>
        <v>57</v>
      </c>
      <c r="N13" s="27">
        <f t="shared" si="6"/>
        <v>34.199999999999996</v>
      </c>
      <c r="O13" s="24">
        <f>1585+228+30+244+1297</f>
        <v>3384</v>
      </c>
      <c r="P13" s="28">
        <f t="shared" si="7"/>
        <v>1015.1999999999999</v>
      </c>
      <c r="Q13" s="24">
        <f t="shared" si="8"/>
        <v>3441</v>
      </c>
      <c r="R13" s="28">
        <f t="shared" si="9"/>
        <v>1049.3999999999999</v>
      </c>
      <c r="S13" s="25">
        <f t="shared" si="2"/>
        <v>7030</v>
      </c>
      <c r="T13" s="30">
        <f t="shared" si="2"/>
        <v>2246.7999999999997</v>
      </c>
    </row>
    <row r="14" spans="1:20" s="14" customFormat="1" ht="19.5" customHeight="1" x14ac:dyDescent="0.3">
      <c r="A14" s="15">
        <v>6</v>
      </c>
      <c r="B14" s="26" t="s">
        <v>27</v>
      </c>
      <c r="C14" s="24">
        <f>11+2+1+2</f>
        <v>16</v>
      </c>
      <c r="D14" s="27">
        <f t="shared" si="3"/>
        <v>9.6</v>
      </c>
      <c r="E14" s="24">
        <f>632+842+145+3</f>
        <v>1622</v>
      </c>
      <c r="F14" s="27">
        <f t="shared" si="4"/>
        <v>486.59999999999997</v>
      </c>
      <c r="G14" s="24">
        <f t="shared" si="5"/>
        <v>1638</v>
      </c>
      <c r="H14" s="27">
        <f t="shared" si="5"/>
        <v>496.2</v>
      </c>
      <c r="I14" s="23">
        <v>2192</v>
      </c>
      <c r="J14" s="23">
        <f t="shared" si="0"/>
        <v>2192</v>
      </c>
      <c r="K14" s="29">
        <f t="shared" si="1"/>
        <v>3830</v>
      </c>
      <c r="L14" s="30">
        <f t="shared" si="1"/>
        <v>2688.2</v>
      </c>
      <c r="M14" s="24">
        <f>11+2+1+2</f>
        <v>16</v>
      </c>
      <c r="N14" s="27">
        <f t="shared" si="6"/>
        <v>9.6</v>
      </c>
      <c r="O14" s="24">
        <f>632+842+145+3</f>
        <v>1622</v>
      </c>
      <c r="P14" s="28">
        <f t="shared" si="7"/>
        <v>486.59999999999997</v>
      </c>
      <c r="Q14" s="24">
        <f t="shared" si="8"/>
        <v>1638</v>
      </c>
      <c r="R14" s="27">
        <f t="shared" si="9"/>
        <v>496.2</v>
      </c>
      <c r="S14" s="25">
        <f t="shared" si="2"/>
        <v>5468</v>
      </c>
      <c r="T14" s="30">
        <f t="shared" si="2"/>
        <v>3184.3999999999996</v>
      </c>
    </row>
    <row r="15" spans="1:20" s="14" customFormat="1" ht="19.5" customHeight="1" x14ac:dyDescent="0.3">
      <c r="A15" s="15">
        <v>7</v>
      </c>
      <c r="B15" s="26" t="s">
        <v>28</v>
      </c>
      <c r="C15" s="24">
        <v>2</v>
      </c>
      <c r="D15" s="27">
        <f t="shared" si="3"/>
        <v>1.2</v>
      </c>
      <c r="E15" s="24">
        <f>477+35+61+374</f>
        <v>947</v>
      </c>
      <c r="F15" s="27">
        <f t="shared" si="4"/>
        <v>284.09999999999997</v>
      </c>
      <c r="G15" s="24">
        <f t="shared" si="5"/>
        <v>949</v>
      </c>
      <c r="H15" s="27">
        <f t="shared" si="5"/>
        <v>285.29999999999995</v>
      </c>
      <c r="I15" s="23">
        <v>3456</v>
      </c>
      <c r="J15" s="23">
        <f t="shared" si="0"/>
        <v>3456</v>
      </c>
      <c r="K15" s="29">
        <f t="shared" si="1"/>
        <v>4405</v>
      </c>
      <c r="L15" s="30">
        <f t="shared" si="1"/>
        <v>3741.3</v>
      </c>
      <c r="M15" s="24">
        <v>2</v>
      </c>
      <c r="N15" s="27">
        <f t="shared" si="6"/>
        <v>1.2</v>
      </c>
      <c r="O15" s="24">
        <f>477+35+61+374</f>
        <v>947</v>
      </c>
      <c r="P15" s="28">
        <f t="shared" si="7"/>
        <v>284.09999999999997</v>
      </c>
      <c r="Q15" s="24">
        <f t="shared" si="8"/>
        <v>949</v>
      </c>
      <c r="R15" s="27">
        <f t="shared" si="9"/>
        <v>285.29999999999995</v>
      </c>
      <c r="S15" s="25">
        <f t="shared" si="2"/>
        <v>5354</v>
      </c>
      <c r="T15" s="30">
        <f t="shared" si="2"/>
        <v>4026.6000000000004</v>
      </c>
    </row>
    <row r="16" spans="1:20" s="14" customFormat="1" ht="19.5" customHeight="1" x14ac:dyDescent="0.3">
      <c r="A16" s="15">
        <v>8</v>
      </c>
      <c r="B16" s="26" t="s">
        <v>29</v>
      </c>
      <c r="C16" s="24">
        <f>4+1+6+1+22+6</f>
        <v>40</v>
      </c>
      <c r="D16" s="27">
        <f t="shared" si="3"/>
        <v>24</v>
      </c>
      <c r="E16" s="24">
        <f>2062+6+907+1909+207+32</f>
        <v>5123</v>
      </c>
      <c r="F16" s="32">
        <f t="shared" si="4"/>
        <v>1536.8999999999999</v>
      </c>
      <c r="G16" s="24">
        <f t="shared" si="5"/>
        <v>5163</v>
      </c>
      <c r="H16" s="28">
        <f t="shared" si="5"/>
        <v>1560.8999999999999</v>
      </c>
      <c r="I16" s="23">
        <v>2923</v>
      </c>
      <c r="J16" s="23">
        <f t="shared" si="0"/>
        <v>2923</v>
      </c>
      <c r="K16" s="23">
        <f t="shared" si="1"/>
        <v>8086</v>
      </c>
      <c r="L16" s="27">
        <f t="shared" si="1"/>
        <v>4483.8999999999996</v>
      </c>
      <c r="M16" s="24">
        <f>4+1+6+1+22+6</f>
        <v>40</v>
      </c>
      <c r="N16" s="27">
        <f t="shared" si="6"/>
        <v>24</v>
      </c>
      <c r="O16" s="24">
        <f>2062+6+907+1909+207+32</f>
        <v>5123</v>
      </c>
      <c r="P16" s="28">
        <f t="shared" si="7"/>
        <v>1536.8999999999999</v>
      </c>
      <c r="Q16" s="24">
        <f t="shared" si="8"/>
        <v>5163</v>
      </c>
      <c r="R16" s="28">
        <f t="shared" si="9"/>
        <v>1560.8999999999999</v>
      </c>
      <c r="S16" s="25">
        <f t="shared" si="2"/>
        <v>13249</v>
      </c>
      <c r="T16" s="30">
        <f t="shared" si="2"/>
        <v>6044.7999999999993</v>
      </c>
    </row>
    <row r="17" spans="1:20" s="14" customFormat="1" ht="12.75" customHeight="1" x14ac:dyDescent="0.3">
      <c r="A17" s="33"/>
      <c r="B17" s="26"/>
      <c r="C17" s="24"/>
      <c r="D17" s="24"/>
      <c r="E17" s="24"/>
      <c r="F17" s="24"/>
      <c r="G17" s="24"/>
      <c r="H17" s="24"/>
      <c r="I17" s="23"/>
      <c r="J17" s="23">
        <f t="shared" ref="J17" si="10">I17*1000000</f>
        <v>0</v>
      </c>
      <c r="K17" s="23"/>
      <c r="L17" s="27"/>
      <c r="M17" s="24"/>
      <c r="N17" s="24"/>
      <c r="O17" s="24"/>
      <c r="P17" s="24"/>
      <c r="Q17" s="34"/>
      <c r="R17" s="34"/>
      <c r="S17" s="34"/>
      <c r="T17" s="34"/>
    </row>
    <row r="18" spans="1:20" s="19" customFormat="1" ht="30.75" customHeight="1" x14ac:dyDescent="0.3">
      <c r="A18" s="35"/>
      <c r="B18" s="18" t="s">
        <v>30</v>
      </c>
      <c r="C18" s="36">
        <f>SUM(C9:C16)</f>
        <v>341</v>
      </c>
      <c r="D18" s="37">
        <f t="shared" ref="D18:T18" si="11">SUM(D9:D16)</f>
        <v>204.59999999999997</v>
      </c>
      <c r="E18" s="36">
        <f t="shared" si="11"/>
        <v>25255</v>
      </c>
      <c r="F18" s="38">
        <f t="shared" si="11"/>
        <v>7576.5</v>
      </c>
      <c r="G18" s="36">
        <f t="shared" si="11"/>
        <v>25596</v>
      </c>
      <c r="H18" s="37">
        <f t="shared" si="11"/>
        <v>7781.0999999999995</v>
      </c>
      <c r="I18" s="36">
        <f t="shared" si="11"/>
        <v>16657</v>
      </c>
      <c r="J18" s="36">
        <f t="shared" si="11"/>
        <v>16657</v>
      </c>
      <c r="K18" s="36">
        <f t="shared" si="11"/>
        <v>42253</v>
      </c>
      <c r="L18" s="37">
        <f t="shared" si="11"/>
        <v>24438.1</v>
      </c>
      <c r="M18" s="36">
        <f>SUM(M9:M16)</f>
        <v>341</v>
      </c>
      <c r="N18" s="37">
        <f t="shared" ref="N18:P18" si="12">SUM(N9:N16)</f>
        <v>204.59999999999997</v>
      </c>
      <c r="O18" s="36">
        <f t="shared" si="12"/>
        <v>25255</v>
      </c>
      <c r="P18" s="38">
        <f t="shared" si="12"/>
        <v>7576.5</v>
      </c>
      <c r="Q18" s="36">
        <f t="shared" si="11"/>
        <v>25596</v>
      </c>
      <c r="R18" s="37">
        <f t="shared" si="11"/>
        <v>7781.0999999999995</v>
      </c>
      <c r="S18" s="36">
        <f t="shared" si="11"/>
        <v>67849</v>
      </c>
      <c r="T18" s="38">
        <f t="shared" si="11"/>
        <v>32219.199999999993</v>
      </c>
    </row>
    <row r="19" spans="1:20" x14ac:dyDescent="0.3">
      <c r="C19" s="43"/>
      <c r="D19" s="43"/>
      <c r="E19" s="43"/>
      <c r="F19" s="43"/>
      <c r="G19" s="43"/>
      <c r="Q19" s="7"/>
    </row>
    <row r="20" spans="1:20" x14ac:dyDescent="0.3">
      <c r="D20" s="6"/>
      <c r="H20" s="7"/>
      <c r="S20" s="8"/>
      <c r="T20" s="8"/>
    </row>
    <row r="26" spans="1:20" x14ac:dyDescent="0.3">
      <c r="L26" s="41"/>
      <c r="M26" s="41"/>
    </row>
  </sheetData>
  <mergeCells count="21">
    <mergeCell ref="A1:T1"/>
    <mergeCell ref="A2:T2"/>
    <mergeCell ref="K3:L3"/>
    <mergeCell ref="S3:T3"/>
    <mergeCell ref="S4:T6"/>
    <mergeCell ref="C5:H5"/>
    <mergeCell ref="I5:J5"/>
    <mergeCell ref="K5:L6"/>
    <mergeCell ref="C6:D6"/>
    <mergeCell ref="E6:F6"/>
    <mergeCell ref="M4:R4"/>
    <mergeCell ref="M5:N6"/>
    <mergeCell ref="O5:P6"/>
    <mergeCell ref="Q6:R6"/>
    <mergeCell ref="A4:A7"/>
    <mergeCell ref="B4:B7"/>
    <mergeCell ref="C4:L4"/>
    <mergeCell ref="L26:M26"/>
    <mergeCell ref="G6:H6"/>
    <mergeCell ref="I6:J6"/>
    <mergeCell ref="C19:G19"/>
  </mergeCells>
  <pageMargins left="0.2" right="0" top="0.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cp:lastPrinted>2022-07-15T04:19:28Z</cp:lastPrinted>
  <dcterms:created xsi:type="dcterms:W3CDTF">2022-07-06T04:46:41Z</dcterms:created>
  <dcterms:modified xsi:type="dcterms:W3CDTF">2022-07-23T09:11:39Z</dcterms:modified>
</cp:coreProperties>
</file>