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linh\QH15\giam sat\gs tiet kiem chong lang phi hạn 4.2022\"/>
    </mc:Choice>
  </mc:AlternateContent>
  <bookViews>
    <workbookView xWindow="0" yWindow="458" windowWidth="14400" windowHeight="16418" tabRatio="996"/>
  </bookViews>
  <sheets>
    <sheet name="TH PL" sheetId="18" r:id="rId1"/>
    <sheet name="PLA VBPL" sheetId="11" r:id="rId2"/>
    <sheet name="PL2 Xu ly" sheetId="3" r:id="rId3"/>
    <sheet name="PL03_DTC" sheetId="4" r:id="rId4"/>
    <sheet name="PL03a_nhomA" sheetId="15" r:id="rId5"/>
    <sheet name="PL03b_PPP" sheetId="16" r:id="rId6"/>
    <sheet name="PL04_QT" sheetId="17" r:id="rId7"/>
    <sheet name="PL05_TSC" sheetId="12" r:id="rId8"/>
    <sheet name="PL06_Thu NSNN" sheetId="20" r:id="rId9"/>
    <sheet name="PL07_Chi NSNN" sheetId="5" r:id="rId10"/>
    <sheet name="PL08_CTMTQG" sheetId="7" r:id="rId11"/>
    <sheet name="PL09_DNNN" sheetId="2" r:id="rId12"/>
    <sheet name="PL10_ĐVSNCL" sheetId="13" r:id="rId13"/>
    <sheet name="PL11_Bien che" sheetId="14" r:id="rId14"/>
    <sheet name="BIEU 1" sheetId="25" r:id="rId15"/>
    <sheet name="BIEU  2" sheetId="24" r:id="rId16"/>
    <sheet name="BIEU 3" sheetId="23" r:id="rId17"/>
    <sheet name="BIEU 4" sheetId="22" r:id="rId18"/>
    <sheet name="BIEU 5" sheetId="21" r:id="rId19"/>
    <sheet name="BIEU6" sheetId="26" r:id="rId20"/>
    <sheet name="BIEU7" sheetId="27" r:id="rId21"/>
    <sheet name="PLC.01" sheetId="30" r:id="rId22"/>
    <sheet name="PLC.02" sheetId="31" r:id="rId23"/>
    <sheet name="PLC.03" sheetId="32" r:id="rId24"/>
    <sheet name="PLC.04" sheetId="33" r:id="rId25"/>
    <sheet name="PLC.05" sheetId="34" r:id="rId26"/>
    <sheet name="PLC.06" sheetId="35" r:id="rId27"/>
    <sheet name="PLC.07" sheetId="36" r:id="rId28"/>
    <sheet name="PLC.08" sheetId="37" r:id="rId29"/>
    <sheet name="PLC.09" sheetId="38" r:id="rId30"/>
    <sheet name="PLC.10" sheetId="39" r:id="rId31"/>
    <sheet name="PLC.11" sheetId="40" r:id="rId32"/>
    <sheet name="PL07_Chi NSNN (2)" sheetId="19" state="hidden"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 localSheetId="8">#REF!</definedName>
    <definedName name="­" localSheetId="9">#REF!</definedName>
    <definedName name="­" localSheetId="32">#REF!</definedName>
    <definedName name="­" localSheetId="10">#REF!</definedName>
    <definedName name="­">#REF!</definedName>
    <definedName name="________________________________________________a1" localSheetId="8" hidden="1">{"'Sheet1'!$L$16"}</definedName>
    <definedName name="________________________________________________a1" hidden="1">{"'Sheet1'!$L$16"}</definedName>
    <definedName name="________________________________________________PA3" localSheetId="8" hidden="1">{"'Sheet1'!$L$16"}</definedName>
    <definedName name="________________________________________________PA3" hidden="1">{"'Sheet1'!$L$16"}</definedName>
    <definedName name="_______________________________________________a1" localSheetId="8" hidden="1">{"'Sheet1'!$L$16"}</definedName>
    <definedName name="_______________________________________________a1" hidden="1">{"'Sheet1'!$L$16"}</definedName>
    <definedName name="_______________________________________________CON1" localSheetId="32">#REF!</definedName>
    <definedName name="_______________________________________________CON1" localSheetId="10">#REF!</definedName>
    <definedName name="_______________________________________________CON1">#REF!</definedName>
    <definedName name="_______________________________________________CON2" localSheetId="32">#REF!</definedName>
    <definedName name="_______________________________________________CON2" localSheetId="10">#REF!</definedName>
    <definedName name="_______________________________________________CON2">#REF!</definedName>
    <definedName name="_______________________________________________DT12" localSheetId="8" hidden="1">{"'Sheet1'!$L$16"}</definedName>
    <definedName name="_______________________________________________DT12" hidden="1">{"'Sheet1'!$L$16"}</definedName>
    <definedName name="_______________________________________________PA3" localSheetId="8" hidden="1">{"'Sheet1'!$L$16"}</definedName>
    <definedName name="_______________________________________________PA3" hidden="1">{"'Sheet1'!$L$16"}</definedName>
    <definedName name="_______________________________________________tz593" localSheetId="32">#REF!</definedName>
    <definedName name="_______________________________________________tz593" localSheetId="10">#REF!</definedName>
    <definedName name="_______________________________________________tz593">#REF!</definedName>
    <definedName name="______________________________________________CON1" localSheetId="32">#REF!</definedName>
    <definedName name="______________________________________________CON1" localSheetId="10">#REF!</definedName>
    <definedName name="______________________________________________CON1">#REF!</definedName>
    <definedName name="______________________________________________CON2" localSheetId="32">#REF!</definedName>
    <definedName name="______________________________________________CON2" localSheetId="10">#REF!</definedName>
    <definedName name="______________________________________________CON2">#REF!</definedName>
    <definedName name="______________________________________________DT12" localSheetId="8" hidden="1">{"'Sheet1'!$L$16"}</definedName>
    <definedName name="______________________________________________DT12" hidden="1">{"'Sheet1'!$L$16"}</definedName>
    <definedName name="______________________________________________kha1" localSheetId="32">#REF!</definedName>
    <definedName name="______________________________________________kha1" localSheetId="10">#REF!</definedName>
    <definedName name="______________________________________________kha1">#REF!</definedName>
    <definedName name="______________________________________________NCL100" localSheetId="32">#REF!</definedName>
    <definedName name="______________________________________________NCL100" localSheetId="10">#REF!</definedName>
    <definedName name="______________________________________________NCL100">#REF!</definedName>
    <definedName name="______________________________________________NCL200" localSheetId="32">#REF!</definedName>
    <definedName name="______________________________________________NCL200" localSheetId="10">#REF!</definedName>
    <definedName name="______________________________________________NCL200">#REF!</definedName>
    <definedName name="______________________________________________NCL250" localSheetId="32">#REF!</definedName>
    <definedName name="______________________________________________NCL250" localSheetId="10">#REF!</definedName>
    <definedName name="______________________________________________NCL250">#REF!</definedName>
    <definedName name="______________________________________________nin190" localSheetId="32">#REF!</definedName>
    <definedName name="______________________________________________nin190" localSheetId="10">#REF!</definedName>
    <definedName name="______________________________________________nin190">#REF!</definedName>
    <definedName name="______________________________________________SN3" localSheetId="32">#REF!</definedName>
    <definedName name="______________________________________________SN3" localSheetId="10">#REF!</definedName>
    <definedName name="______________________________________________SN3">#REF!</definedName>
    <definedName name="______________________________________________TL3" localSheetId="32">#REF!</definedName>
    <definedName name="______________________________________________TL3" localSheetId="10">#REF!</definedName>
    <definedName name="______________________________________________TL3">#REF!</definedName>
    <definedName name="______________________________________________VL100" localSheetId="32">#REF!</definedName>
    <definedName name="______________________________________________VL100" localSheetId="10">#REF!</definedName>
    <definedName name="______________________________________________VL100">#REF!</definedName>
    <definedName name="______________________________________________VL250" localSheetId="32">#REF!</definedName>
    <definedName name="______________________________________________VL250" localSheetId="10">#REF!</definedName>
    <definedName name="______________________________________________VL250">#REF!</definedName>
    <definedName name="_____________________________________________a1" localSheetId="8" hidden="1">{"'Sheet1'!$L$16"}</definedName>
    <definedName name="_____________________________________________a1" hidden="1">{"'Sheet1'!$L$16"}</definedName>
    <definedName name="_____________________________________________boi1" localSheetId="32">#REF!</definedName>
    <definedName name="_____________________________________________boi1" localSheetId="10">#REF!</definedName>
    <definedName name="_____________________________________________boi1">#REF!</definedName>
    <definedName name="_____________________________________________boi2" localSheetId="32">#REF!</definedName>
    <definedName name="_____________________________________________boi2" localSheetId="10">#REF!</definedName>
    <definedName name="_____________________________________________boi2">#REF!</definedName>
    <definedName name="_____________________________________________ddn400" localSheetId="32">#REF!</definedName>
    <definedName name="_____________________________________________ddn400" localSheetId="10">#REF!</definedName>
    <definedName name="_____________________________________________ddn400">#REF!</definedName>
    <definedName name="_____________________________________________ddn600" localSheetId="32">#REF!</definedName>
    <definedName name="_____________________________________________ddn600" localSheetId="10">#REF!</definedName>
    <definedName name="_____________________________________________ddn600">#REF!</definedName>
    <definedName name="_____________________________________________hsm2">1.1289</definedName>
    <definedName name="_____________________________________________hso2" localSheetId="8">#REF!</definedName>
    <definedName name="_____________________________________________hso2" localSheetId="32">#REF!</definedName>
    <definedName name="_____________________________________________hso2" localSheetId="10">#REF!</definedName>
    <definedName name="_____________________________________________hso2">#REF!</definedName>
    <definedName name="_____________________________________________kha1" localSheetId="32">#REF!</definedName>
    <definedName name="_____________________________________________kha1" localSheetId="10">#REF!</definedName>
    <definedName name="_____________________________________________kha1">#REF!</definedName>
    <definedName name="_____________________________________________MAC12" localSheetId="32">#REF!</definedName>
    <definedName name="_____________________________________________MAC12" localSheetId="10">#REF!</definedName>
    <definedName name="_____________________________________________MAC12">#REF!</definedName>
    <definedName name="_____________________________________________MAC46" localSheetId="32">#REF!</definedName>
    <definedName name="_____________________________________________MAC46" localSheetId="10">#REF!</definedName>
    <definedName name="_____________________________________________MAC46">#REF!</definedName>
    <definedName name="_____________________________________________NCL100" localSheetId="32">#REF!</definedName>
    <definedName name="_____________________________________________NCL100" localSheetId="10">#REF!</definedName>
    <definedName name="_____________________________________________NCL100">#REF!</definedName>
    <definedName name="_____________________________________________NCL200" localSheetId="32">#REF!</definedName>
    <definedName name="_____________________________________________NCL200" localSheetId="10">#REF!</definedName>
    <definedName name="_____________________________________________NCL200">#REF!</definedName>
    <definedName name="_____________________________________________NCL250" localSheetId="32">#REF!</definedName>
    <definedName name="_____________________________________________NCL250" localSheetId="10">#REF!</definedName>
    <definedName name="_____________________________________________NCL250">#REF!</definedName>
    <definedName name="_____________________________________________NET2" localSheetId="32">#REF!</definedName>
    <definedName name="_____________________________________________NET2" localSheetId="10">#REF!</definedName>
    <definedName name="_____________________________________________NET2">#REF!</definedName>
    <definedName name="_____________________________________________nin190" localSheetId="32">#REF!</definedName>
    <definedName name="_____________________________________________nin190" localSheetId="10">#REF!</definedName>
    <definedName name="_____________________________________________nin190">#REF!</definedName>
    <definedName name="_____________________________________________PA3" localSheetId="8" hidden="1">{"'Sheet1'!$L$16"}</definedName>
    <definedName name="_____________________________________________PA3" hidden="1">{"'Sheet1'!$L$16"}</definedName>
    <definedName name="_____________________________________________sc1" localSheetId="32">#REF!</definedName>
    <definedName name="_____________________________________________sc1" localSheetId="10">#REF!</definedName>
    <definedName name="_____________________________________________sc1">#REF!</definedName>
    <definedName name="_____________________________________________SC2" localSheetId="32">#REF!</definedName>
    <definedName name="_____________________________________________SC2" localSheetId="10">#REF!</definedName>
    <definedName name="_____________________________________________SC2">#REF!</definedName>
    <definedName name="_____________________________________________sc3" localSheetId="32">#REF!</definedName>
    <definedName name="_____________________________________________sc3" localSheetId="10">#REF!</definedName>
    <definedName name="_____________________________________________sc3">#REF!</definedName>
    <definedName name="_____________________________________________SN3" localSheetId="32">#REF!</definedName>
    <definedName name="_____________________________________________SN3" localSheetId="10">#REF!</definedName>
    <definedName name="_____________________________________________SN3">#REF!</definedName>
    <definedName name="_____________________________________________TL1" localSheetId="32">#REF!</definedName>
    <definedName name="_____________________________________________TL1" localSheetId="10">#REF!</definedName>
    <definedName name="_____________________________________________TL1">#REF!</definedName>
    <definedName name="_____________________________________________TL2" localSheetId="32">#REF!</definedName>
    <definedName name="_____________________________________________TL2" localSheetId="10">#REF!</definedName>
    <definedName name="_____________________________________________TL2">#REF!</definedName>
    <definedName name="_____________________________________________TL3" localSheetId="32">#REF!</definedName>
    <definedName name="_____________________________________________TL3" localSheetId="10">#REF!</definedName>
    <definedName name="_____________________________________________TL3">#REF!</definedName>
    <definedName name="_____________________________________________TLA120" localSheetId="32">#REF!</definedName>
    <definedName name="_____________________________________________TLA120" localSheetId="10">#REF!</definedName>
    <definedName name="_____________________________________________TLA120">#REF!</definedName>
    <definedName name="_____________________________________________TLA35" localSheetId="32">#REF!</definedName>
    <definedName name="_____________________________________________TLA35" localSheetId="10">#REF!</definedName>
    <definedName name="_____________________________________________TLA35">#REF!</definedName>
    <definedName name="_____________________________________________TLA50" localSheetId="32">#REF!</definedName>
    <definedName name="_____________________________________________TLA50" localSheetId="10">#REF!</definedName>
    <definedName name="_____________________________________________TLA50">#REF!</definedName>
    <definedName name="_____________________________________________TLA70" localSheetId="32">#REF!</definedName>
    <definedName name="_____________________________________________TLA70" localSheetId="10">#REF!</definedName>
    <definedName name="_____________________________________________TLA70">#REF!</definedName>
    <definedName name="_____________________________________________TLA95" localSheetId="32">#REF!</definedName>
    <definedName name="_____________________________________________TLA95" localSheetId="10">#REF!</definedName>
    <definedName name="_____________________________________________TLA95">#REF!</definedName>
    <definedName name="_____________________________________________tz593" localSheetId="32">#REF!</definedName>
    <definedName name="_____________________________________________tz593" localSheetId="10">#REF!</definedName>
    <definedName name="_____________________________________________tz593">#REF!</definedName>
    <definedName name="_____________________________________________VL100" localSheetId="32">#REF!</definedName>
    <definedName name="_____________________________________________VL100" localSheetId="10">#REF!</definedName>
    <definedName name="_____________________________________________VL100">#REF!</definedName>
    <definedName name="_____________________________________________VL250" localSheetId="32">#REF!</definedName>
    <definedName name="_____________________________________________VL250" localSheetId="10">#REF!</definedName>
    <definedName name="_____________________________________________VL250">#REF!</definedName>
    <definedName name="____________________________________________a1" localSheetId="8" hidden="1">{"'Sheet1'!$L$16"}</definedName>
    <definedName name="____________________________________________a1" hidden="1">{"'Sheet1'!$L$16"}</definedName>
    <definedName name="____________________________________________boi1" localSheetId="32">#REF!</definedName>
    <definedName name="____________________________________________boi1" localSheetId="10">#REF!</definedName>
    <definedName name="____________________________________________boi1">#REF!</definedName>
    <definedName name="____________________________________________boi2" localSheetId="32">#REF!</definedName>
    <definedName name="____________________________________________boi2" localSheetId="10">#REF!</definedName>
    <definedName name="____________________________________________boi2">#REF!</definedName>
    <definedName name="____________________________________________CON1" localSheetId="32">#REF!</definedName>
    <definedName name="____________________________________________CON1" localSheetId="10">#REF!</definedName>
    <definedName name="____________________________________________CON1">#REF!</definedName>
    <definedName name="____________________________________________CON2" localSheetId="32">#REF!</definedName>
    <definedName name="____________________________________________CON2" localSheetId="10">#REF!</definedName>
    <definedName name="____________________________________________CON2">#REF!</definedName>
    <definedName name="____________________________________________ddn400" localSheetId="32">#REF!</definedName>
    <definedName name="____________________________________________ddn400" localSheetId="10">#REF!</definedName>
    <definedName name="____________________________________________ddn400">#REF!</definedName>
    <definedName name="____________________________________________ddn600" localSheetId="32">#REF!</definedName>
    <definedName name="____________________________________________ddn600" localSheetId="10">#REF!</definedName>
    <definedName name="____________________________________________ddn600">#REF!</definedName>
    <definedName name="____________________________________________DT12" localSheetId="8" hidden="1">{"'Sheet1'!$L$16"}</definedName>
    <definedName name="____________________________________________DT12" hidden="1">{"'Sheet1'!$L$16"}</definedName>
    <definedName name="____________________________________________hsm2">1.1289</definedName>
    <definedName name="____________________________________________hso2" localSheetId="8">#REF!</definedName>
    <definedName name="____________________________________________hso2" localSheetId="32">#REF!</definedName>
    <definedName name="____________________________________________hso2" localSheetId="10">#REF!</definedName>
    <definedName name="____________________________________________hso2">#REF!</definedName>
    <definedName name="____________________________________________MAC12" localSheetId="32">#REF!</definedName>
    <definedName name="____________________________________________MAC12" localSheetId="10">#REF!</definedName>
    <definedName name="____________________________________________MAC12">#REF!</definedName>
    <definedName name="____________________________________________MAC46" localSheetId="32">#REF!</definedName>
    <definedName name="____________________________________________MAC46" localSheetId="10">#REF!</definedName>
    <definedName name="____________________________________________MAC46">#REF!</definedName>
    <definedName name="____________________________________________NET2" localSheetId="32">#REF!</definedName>
    <definedName name="____________________________________________NET2" localSheetId="10">#REF!</definedName>
    <definedName name="____________________________________________NET2">#REF!</definedName>
    <definedName name="____________________________________________PA3" localSheetId="8" hidden="1">{"'Sheet1'!$L$16"}</definedName>
    <definedName name="____________________________________________PA3" hidden="1">{"'Sheet1'!$L$16"}</definedName>
    <definedName name="____________________________________________sc1" localSheetId="32">#REF!</definedName>
    <definedName name="____________________________________________sc1" localSheetId="10">#REF!</definedName>
    <definedName name="____________________________________________sc1">#REF!</definedName>
    <definedName name="____________________________________________SC2" localSheetId="32">#REF!</definedName>
    <definedName name="____________________________________________SC2" localSheetId="10">#REF!</definedName>
    <definedName name="____________________________________________SC2">#REF!</definedName>
    <definedName name="____________________________________________sc3" localSheetId="32">#REF!</definedName>
    <definedName name="____________________________________________sc3" localSheetId="10">#REF!</definedName>
    <definedName name="____________________________________________sc3">#REF!</definedName>
    <definedName name="____________________________________________TL1" localSheetId="32">#REF!</definedName>
    <definedName name="____________________________________________TL1" localSheetId="10">#REF!</definedName>
    <definedName name="____________________________________________TL1">#REF!</definedName>
    <definedName name="____________________________________________TL2" localSheetId="32">#REF!</definedName>
    <definedName name="____________________________________________TL2" localSheetId="10">#REF!</definedName>
    <definedName name="____________________________________________TL2">#REF!</definedName>
    <definedName name="____________________________________________TLA120" localSheetId="32">#REF!</definedName>
    <definedName name="____________________________________________TLA120" localSheetId="10">#REF!</definedName>
    <definedName name="____________________________________________TLA120">#REF!</definedName>
    <definedName name="____________________________________________TLA35" localSheetId="32">#REF!</definedName>
    <definedName name="____________________________________________TLA35" localSheetId="10">#REF!</definedName>
    <definedName name="____________________________________________TLA35">#REF!</definedName>
    <definedName name="____________________________________________TLA50" localSheetId="32">#REF!</definedName>
    <definedName name="____________________________________________TLA50" localSheetId="10">#REF!</definedName>
    <definedName name="____________________________________________TLA50">#REF!</definedName>
    <definedName name="____________________________________________TLA70" localSheetId="32">#REF!</definedName>
    <definedName name="____________________________________________TLA70" localSheetId="10">#REF!</definedName>
    <definedName name="____________________________________________TLA70">#REF!</definedName>
    <definedName name="____________________________________________TLA95" localSheetId="32">#REF!</definedName>
    <definedName name="____________________________________________TLA95" localSheetId="10">#REF!</definedName>
    <definedName name="____________________________________________TLA95">#REF!</definedName>
    <definedName name="___________________________________________a1" localSheetId="8" hidden="1">{"'Sheet1'!$L$16"}</definedName>
    <definedName name="___________________________________________a1" hidden="1">{"'Sheet1'!$L$16"}</definedName>
    <definedName name="___________________________________________boi1" localSheetId="32">#REF!</definedName>
    <definedName name="___________________________________________boi1" localSheetId="10">#REF!</definedName>
    <definedName name="___________________________________________boi1">#REF!</definedName>
    <definedName name="___________________________________________boi2" localSheetId="32">#REF!</definedName>
    <definedName name="___________________________________________boi2" localSheetId="10">#REF!</definedName>
    <definedName name="___________________________________________boi2">#REF!</definedName>
    <definedName name="___________________________________________CON1" localSheetId="32">#REF!</definedName>
    <definedName name="___________________________________________CON1" localSheetId="10">#REF!</definedName>
    <definedName name="___________________________________________CON1">#REF!</definedName>
    <definedName name="___________________________________________CON2" localSheetId="32">#REF!</definedName>
    <definedName name="___________________________________________CON2" localSheetId="10">#REF!</definedName>
    <definedName name="___________________________________________CON2">#REF!</definedName>
    <definedName name="___________________________________________ddn400" localSheetId="32">#REF!</definedName>
    <definedName name="___________________________________________ddn400" localSheetId="10">#REF!</definedName>
    <definedName name="___________________________________________ddn400">#REF!</definedName>
    <definedName name="___________________________________________ddn600" localSheetId="32">#REF!</definedName>
    <definedName name="___________________________________________ddn600" localSheetId="10">#REF!</definedName>
    <definedName name="___________________________________________ddn600">#REF!</definedName>
    <definedName name="___________________________________________DT12" localSheetId="8" hidden="1">{"'Sheet1'!$L$16"}</definedName>
    <definedName name="___________________________________________DT12" hidden="1">{"'Sheet1'!$L$16"}</definedName>
    <definedName name="___________________________________________hsm2">1.1289</definedName>
    <definedName name="___________________________________________hso2" localSheetId="8">#REF!</definedName>
    <definedName name="___________________________________________hso2" localSheetId="32">#REF!</definedName>
    <definedName name="___________________________________________hso2" localSheetId="10">#REF!</definedName>
    <definedName name="___________________________________________hso2">#REF!</definedName>
    <definedName name="___________________________________________kha1" localSheetId="32">#REF!</definedName>
    <definedName name="___________________________________________kha1" localSheetId="10">#REF!</definedName>
    <definedName name="___________________________________________kha1">#REF!</definedName>
    <definedName name="___________________________________________MAC12" localSheetId="32">#REF!</definedName>
    <definedName name="___________________________________________MAC12" localSheetId="10">#REF!</definedName>
    <definedName name="___________________________________________MAC12">#REF!</definedName>
    <definedName name="___________________________________________MAC46" localSheetId="32">#REF!</definedName>
    <definedName name="___________________________________________MAC46" localSheetId="10">#REF!</definedName>
    <definedName name="___________________________________________MAC46">#REF!</definedName>
    <definedName name="___________________________________________NCL100" localSheetId="32">#REF!</definedName>
    <definedName name="___________________________________________NCL100" localSheetId="10">#REF!</definedName>
    <definedName name="___________________________________________NCL100">#REF!</definedName>
    <definedName name="___________________________________________NCL200" localSheetId="32">#REF!</definedName>
    <definedName name="___________________________________________NCL200" localSheetId="10">#REF!</definedName>
    <definedName name="___________________________________________NCL200">#REF!</definedName>
    <definedName name="___________________________________________NCL250" localSheetId="32">#REF!</definedName>
    <definedName name="___________________________________________NCL250" localSheetId="10">#REF!</definedName>
    <definedName name="___________________________________________NCL250">#REF!</definedName>
    <definedName name="___________________________________________NET2" localSheetId="32">#REF!</definedName>
    <definedName name="___________________________________________NET2" localSheetId="10">#REF!</definedName>
    <definedName name="___________________________________________NET2">#REF!</definedName>
    <definedName name="___________________________________________nin190" localSheetId="32">#REF!</definedName>
    <definedName name="___________________________________________nin190" localSheetId="10">#REF!</definedName>
    <definedName name="___________________________________________nin190">#REF!</definedName>
    <definedName name="___________________________________________PA3" localSheetId="8" hidden="1">{"'Sheet1'!$L$16"}</definedName>
    <definedName name="___________________________________________PA3" hidden="1">{"'Sheet1'!$L$16"}</definedName>
    <definedName name="___________________________________________sc1" localSheetId="32">#REF!</definedName>
    <definedName name="___________________________________________sc1" localSheetId="10">#REF!</definedName>
    <definedName name="___________________________________________sc1">#REF!</definedName>
    <definedName name="___________________________________________SC2" localSheetId="32">#REF!</definedName>
    <definedName name="___________________________________________SC2" localSheetId="10">#REF!</definedName>
    <definedName name="___________________________________________SC2">#REF!</definedName>
    <definedName name="___________________________________________sc3" localSheetId="32">#REF!</definedName>
    <definedName name="___________________________________________sc3" localSheetId="10">#REF!</definedName>
    <definedName name="___________________________________________sc3">#REF!</definedName>
    <definedName name="___________________________________________SN3" localSheetId="32">#REF!</definedName>
    <definedName name="___________________________________________SN3" localSheetId="10">#REF!</definedName>
    <definedName name="___________________________________________SN3">#REF!</definedName>
    <definedName name="___________________________________________TL1" localSheetId="32">#REF!</definedName>
    <definedName name="___________________________________________TL1" localSheetId="10">#REF!</definedName>
    <definedName name="___________________________________________TL1">#REF!</definedName>
    <definedName name="___________________________________________TL2" localSheetId="32">#REF!</definedName>
    <definedName name="___________________________________________TL2" localSheetId="10">#REF!</definedName>
    <definedName name="___________________________________________TL2">#REF!</definedName>
    <definedName name="___________________________________________TL3" localSheetId="32">#REF!</definedName>
    <definedName name="___________________________________________TL3" localSheetId="10">#REF!</definedName>
    <definedName name="___________________________________________TL3">#REF!</definedName>
    <definedName name="___________________________________________TLA120" localSheetId="32">#REF!</definedName>
    <definedName name="___________________________________________TLA120" localSheetId="10">#REF!</definedName>
    <definedName name="___________________________________________TLA120">#REF!</definedName>
    <definedName name="___________________________________________TLA35" localSheetId="32">#REF!</definedName>
    <definedName name="___________________________________________TLA35" localSheetId="10">#REF!</definedName>
    <definedName name="___________________________________________TLA35">#REF!</definedName>
    <definedName name="___________________________________________TLA50" localSheetId="32">#REF!</definedName>
    <definedName name="___________________________________________TLA50" localSheetId="10">#REF!</definedName>
    <definedName name="___________________________________________TLA50">#REF!</definedName>
    <definedName name="___________________________________________TLA70" localSheetId="32">#REF!</definedName>
    <definedName name="___________________________________________TLA70" localSheetId="10">#REF!</definedName>
    <definedName name="___________________________________________TLA70">#REF!</definedName>
    <definedName name="___________________________________________TLA95" localSheetId="32">#REF!</definedName>
    <definedName name="___________________________________________TLA95" localSheetId="10">#REF!</definedName>
    <definedName name="___________________________________________TLA95">#REF!</definedName>
    <definedName name="___________________________________________tz593" localSheetId="32">#REF!</definedName>
    <definedName name="___________________________________________tz593" localSheetId="10">#REF!</definedName>
    <definedName name="___________________________________________tz593">#REF!</definedName>
    <definedName name="___________________________________________VL100" localSheetId="32">#REF!</definedName>
    <definedName name="___________________________________________VL100" localSheetId="10">#REF!</definedName>
    <definedName name="___________________________________________VL100">#REF!</definedName>
    <definedName name="___________________________________________VL250" localSheetId="32">#REF!</definedName>
    <definedName name="___________________________________________VL250" localSheetId="10">#REF!</definedName>
    <definedName name="___________________________________________VL250">#REF!</definedName>
    <definedName name="__________________________________________a1" localSheetId="8" hidden="1">{"'Sheet1'!$L$16"}</definedName>
    <definedName name="__________________________________________a1" hidden="1">{"'Sheet1'!$L$16"}</definedName>
    <definedName name="__________________________________________boi1" localSheetId="32">#REF!</definedName>
    <definedName name="__________________________________________boi1" localSheetId="10">#REF!</definedName>
    <definedName name="__________________________________________boi1">#REF!</definedName>
    <definedName name="__________________________________________boi2" localSheetId="32">#REF!</definedName>
    <definedName name="__________________________________________boi2" localSheetId="10">#REF!</definedName>
    <definedName name="__________________________________________boi2">#REF!</definedName>
    <definedName name="__________________________________________CON1" localSheetId="32">#REF!</definedName>
    <definedName name="__________________________________________CON1" localSheetId="10">#REF!</definedName>
    <definedName name="__________________________________________CON1">#REF!</definedName>
    <definedName name="__________________________________________CON2" localSheetId="32">#REF!</definedName>
    <definedName name="__________________________________________CON2" localSheetId="10">#REF!</definedName>
    <definedName name="__________________________________________CON2">#REF!</definedName>
    <definedName name="__________________________________________ddn400" localSheetId="32">#REF!</definedName>
    <definedName name="__________________________________________ddn400" localSheetId="10">#REF!</definedName>
    <definedName name="__________________________________________ddn400">#REF!</definedName>
    <definedName name="__________________________________________ddn600" localSheetId="32">#REF!</definedName>
    <definedName name="__________________________________________ddn600" localSheetId="10">#REF!</definedName>
    <definedName name="__________________________________________ddn600">#REF!</definedName>
    <definedName name="__________________________________________DT12" localSheetId="8" hidden="1">{"'Sheet1'!$L$16"}</definedName>
    <definedName name="__________________________________________DT12" hidden="1">{"'Sheet1'!$L$16"}</definedName>
    <definedName name="__________________________________________hsm2">1.1289</definedName>
    <definedName name="__________________________________________hso2" localSheetId="8">#REF!</definedName>
    <definedName name="__________________________________________hso2" localSheetId="32">#REF!</definedName>
    <definedName name="__________________________________________hso2" localSheetId="10">#REF!</definedName>
    <definedName name="__________________________________________hso2">#REF!</definedName>
    <definedName name="__________________________________________kha1" localSheetId="32">#REF!</definedName>
    <definedName name="__________________________________________kha1" localSheetId="10">#REF!</definedName>
    <definedName name="__________________________________________kha1">#REF!</definedName>
    <definedName name="__________________________________________MAC12" localSheetId="32">#REF!</definedName>
    <definedName name="__________________________________________MAC12" localSheetId="10">#REF!</definedName>
    <definedName name="__________________________________________MAC12">#REF!</definedName>
    <definedName name="__________________________________________MAC46" localSheetId="32">#REF!</definedName>
    <definedName name="__________________________________________MAC46" localSheetId="10">#REF!</definedName>
    <definedName name="__________________________________________MAC46">#REF!</definedName>
    <definedName name="__________________________________________NCL100" localSheetId="32">#REF!</definedName>
    <definedName name="__________________________________________NCL100" localSheetId="10">#REF!</definedName>
    <definedName name="__________________________________________NCL100">#REF!</definedName>
    <definedName name="__________________________________________NCL200" localSheetId="32">#REF!</definedName>
    <definedName name="__________________________________________NCL200" localSheetId="10">#REF!</definedName>
    <definedName name="__________________________________________NCL200">#REF!</definedName>
    <definedName name="__________________________________________NCL250" localSheetId="32">#REF!</definedName>
    <definedName name="__________________________________________NCL250" localSheetId="10">#REF!</definedName>
    <definedName name="__________________________________________NCL250">#REF!</definedName>
    <definedName name="__________________________________________NET2" localSheetId="32">#REF!</definedName>
    <definedName name="__________________________________________NET2" localSheetId="10">#REF!</definedName>
    <definedName name="__________________________________________NET2">#REF!</definedName>
    <definedName name="__________________________________________nin190" localSheetId="32">#REF!</definedName>
    <definedName name="__________________________________________nin190" localSheetId="10">#REF!</definedName>
    <definedName name="__________________________________________nin190">#REF!</definedName>
    <definedName name="__________________________________________PA3" localSheetId="8" hidden="1">{"'Sheet1'!$L$16"}</definedName>
    <definedName name="__________________________________________PA3" hidden="1">{"'Sheet1'!$L$16"}</definedName>
    <definedName name="__________________________________________sc1" localSheetId="32">#REF!</definedName>
    <definedName name="__________________________________________sc1" localSheetId="10">#REF!</definedName>
    <definedName name="__________________________________________sc1">#REF!</definedName>
    <definedName name="__________________________________________SC2" localSheetId="32">#REF!</definedName>
    <definedName name="__________________________________________SC2" localSheetId="10">#REF!</definedName>
    <definedName name="__________________________________________SC2">#REF!</definedName>
    <definedName name="__________________________________________sc3" localSheetId="32">#REF!</definedName>
    <definedName name="__________________________________________sc3" localSheetId="10">#REF!</definedName>
    <definedName name="__________________________________________sc3">#REF!</definedName>
    <definedName name="__________________________________________SN3" localSheetId="32">#REF!</definedName>
    <definedName name="__________________________________________SN3" localSheetId="10">#REF!</definedName>
    <definedName name="__________________________________________SN3">#REF!</definedName>
    <definedName name="__________________________________________TL1" localSheetId="32">#REF!</definedName>
    <definedName name="__________________________________________TL1" localSheetId="10">#REF!</definedName>
    <definedName name="__________________________________________TL1">#REF!</definedName>
    <definedName name="__________________________________________TL2" localSheetId="32">#REF!</definedName>
    <definedName name="__________________________________________TL2" localSheetId="10">#REF!</definedName>
    <definedName name="__________________________________________TL2">#REF!</definedName>
    <definedName name="__________________________________________TL3" localSheetId="32">#REF!</definedName>
    <definedName name="__________________________________________TL3" localSheetId="10">#REF!</definedName>
    <definedName name="__________________________________________TL3">#REF!</definedName>
    <definedName name="__________________________________________TLA120" localSheetId="32">#REF!</definedName>
    <definedName name="__________________________________________TLA120" localSheetId="10">#REF!</definedName>
    <definedName name="__________________________________________TLA120">#REF!</definedName>
    <definedName name="__________________________________________TLA35" localSheetId="32">#REF!</definedName>
    <definedName name="__________________________________________TLA35" localSheetId="10">#REF!</definedName>
    <definedName name="__________________________________________TLA35">#REF!</definedName>
    <definedName name="__________________________________________TLA50" localSheetId="32">#REF!</definedName>
    <definedName name="__________________________________________TLA50" localSheetId="10">#REF!</definedName>
    <definedName name="__________________________________________TLA50">#REF!</definedName>
    <definedName name="__________________________________________TLA70" localSheetId="32">#REF!</definedName>
    <definedName name="__________________________________________TLA70" localSheetId="10">#REF!</definedName>
    <definedName name="__________________________________________TLA70">#REF!</definedName>
    <definedName name="__________________________________________TLA95" localSheetId="32">#REF!</definedName>
    <definedName name="__________________________________________TLA95" localSheetId="10">#REF!</definedName>
    <definedName name="__________________________________________TLA95">#REF!</definedName>
    <definedName name="__________________________________________tz593" localSheetId="32">#REF!</definedName>
    <definedName name="__________________________________________tz593" localSheetId="10">#REF!</definedName>
    <definedName name="__________________________________________tz593">#REF!</definedName>
    <definedName name="__________________________________________VL100" localSheetId="32">#REF!</definedName>
    <definedName name="__________________________________________VL100" localSheetId="10">#REF!</definedName>
    <definedName name="__________________________________________VL100">#REF!</definedName>
    <definedName name="__________________________________________VL250" localSheetId="32">#REF!</definedName>
    <definedName name="__________________________________________VL250" localSheetId="10">#REF!</definedName>
    <definedName name="__________________________________________VL250">#REF!</definedName>
    <definedName name="_________________________________________a1" localSheetId="8" hidden="1">{"'Sheet1'!$L$16"}</definedName>
    <definedName name="_________________________________________a1" hidden="1">{"'Sheet1'!$L$16"}</definedName>
    <definedName name="_________________________________________boi1" localSheetId="32">#REF!</definedName>
    <definedName name="_________________________________________boi1" localSheetId="10">#REF!</definedName>
    <definedName name="_________________________________________boi1">#REF!</definedName>
    <definedName name="_________________________________________boi2" localSheetId="32">#REF!</definedName>
    <definedName name="_________________________________________boi2" localSheetId="10">#REF!</definedName>
    <definedName name="_________________________________________boi2">#REF!</definedName>
    <definedName name="_________________________________________CON1" localSheetId="32">#REF!</definedName>
    <definedName name="_________________________________________CON1" localSheetId="10">#REF!</definedName>
    <definedName name="_________________________________________CON1">#REF!</definedName>
    <definedName name="_________________________________________CON2" localSheetId="32">#REF!</definedName>
    <definedName name="_________________________________________CON2" localSheetId="10">#REF!</definedName>
    <definedName name="_________________________________________CON2">#REF!</definedName>
    <definedName name="_________________________________________ddn400" localSheetId="32">#REF!</definedName>
    <definedName name="_________________________________________ddn400" localSheetId="10">#REF!</definedName>
    <definedName name="_________________________________________ddn400">#REF!</definedName>
    <definedName name="_________________________________________ddn600" localSheetId="32">#REF!</definedName>
    <definedName name="_________________________________________ddn600" localSheetId="10">#REF!</definedName>
    <definedName name="_________________________________________ddn600">#REF!</definedName>
    <definedName name="_________________________________________DT12" localSheetId="8" hidden="1">{"'Sheet1'!$L$16"}</definedName>
    <definedName name="_________________________________________DT12" hidden="1">{"'Sheet1'!$L$16"}</definedName>
    <definedName name="_________________________________________hsm2">1.1289</definedName>
    <definedName name="_________________________________________hso2" localSheetId="8">#REF!</definedName>
    <definedName name="_________________________________________hso2" localSheetId="32">#REF!</definedName>
    <definedName name="_________________________________________hso2" localSheetId="10">#REF!</definedName>
    <definedName name="_________________________________________hso2">#REF!</definedName>
    <definedName name="_________________________________________kha1" localSheetId="32">#REF!</definedName>
    <definedName name="_________________________________________kha1" localSheetId="10">#REF!</definedName>
    <definedName name="_________________________________________kha1">#REF!</definedName>
    <definedName name="_________________________________________MAC12" localSheetId="32">#REF!</definedName>
    <definedName name="_________________________________________MAC12" localSheetId="10">#REF!</definedName>
    <definedName name="_________________________________________MAC12">#REF!</definedName>
    <definedName name="_________________________________________MAC46" localSheetId="32">#REF!</definedName>
    <definedName name="_________________________________________MAC46" localSheetId="10">#REF!</definedName>
    <definedName name="_________________________________________MAC46">#REF!</definedName>
    <definedName name="_________________________________________NCL100" localSheetId="32">#REF!</definedName>
    <definedName name="_________________________________________NCL100" localSheetId="10">#REF!</definedName>
    <definedName name="_________________________________________NCL100">#REF!</definedName>
    <definedName name="_________________________________________NCL200" localSheetId="32">#REF!</definedName>
    <definedName name="_________________________________________NCL200" localSheetId="10">#REF!</definedName>
    <definedName name="_________________________________________NCL200">#REF!</definedName>
    <definedName name="_________________________________________NCL250" localSheetId="32">#REF!</definedName>
    <definedName name="_________________________________________NCL250" localSheetId="10">#REF!</definedName>
    <definedName name="_________________________________________NCL250">#REF!</definedName>
    <definedName name="_________________________________________NET2" localSheetId="32">#REF!</definedName>
    <definedName name="_________________________________________NET2" localSheetId="10">#REF!</definedName>
    <definedName name="_________________________________________NET2">#REF!</definedName>
    <definedName name="_________________________________________nin190" localSheetId="32">#REF!</definedName>
    <definedName name="_________________________________________nin190" localSheetId="10">#REF!</definedName>
    <definedName name="_________________________________________nin190">#REF!</definedName>
    <definedName name="_________________________________________PA3" localSheetId="8" hidden="1">{"'Sheet1'!$L$16"}</definedName>
    <definedName name="_________________________________________PA3" hidden="1">{"'Sheet1'!$L$16"}</definedName>
    <definedName name="_________________________________________sc1" localSheetId="32">#REF!</definedName>
    <definedName name="_________________________________________sc1" localSheetId="10">#REF!</definedName>
    <definedName name="_________________________________________sc1">#REF!</definedName>
    <definedName name="_________________________________________SC2" localSheetId="32">#REF!</definedName>
    <definedName name="_________________________________________SC2" localSheetId="10">#REF!</definedName>
    <definedName name="_________________________________________SC2">#REF!</definedName>
    <definedName name="_________________________________________sc3" localSheetId="32">#REF!</definedName>
    <definedName name="_________________________________________sc3" localSheetId="10">#REF!</definedName>
    <definedName name="_________________________________________sc3">#REF!</definedName>
    <definedName name="_________________________________________SN3" localSheetId="32">#REF!</definedName>
    <definedName name="_________________________________________SN3" localSheetId="10">#REF!</definedName>
    <definedName name="_________________________________________SN3">#REF!</definedName>
    <definedName name="_________________________________________TL1" localSheetId="32">#REF!</definedName>
    <definedName name="_________________________________________TL1" localSheetId="10">#REF!</definedName>
    <definedName name="_________________________________________TL1">#REF!</definedName>
    <definedName name="_________________________________________TL2" localSheetId="32">#REF!</definedName>
    <definedName name="_________________________________________TL2" localSheetId="10">#REF!</definedName>
    <definedName name="_________________________________________TL2">#REF!</definedName>
    <definedName name="_________________________________________TL3" localSheetId="32">#REF!</definedName>
    <definedName name="_________________________________________TL3" localSheetId="10">#REF!</definedName>
    <definedName name="_________________________________________TL3">#REF!</definedName>
    <definedName name="_________________________________________TLA120" localSheetId="32">#REF!</definedName>
    <definedName name="_________________________________________TLA120" localSheetId="10">#REF!</definedName>
    <definedName name="_________________________________________TLA120">#REF!</definedName>
    <definedName name="_________________________________________TLA35" localSheetId="32">#REF!</definedName>
    <definedName name="_________________________________________TLA35" localSheetId="10">#REF!</definedName>
    <definedName name="_________________________________________TLA35">#REF!</definedName>
    <definedName name="_________________________________________TLA50" localSheetId="32">#REF!</definedName>
    <definedName name="_________________________________________TLA50" localSheetId="10">#REF!</definedName>
    <definedName name="_________________________________________TLA50">#REF!</definedName>
    <definedName name="_________________________________________TLA70" localSheetId="32">#REF!</definedName>
    <definedName name="_________________________________________TLA70" localSheetId="10">#REF!</definedName>
    <definedName name="_________________________________________TLA70">#REF!</definedName>
    <definedName name="_________________________________________TLA95" localSheetId="32">#REF!</definedName>
    <definedName name="_________________________________________TLA95" localSheetId="10">#REF!</definedName>
    <definedName name="_________________________________________TLA95">#REF!</definedName>
    <definedName name="_________________________________________tz593" localSheetId="32">#REF!</definedName>
    <definedName name="_________________________________________tz593" localSheetId="10">#REF!</definedName>
    <definedName name="_________________________________________tz593">#REF!</definedName>
    <definedName name="_________________________________________VL100" localSheetId="32">#REF!</definedName>
    <definedName name="_________________________________________VL100" localSheetId="10">#REF!</definedName>
    <definedName name="_________________________________________VL100">#REF!</definedName>
    <definedName name="_________________________________________VL250" localSheetId="32">#REF!</definedName>
    <definedName name="_________________________________________VL250" localSheetId="10">#REF!</definedName>
    <definedName name="_________________________________________VL250">#REF!</definedName>
    <definedName name="________________________________________a1" localSheetId="8" hidden="1">{"'Sheet1'!$L$16"}</definedName>
    <definedName name="________________________________________a1" hidden="1">{"'Sheet1'!$L$16"}</definedName>
    <definedName name="________________________________________boi1" localSheetId="32">#REF!</definedName>
    <definedName name="________________________________________boi1" localSheetId="10">#REF!</definedName>
    <definedName name="________________________________________boi1">#REF!</definedName>
    <definedName name="________________________________________boi2" localSheetId="32">#REF!</definedName>
    <definedName name="________________________________________boi2" localSheetId="10">#REF!</definedName>
    <definedName name="________________________________________boi2">#REF!</definedName>
    <definedName name="________________________________________CON1" localSheetId="32">#REF!</definedName>
    <definedName name="________________________________________CON1" localSheetId="10">#REF!</definedName>
    <definedName name="________________________________________CON1">#REF!</definedName>
    <definedName name="________________________________________CON2" localSheetId="32">#REF!</definedName>
    <definedName name="________________________________________CON2" localSheetId="10">#REF!</definedName>
    <definedName name="________________________________________CON2">#REF!</definedName>
    <definedName name="________________________________________ddn400" localSheetId="32">#REF!</definedName>
    <definedName name="________________________________________ddn400" localSheetId="10">#REF!</definedName>
    <definedName name="________________________________________ddn400">#REF!</definedName>
    <definedName name="________________________________________ddn600" localSheetId="32">#REF!</definedName>
    <definedName name="________________________________________ddn600" localSheetId="10">#REF!</definedName>
    <definedName name="________________________________________ddn600">#REF!</definedName>
    <definedName name="________________________________________DT12" localSheetId="8" hidden="1">{"'Sheet1'!$L$16"}</definedName>
    <definedName name="________________________________________DT12" hidden="1">{"'Sheet1'!$L$16"}</definedName>
    <definedName name="________________________________________hsm2">1.1289</definedName>
    <definedName name="________________________________________hso2" localSheetId="8">#REF!</definedName>
    <definedName name="________________________________________hso2" localSheetId="32">#REF!</definedName>
    <definedName name="________________________________________hso2" localSheetId="10">#REF!</definedName>
    <definedName name="________________________________________hso2">#REF!</definedName>
    <definedName name="________________________________________kha1" localSheetId="32">#REF!</definedName>
    <definedName name="________________________________________kha1" localSheetId="10">#REF!</definedName>
    <definedName name="________________________________________kha1">#REF!</definedName>
    <definedName name="________________________________________MAC12" localSheetId="32">#REF!</definedName>
    <definedName name="________________________________________MAC12" localSheetId="10">#REF!</definedName>
    <definedName name="________________________________________MAC12">#REF!</definedName>
    <definedName name="________________________________________MAC46" localSheetId="32">#REF!</definedName>
    <definedName name="________________________________________MAC46" localSheetId="10">#REF!</definedName>
    <definedName name="________________________________________MAC46">#REF!</definedName>
    <definedName name="________________________________________NCL100" localSheetId="32">#REF!</definedName>
    <definedName name="________________________________________NCL100" localSheetId="10">#REF!</definedName>
    <definedName name="________________________________________NCL100">#REF!</definedName>
    <definedName name="________________________________________NCL200" localSheetId="32">#REF!</definedName>
    <definedName name="________________________________________NCL200" localSheetId="10">#REF!</definedName>
    <definedName name="________________________________________NCL200">#REF!</definedName>
    <definedName name="________________________________________NCL250" localSheetId="32">#REF!</definedName>
    <definedName name="________________________________________NCL250" localSheetId="10">#REF!</definedName>
    <definedName name="________________________________________NCL250">#REF!</definedName>
    <definedName name="________________________________________NET2" localSheetId="32">#REF!</definedName>
    <definedName name="________________________________________NET2" localSheetId="10">#REF!</definedName>
    <definedName name="________________________________________NET2">#REF!</definedName>
    <definedName name="________________________________________nin190" localSheetId="32">#REF!</definedName>
    <definedName name="________________________________________nin190" localSheetId="10">#REF!</definedName>
    <definedName name="________________________________________nin190">#REF!</definedName>
    <definedName name="________________________________________PA3" localSheetId="8" hidden="1">{"'Sheet1'!$L$16"}</definedName>
    <definedName name="________________________________________PA3" hidden="1">{"'Sheet1'!$L$16"}</definedName>
    <definedName name="________________________________________sc1" localSheetId="32">#REF!</definedName>
    <definedName name="________________________________________sc1" localSheetId="10">#REF!</definedName>
    <definedName name="________________________________________sc1">#REF!</definedName>
    <definedName name="________________________________________SC2" localSheetId="32">#REF!</definedName>
    <definedName name="________________________________________SC2" localSheetId="10">#REF!</definedName>
    <definedName name="________________________________________SC2">#REF!</definedName>
    <definedName name="________________________________________sc3" localSheetId="32">#REF!</definedName>
    <definedName name="________________________________________sc3" localSheetId="10">#REF!</definedName>
    <definedName name="________________________________________sc3">#REF!</definedName>
    <definedName name="________________________________________SN3" localSheetId="32">#REF!</definedName>
    <definedName name="________________________________________SN3" localSheetId="10">#REF!</definedName>
    <definedName name="________________________________________SN3">#REF!</definedName>
    <definedName name="________________________________________TL1" localSheetId="32">#REF!</definedName>
    <definedName name="________________________________________TL1" localSheetId="10">#REF!</definedName>
    <definedName name="________________________________________TL1">#REF!</definedName>
    <definedName name="________________________________________TL2" localSheetId="32">#REF!</definedName>
    <definedName name="________________________________________TL2" localSheetId="10">#REF!</definedName>
    <definedName name="________________________________________TL2">#REF!</definedName>
    <definedName name="________________________________________TL3" localSheetId="32">#REF!</definedName>
    <definedName name="________________________________________TL3" localSheetId="10">#REF!</definedName>
    <definedName name="________________________________________TL3">#REF!</definedName>
    <definedName name="________________________________________TLA120" localSheetId="32">#REF!</definedName>
    <definedName name="________________________________________TLA120" localSheetId="10">#REF!</definedName>
    <definedName name="________________________________________TLA120">#REF!</definedName>
    <definedName name="________________________________________TLA35" localSheetId="32">#REF!</definedName>
    <definedName name="________________________________________TLA35" localSheetId="10">#REF!</definedName>
    <definedName name="________________________________________TLA35">#REF!</definedName>
    <definedName name="________________________________________TLA50" localSheetId="32">#REF!</definedName>
    <definedName name="________________________________________TLA50" localSheetId="10">#REF!</definedName>
    <definedName name="________________________________________TLA50">#REF!</definedName>
    <definedName name="________________________________________TLA70" localSheetId="32">#REF!</definedName>
    <definedName name="________________________________________TLA70" localSheetId="10">#REF!</definedName>
    <definedName name="________________________________________TLA70">#REF!</definedName>
    <definedName name="________________________________________TLA95" localSheetId="32">#REF!</definedName>
    <definedName name="________________________________________TLA95" localSheetId="10">#REF!</definedName>
    <definedName name="________________________________________TLA95">#REF!</definedName>
    <definedName name="________________________________________tz593" localSheetId="32">#REF!</definedName>
    <definedName name="________________________________________tz593" localSheetId="10">#REF!</definedName>
    <definedName name="________________________________________tz593">#REF!</definedName>
    <definedName name="________________________________________VL100" localSheetId="32">#REF!</definedName>
    <definedName name="________________________________________VL100" localSheetId="10">#REF!</definedName>
    <definedName name="________________________________________VL100">#REF!</definedName>
    <definedName name="________________________________________VL250" localSheetId="32">#REF!</definedName>
    <definedName name="________________________________________VL250" localSheetId="10">#REF!</definedName>
    <definedName name="________________________________________VL250">#REF!</definedName>
    <definedName name="_______________________________________a1" localSheetId="8" hidden="1">{"'Sheet1'!$L$16"}</definedName>
    <definedName name="_______________________________________a1" hidden="1">{"'Sheet1'!$L$16"}</definedName>
    <definedName name="_______________________________________boi1" localSheetId="32">#REF!</definedName>
    <definedName name="_______________________________________boi1" localSheetId="10">#REF!</definedName>
    <definedName name="_______________________________________boi1">#REF!</definedName>
    <definedName name="_______________________________________boi2" localSheetId="32">#REF!</definedName>
    <definedName name="_______________________________________boi2" localSheetId="10">#REF!</definedName>
    <definedName name="_______________________________________boi2">#REF!</definedName>
    <definedName name="_______________________________________CON1" localSheetId="32">#REF!</definedName>
    <definedName name="_______________________________________CON1" localSheetId="10">#REF!</definedName>
    <definedName name="_______________________________________CON1">#REF!</definedName>
    <definedName name="_______________________________________CON2" localSheetId="32">#REF!</definedName>
    <definedName name="_______________________________________CON2" localSheetId="10">#REF!</definedName>
    <definedName name="_______________________________________CON2">#REF!</definedName>
    <definedName name="_______________________________________ddn400" localSheetId="32">#REF!</definedName>
    <definedName name="_______________________________________ddn400" localSheetId="10">#REF!</definedName>
    <definedName name="_______________________________________ddn400">#REF!</definedName>
    <definedName name="_______________________________________ddn600" localSheetId="32">#REF!</definedName>
    <definedName name="_______________________________________ddn600" localSheetId="10">#REF!</definedName>
    <definedName name="_______________________________________ddn600">#REF!</definedName>
    <definedName name="_______________________________________DT12" localSheetId="8" hidden="1">{"'Sheet1'!$L$16"}</definedName>
    <definedName name="_______________________________________DT12" hidden="1">{"'Sheet1'!$L$16"}</definedName>
    <definedName name="_______________________________________hsm2">1.1289</definedName>
    <definedName name="_______________________________________hso2" localSheetId="8">#REF!</definedName>
    <definedName name="_______________________________________hso2" localSheetId="32">#REF!</definedName>
    <definedName name="_______________________________________hso2" localSheetId="10">#REF!</definedName>
    <definedName name="_______________________________________hso2">#REF!</definedName>
    <definedName name="_______________________________________kha1" localSheetId="32">#REF!</definedName>
    <definedName name="_______________________________________kha1" localSheetId="10">#REF!</definedName>
    <definedName name="_______________________________________kha1">#REF!</definedName>
    <definedName name="_______________________________________MAC12" localSheetId="32">#REF!</definedName>
    <definedName name="_______________________________________MAC12" localSheetId="10">#REF!</definedName>
    <definedName name="_______________________________________MAC12">#REF!</definedName>
    <definedName name="_______________________________________MAC46" localSheetId="32">#REF!</definedName>
    <definedName name="_______________________________________MAC46" localSheetId="10">#REF!</definedName>
    <definedName name="_______________________________________MAC46">#REF!</definedName>
    <definedName name="_______________________________________NCL100" localSheetId="32">#REF!</definedName>
    <definedName name="_______________________________________NCL100" localSheetId="10">#REF!</definedName>
    <definedName name="_______________________________________NCL100">#REF!</definedName>
    <definedName name="_______________________________________NCL200" localSheetId="32">#REF!</definedName>
    <definedName name="_______________________________________NCL200" localSheetId="10">#REF!</definedName>
    <definedName name="_______________________________________NCL200">#REF!</definedName>
    <definedName name="_______________________________________NCL250" localSheetId="32">#REF!</definedName>
    <definedName name="_______________________________________NCL250" localSheetId="10">#REF!</definedName>
    <definedName name="_______________________________________NCL250">#REF!</definedName>
    <definedName name="_______________________________________NET2" localSheetId="32">#REF!</definedName>
    <definedName name="_______________________________________NET2" localSheetId="10">#REF!</definedName>
    <definedName name="_______________________________________NET2">#REF!</definedName>
    <definedName name="_______________________________________nin190" localSheetId="32">#REF!</definedName>
    <definedName name="_______________________________________nin190" localSheetId="10">#REF!</definedName>
    <definedName name="_______________________________________nin190">#REF!</definedName>
    <definedName name="_______________________________________PA3" localSheetId="8" hidden="1">{"'Sheet1'!$L$16"}</definedName>
    <definedName name="_______________________________________PA3" hidden="1">{"'Sheet1'!$L$16"}</definedName>
    <definedName name="_______________________________________sc1" localSheetId="32">#REF!</definedName>
    <definedName name="_______________________________________sc1" localSheetId="10">#REF!</definedName>
    <definedName name="_______________________________________sc1">#REF!</definedName>
    <definedName name="_______________________________________SC2" localSheetId="32">#REF!</definedName>
    <definedName name="_______________________________________SC2" localSheetId="10">#REF!</definedName>
    <definedName name="_______________________________________SC2">#REF!</definedName>
    <definedName name="_______________________________________sc3" localSheetId="32">#REF!</definedName>
    <definedName name="_______________________________________sc3" localSheetId="10">#REF!</definedName>
    <definedName name="_______________________________________sc3">#REF!</definedName>
    <definedName name="_______________________________________SN3" localSheetId="32">#REF!</definedName>
    <definedName name="_______________________________________SN3" localSheetId="10">#REF!</definedName>
    <definedName name="_______________________________________SN3">#REF!</definedName>
    <definedName name="_______________________________________TL1" localSheetId="32">#REF!</definedName>
    <definedName name="_______________________________________TL1" localSheetId="10">#REF!</definedName>
    <definedName name="_______________________________________TL1">#REF!</definedName>
    <definedName name="_______________________________________TL2" localSheetId="32">#REF!</definedName>
    <definedName name="_______________________________________TL2" localSheetId="10">#REF!</definedName>
    <definedName name="_______________________________________TL2">#REF!</definedName>
    <definedName name="_______________________________________TL3" localSheetId="32">#REF!</definedName>
    <definedName name="_______________________________________TL3" localSheetId="10">#REF!</definedName>
    <definedName name="_______________________________________TL3">#REF!</definedName>
    <definedName name="_______________________________________TLA120" localSheetId="32">#REF!</definedName>
    <definedName name="_______________________________________TLA120" localSheetId="10">#REF!</definedName>
    <definedName name="_______________________________________TLA120">#REF!</definedName>
    <definedName name="_______________________________________TLA35" localSheetId="32">#REF!</definedName>
    <definedName name="_______________________________________TLA35" localSheetId="10">#REF!</definedName>
    <definedName name="_______________________________________TLA35">#REF!</definedName>
    <definedName name="_______________________________________TLA50" localSheetId="32">#REF!</definedName>
    <definedName name="_______________________________________TLA50" localSheetId="10">#REF!</definedName>
    <definedName name="_______________________________________TLA50">#REF!</definedName>
    <definedName name="_______________________________________TLA70" localSheetId="32">#REF!</definedName>
    <definedName name="_______________________________________TLA70" localSheetId="10">#REF!</definedName>
    <definedName name="_______________________________________TLA70">#REF!</definedName>
    <definedName name="_______________________________________TLA95" localSheetId="32">#REF!</definedName>
    <definedName name="_______________________________________TLA95" localSheetId="10">#REF!</definedName>
    <definedName name="_______________________________________TLA95">#REF!</definedName>
    <definedName name="_______________________________________tz593" localSheetId="32">#REF!</definedName>
    <definedName name="_______________________________________tz593" localSheetId="10">#REF!</definedName>
    <definedName name="_______________________________________tz593">#REF!</definedName>
    <definedName name="_______________________________________VL100" localSheetId="32">#REF!</definedName>
    <definedName name="_______________________________________VL100" localSheetId="10">#REF!</definedName>
    <definedName name="_______________________________________VL100">#REF!</definedName>
    <definedName name="_______________________________________VL250" localSheetId="32">#REF!</definedName>
    <definedName name="_______________________________________VL250" localSheetId="10">#REF!</definedName>
    <definedName name="_______________________________________VL250">#REF!</definedName>
    <definedName name="______________________________________a1" localSheetId="8" hidden="1">{"'Sheet1'!$L$16"}</definedName>
    <definedName name="______________________________________a1" hidden="1">{"'Sheet1'!$L$16"}</definedName>
    <definedName name="______________________________________boi1" localSheetId="32">#REF!</definedName>
    <definedName name="______________________________________boi1" localSheetId="10">#REF!</definedName>
    <definedName name="______________________________________boi1">#REF!</definedName>
    <definedName name="______________________________________boi2" localSheetId="32">#REF!</definedName>
    <definedName name="______________________________________boi2" localSheetId="10">#REF!</definedName>
    <definedName name="______________________________________boi2">#REF!</definedName>
    <definedName name="______________________________________CON1" localSheetId="32">#REF!</definedName>
    <definedName name="______________________________________CON1" localSheetId="10">#REF!</definedName>
    <definedName name="______________________________________CON1">#REF!</definedName>
    <definedName name="______________________________________CON2" localSheetId="32">#REF!</definedName>
    <definedName name="______________________________________CON2" localSheetId="10">#REF!</definedName>
    <definedName name="______________________________________CON2">#REF!</definedName>
    <definedName name="______________________________________ddn400" localSheetId="32">#REF!</definedName>
    <definedName name="______________________________________ddn400" localSheetId="10">#REF!</definedName>
    <definedName name="______________________________________ddn400">#REF!</definedName>
    <definedName name="______________________________________ddn600" localSheetId="32">#REF!</definedName>
    <definedName name="______________________________________ddn600" localSheetId="10">#REF!</definedName>
    <definedName name="______________________________________ddn600">#REF!</definedName>
    <definedName name="______________________________________DT12" localSheetId="8" hidden="1">{"'Sheet1'!$L$16"}</definedName>
    <definedName name="______________________________________DT12" hidden="1">{"'Sheet1'!$L$16"}</definedName>
    <definedName name="______________________________________hsm2">1.1289</definedName>
    <definedName name="______________________________________hso2" localSheetId="8">#REF!</definedName>
    <definedName name="______________________________________hso2" localSheetId="32">#REF!</definedName>
    <definedName name="______________________________________hso2" localSheetId="10">#REF!</definedName>
    <definedName name="______________________________________hso2">#REF!</definedName>
    <definedName name="______________________________________kha1" localSheetId="32">#REF!</definedName>
    <definedName name="______________________________________kha1" localSheetId="10">#REF!</definedName>
    <definedName name="______________________________________kha1">#REF!</definedName>
    <definedName name="______________________________________MAC12" localSheetId="32">#REF!</definedName>
    <definedName name="______________________________________MAC12" localSheetId="10">#REF!</definedName>
    <definedName name="______________________________________MAC12">#REF!</definedName>
    <definedName name="______________________________________MAC46" localSheetId="32">#REF!</definedName>
    <definedName name="______________________________________MAC46" localSheetId="10">#REF!</definedName>
    <definedName name="______________________________________MAC46">#REF!</definedName>
    <definedName name="______________________________________NCL100" localSheetId="32">#REF!</definedName>
    <definedName name="______________________________________NCL100" localSheetId="10">#REF!</definedName>
    <definedName name="______________________________________NCL100">#REF!</definedName>
    <definedName name="______________________________________NCL200" localSheetId="32">#REF!</definedName>
    <definedName name="______________________________________NCL200" localSheetId="10">#REF!</definedName>
    <definedName name="______________________________________NCL200">#REF!</definedName>
    <definedName name="______________________________________NCL250" localSheetId="32">#REF!</definedName>
    <definedName name="______________________________________NCL250" localSheetId="10">#REF!</definedName>
    <definedName name="______________________________________NCL250">#REF!</definedName>
    <definedName name="______________________________________NET2" localSheetId="32">#REF!</definedName>
    <definedName name="______________________________________NET2" localSheetId="10">#REF!</definedName>
    <definedName name="______________________________________NET2">#REF!</definedName>
    <definedName name="______________________________________nin190" localSheetId="32">#REF!</definedName>
    <definedName name="______________________________________nin190" localSheetId="10">#REF!</definedName>
    <definedName name="______________________________________nin190">#REF!</definedName>
    <definedName name="______________________________________PA3" localSheetId="8" hidden="1">{"'Sheet1'!$L$16"}</definedName>
    <definedName name="______________________________________PA3" hidden="1">{"'Sheet1'!$L$16"}</definedName>
    <definedName name="______________________________________sc1" localSheetId="32">#REF!</definedName>
    <definedName name="______________________________________sc1" localSheetId="10">#REF!</definedName>
    <definedName name="______________________________________sc1">#REF!</definedName>
    <definedName name="______________________________________SC2" localSheetId="32">#REF!</definedName>
    <definedName name="______________________________________SC2" localSheetId="10">#REF!</definedName>
    <definedName name="______________________________________SC2">#REF!</definedName>
    <definedName name="______________________________________sc3" localSheetId="32">#REF!</definedName>
    <definedName name="______________________________________sc3" localSheetId="10">#REF!</definedName>
    <definedName name="______________________________________sc3">#REF!</definedName>
    <definedName name="______________________________________SN3" localSheetId="32">#REF!</definedName>
    <definedName name="______________________________________SN3" localSheetId="10">#REF!</definedName>
    <definedName name="______________________________________SN3">#REF!</definedName>
    <definedName name="______________________________________TL1" localSheetId="32">#REF!</definedName>
    <definedName name="______________________________________TL1" localSheetId="10">#REF!</definedName>
    <definedName name="______________________________________TL1">#REF!</definedName>
    <definedName name="______________________________________TL2" localSheetId="32">#REF!</definedName>
    <definedName name="______________________________________TL2" localSheetId="10">#REF!</definedName>
    <definedName name="______________________________________TL2">#REF!</definedName>
    <definedName name="______________________________________TL3" localSheetId="32">#REF!</definedName>
    <definedName name="______________________________________TL3" localSheetId="10">#REF!</definedName>
    <definedName name="______________________________________TL3">#REF!</definedName>
    <definedName name="______________________________________TLA120" localSheetId="32">#REF!</definedName>
    <definedName name="______________________________________TLA120" localSheetId="10">#REF!</definedName>
    <definedName name="______________________________________TLA120">#REF!</definedName>
    <definedName name="______________________________________TLA35" localSheetId="32">#REF!</definedName>
    <definedName name="______________________________________TLA35" localSheetId="10">#REF!</definedName>
    <definedName name="______________________________________TLA35">#REF!</definedName>
    <definedName name="______________________________________TLA50" localSheetId="32">#REF!</definedName>
    <definedName name="______________________________________TLA50" localSheetId="10">#REF!</definedName>
    <definedName name="______________________________________TLA50">#REF!</definedName>
    <definedName name="______________________________________TLA70" localSheetId="32">#REF!</definedName>
    <definedName name="______________________________________TLA70" localSheetId="10">#REF!</definedName>
    <definedName name="______________________________________TLA70">#REF!</definedName>
    <definedName name="______________________________________TLA95" localSheetId="32">#REF!</definedName>
    <definedName name="______________________________________TLA95" localSheetId="10">#REF!</definedName>
    <definedName name="______________________________________TLA95">#REF!</definedName>
    <definedName name="______________________________________tz593" localSheetId="32">#REF!</definedName>
    <definedName name="______________________________________tz593" localSheetId="10">#REF!</definedName>
    <definedName name="______________________________________tz593">#REF!</definedName>
    <definedName name="______________________________________VL100" localSheetId="32">#REF!</definedName>
    <definedName name="______________________________________VL100" localSheetId="10">#REF!</definedName>
    <definedName name="______________________________________VL100">#REF!</definedName>
    <definedName name="______________________________________VL250" localSheetId="32">#REF!</definedName>
    <definedName name="______________________________________VL250" localSheetId="10">#REF!</definedName>
    <definedName name="______________________________________VL250">#REF!</definedName>
    <definedName name="_____________________________________a1" localSheetId="8" hidden="1">{"'Sheet1'!$L$16"}</definedName>
    <definedName name="_____________________________________a1" hidden="1">{"'Sheet1'!$L$16"}</definedName>
    <definedName name="_____________________________________boi1" localSheetId="32">#REF!</definedName>
    <definedName name="_____________________________________boi1" localSheetId="10">#REF!</definedName>
    <definedName name="_____________________________________boi1">#REF!</definedName>
    <definedName name="_____________________________________boi2" localSheetId="32">#REF!</definedName>
    <definedName name="_____________________________________boi2" localSheetId="10">#REF!</definedName>
    <definedName name="_____________________________________boi2">#REF!</definedName>
    <definedName name="_____________________________________CON1" localSheetId="32">#REF!</definedName>
    <definedName name="_____________________________________CON1" localSheetId="10">#REF!</definedName>
    <definedName name="_____________________________________CON1">#REF!</definedName>
    <definedName name="_____________________________________CON2" localSheetId="32">#REF!</definedName>
    <definedName name="_____________________________________CON2" localSheetId="10">#REF!</definedName>
    <definedName name="_____________________________________CON2">#REF!</definedName>
    <definedName name="_____________________________________ddn400" localSheetId="32">#REF!</definedName>
    <definedName name="_____________________________________ddn400" localSheetId="10">#REF!</definedName>
    <definedName name="_____________________________________ddn400">#REF!</definedName>
    <definedName name="_____________________________________ddn600" localSheetId="32">#REF!</definedName>
    <definedName name="_____________________________________ddn600" localSheetId="10">#REF!</definedName>
    <definedName name="_____________________________________ddn600">#REF!</definedName>
    <definedName name="_____________________________________DT12" localSheetId="8" hidden="1">{"'Sheet1'!$L$16"}</definedName>
    <definedName name="_____________________________________DT12" hidden="1">{"'Sheet1'!$L$16"}</definedName>
    <definedName name="_____________________________________hsm2">1.1289</definedName>
    <definedName name="_____________________________________hso2" localSheetId="8">#REF!</definedName>
    <definedName name="_____________________________________hso2" localSheetId="32">#REF!</definedName>
    <definedName name="_____________________________________hso2" localSheetId="10">#REF!</definedName>
    <definedName name="_____________________________________hso2">#REF!</definedName>
    <definedName name="_____________________________________kha1" localSheetId="32">#REF!</definedName>
    <definedName name="_____________________________________kha1" localSheetId="10">#REF!</definedName>
    <definedName name="_____________________________________kha1">#REF!</definedName>
    <definedName name="_____________________________________MAC12" localSheetId="32">#REF!</definedName>
    <definedName name="_____________________________________MAC12" localSheetId="10">#REF!</definedName>
    <definedName name="_____________________________________MAC12">#REF!</definedName>
    <definedName name="_____________________________________MAC46" localSheetId="32">#REF!</definedName>
    <definedName name="_____________________________________MAC46" localSheetId="10">#REF!</definedName>
    <definedName name="_____________________________________MAC46">#REF!</definedName>
    <definedName name="_____________________________________NCL100" localSheetId="32">#REF!</definedName>
    <definedName name="_____________________________________NCL100" localSheetId="10">#REF!</definedName>
    <definedName name="_____________________________________NCL100">#REF!</definedName>
    <definedName name="_____________________________________NCL200" localSheetId="32">#REF!</definedName>
    <definedName name="_____________________________________NCL200" localSheetId="10">#REF!</definedName>
    <definedName name="_____________________________________NCL200">#REF!</definedName>
    <definedName name="_____________________________________NCL250" localSheetId="32">#REF!</definedName>
    <definedName name="_____________________________________NCL250" localSheetId="10">#REF!</definedName>
    <definedName name="_____________________________________NCL250">#REF!</definedName>
    <definedName name="_____________________________________NET2" localSheetId="32">#REF!</definedName>
    <definedName name="_____________________________________NET2" localSheetId="10">#REF!</definedName>
    <definedName name="_____________________________________NET2">#REF!</definedName>
    <definedName name="_____________________________________nin190" localSheetId="32">#REF!</definedName>
    <definedName name="_____________________________________nin190" localSheetId="10">#REF!</definedName>
    <definedName name="_____________________________________nin190">#REF!</definedName>
    <definedName name="_____________________________________PA3" localSheetId="8" hidden="1">{"'Sheet1'!$L$16"}</definedName>
    <definedName name="_____________________________________PA3" hidden="1">{"'Sheet1'!$L$16"}</definedName>
    <definedName name="_____________________________________sc1" localSheetId="32">#REF!</definedName>
    <definedName name="_____________________________________sc1" localSheetId="10">#REF!</definedName>
    <definedName name="_____________________________________sc1">#REF!</definedName>
    <definedName name="_____________________________________SC2" localSheetId="32">#REF!</definedName>
    <definedName name="_____________________________________SC2" localSheetId="10">#REF!</definedName>
    <definedName name="_____________________________________SC2">#REF!</definedName>
    <definedName name="_____________________________________sc3" localSheetId="32">#REF!</definedName>
    <definedName name="_____________________________________sc3" localSheetId="10">#REF!</definedName>
    <definedName name="_____________________________________sc3">#REF!</definedName>
    <definedName name="_____________________________________SN3" localSheetId="32">#REF!</definedName>
    <definedName name="_____________________________________SN3" localSheetId="10">#REF!</definedName>
    <definedName name="_____________________________________SN3">#REF!</definedName>
    <definedName name="_____________________________________TL1" localSheetId="32">#REF!</definedName>
    <definedName name="_____________________________________TL1" localSheetId="10">#REF!</definedName>
    <definedName name="_____________________________________TL1">#REF!</definedName>
    <definedName name="_____________________________________TL2" localSheetId="32">#REF!</definedName>
    <definedName name="_____________________________________TL2" localSheetId="10">#REF!</definedName>
    <definedName name="_____________________________________TL2">#REF!</definedName>
    <definedName name="_____________________________________TL3" localSheetId="32">#REF!</definedName>
    <definedName name="_____________________________________TL3" localSheetId="10">#REF!</definedName>
    <definedName name="_____________________________________TL3">#REF!</definedName>
    <definedName name="_____________________________________TLA120" localSheetId="32">#REF!</definedName>
    <definedName name="_____________________________________TLA120" localSheetId="10">#REF!</definedName>
    <definedName name="_____________________________________TLA120">#REF!</definedName>
    <definedName name="_____________________________________TLA35" localSheetId="32">#REF!</definedName>
    <definedName name="_____________________________________TLA35" localSheetId="10">#REF!</definedName>
    <definedName name="_____________________________________TLA35">#REF!</definedName>
    <definedName name="_____________________________________TLA50" localSheetId="32">#REF!</definedName>
    <definedName name="_____________________________________TLA50" localSheetId="10">#REF!</definedName>
    <definedName name="_____________________________________TLA50">#REF!</definedName>
    <definedName name="_____________________________________TLA70" localSheetId="32">#REF!</definedName>
    <definedName name="_____________________________________TLA70" localSheetId="10">#REF!</definedName>
    <definedName name="_____________________________________TLA70">#REF!</definedName>
    <definedName name="_____________________________________TLA95" localSheetId="32">#REF!</definedName>
    <definedName name="_____________________________________TLA95" localSheetId="10">#REF!</definedName>
    <definedName name="_____________________________________TLA95">#REF!</definedName>
    <definedName name="_____________________________________tz593" localSheetId="32">#REF!</definedName>
    <definedName name="_____________________________________tz593" localSheetId="10">#REF!</definedName>
    <definedName name="_____________________________________tz593">#REF!</definedName>
    <definedName name="_____________________________________VL100" localSheetId="32">#REF!</definedName>
    <definedName name="_____________________________________VL100" localSheetId="10">#REF!</definedName>
    <definedName name="_____________________________________VL100">#REF!</definedName>
    <definedName name="_____________________________________VL250" localSheetId="32">#REF!</definedName>
    <definedName name="_____________________________________VL250" localSheetId="10">#REF!</definedName>
    <definedName name="_____________________________________VL250">#REF!</definedName>
    <definedName name="____________________________________a1" localSheetId="8" hidden="1">{"'Sheet1'!$L$16"}</definedName>
    <definedName name="____________________________________a1" hidden="1">{"'Sheet1'!$L$16"}</definedName>
    <definedName name="____________________________________boi1" localSheetId="32">#REF!</definedName>
    <definedName name="____________________________________boi1" localSheetId="10">#REF!</definedName>
    <definedName name="____________________________________boi1">#REF!</definedName>
    <definedName name="____________________________________boi2" localSheetId="32">#REF!</definedName>
    <definedName name="____________________________________boi2" localSheetId="10">#REF!</definedName>
    <definedName name="____________________________________boi2">#REF!</definedName>
    <definedName name="____________________________________CON1" localSheetId="32">#REF!</definedName>
    <definedName name="____________________________________CON1" localSheetId="10">#REF!</definedName>
    <definedName name="____________________________________CON1">#REF!</definedName>
    <definedName name="____________________________________CON2" localSheetId="32">#REF!</definedName>
    <definedName name="____________________________________CON2" localSheetId="10">#REF!</definedName>
    <definedName name="____________________________________CON2">#REF!</definedName>
    <definedName name="____________________________________ddn400" localSheetId="32">#REF!</definedName>
    <definedName name="____________________________________ddn400" localSheetId="10">#REF!</definedName>
    <definedName name="____________________________________ddn400">#REF!</definedName>
    <definedName name="____________________________________ddn600" localSheetId="32">#REF!</definedName>
    <definedName name="____________________________________ddn600" localSheetId="10">#REF!</definedName>
    <definedName name="____________________________________ddn600">#REF!</definedName>
    <definedName name="____________________________________DT12" localSheetId="8" hidden="1">{"'Sheet1'!$L$16"}</definedName>
    <definedName name="____________________________________DT12" hidden="1">{"'Sheet1'!$L$16"}</definedName>
    <definedName name="____________________________________hsm2">1.1289</definedName>
    <definedName name="____________________________________hso2" localSheetId="8">#REF!</definedName>
    <definedName name="____________________________________hso2" localSheetId="32">#REF!</definedName>
    <definedName name="____________________________________hso2" localSheetId="10">#REF!</definedName>
    <definedName name="____________________________________hso2">#REF!</definedName>
    <definedName name="____________________________________kha1" localSheetId="32">#REF!</definedName>
    <definedName name="____________________________________kha1" localSheetId="10">#REF!</definedName>
    <definedName name="____________________________________kha1">#REF!</definedName>
    <definedName name="____________________________________MAC12" localSheetId="32">#REF!</definedName>
    <definedName name="____________________________________MAC12" localSheetId="10">#REF!</definedName>
    <definedName name="____________________________________MAC12">#REF!</definedName>
    <definedName name="____________________________________MAC46" localSheetId="32">#REF!</definedName>
    <definedName name="____________________________________MAC46" localSheetId="10">#REF!</definedName>
    <definedName name="____________________________________MAC46">#REF!</definedName>
    <definedName name="____________________________________NCL100" localSheetId="32">#REF!</definedName>
    <definedName name="____________________________________NCL100" localSheetId="10">#REF!</definedName>
    <definedName name="____________________________________NCL100">#REF!</definedName>
    <definedName name="____________________________________NCL200" localSheetId="32">#REF!</definedName>
    <definedName name="____________________________________NCL200" localSheetId="10">#REF!</definedName>
    <definedName name="____________________________________NCL200">#REF!</definedName>
    <definedName name="____________________________________NCL250" localSheetId="32">#REF!</definedName>
    <definedName name="____________________________________NCL250" localSheetId="10">#REF!</definedName>
    <definedName name="____________________________________NCL250">#REF!</definedName>
    <definedName name="____________________________________NET2" localSheetId="32">#REF!</definedName>
    <definedName name="____________________________________NET2" localSheetId="10">#REF!</definedName>
    <definedName name="____________________________________NET2">#REF!</definedName>
    <definedName name="____________________________________nin190" localSheetId="32">#REF!</definedName>
    <definedName name="____________________________________nin190" localSheetId="10">#REF!</definedName>
    <definedName name="____________________________________nin190">#REF!</definedName>
    <definedName name="____________________________________PA3" localSheetId="8" hidden="1">{"'Sheet1'!$L$16"}</definedName>
    <definedName name="____________________________________PA3" hidden="1">{"'Sheet1'!$L$16"}</definedName>
    <definedName name="____________________________________sc1" localSheetId="32">#REF!</definedName>
    <definedName name="____________________________________sc1" localSheetId="10">#REF!</definedName>
    <definedName name="____________________________________sc1">#REF!</definedName>
    <definedName name="____________________________________SC2" localSheetId="32">#REF!</definedName>
    <definedName name="____________________________________SC2" localSheetId="10">#REF!</definedName>
    <definedName name="____________________________________SC2">#REF!</definedName>
    <definedName name="____________________________________sc3" localSheetId="32">#REF!</definedName>
    <definedName name="____________________________________sc3" localSheetId="10">#REF!</definedName>
    <definedName name="____________________________________sc3">#REF!</definedName>
    <definedName name="____________________________________SN3" localSheetId="32">#REF!</definedName>
    <definedName name="____________________________________SN3" localSheetId="10">#REF!</definedName>
    <definedName name="____________________________________SN3">#REF!</definedName>
    <definedName name="____________________________________TL1" localSheetId="32">#REF!</definedName>
    <definedName name="____________________________________TL1" localSheetId="10">#REF!</definedName>
    <definedName name="____________________________________TL1">#REF!</definedName>
    <definedName name="____________________________________TL2" localSheetId="32">#REF!</definedName>
    <definedName name="____________________________________TL2" localSheetId="10">#REF!</definedName>
    <definedName name="____________________________________TL2">#REF!</definedName>
    <definedName name="____________________________________TL3" localSheetId="32">#REF!</definedName>
    <definedName name="____________________________________TL3" localSheetId="10">#REF!</definedName>
    <definedName name="____________________________________TL3">#REF!</definedName>
    <definedName name="____________________________________TLA120" localSheetId="32">#REF!</definedName>
    <definedName name="____________________________________TLA120" localSheetId="10">#REF!</definedName>
    <definedName name="____________________________________TLA120">#REF!</definedName>
    <definedName name="____________________________________TLA35" localSheetId="32">#REF!</definedName>
    <definedName name="____________________________________TLA35" localSheetId="10">#REF!</definedName>
    <definedName name="____________________________________TLA35">#REF!</definedName>
    <definedName name="____________________________________TLA50" localSheetId="32">#REF!</definedName>
    <definedName name="____________________________________TLA50" localSheetId="10">#REF!</definedName>
    <definedName name="____________________________________TLA50">#REF!</definedName>
    <definedName name="____________________________________TLA70" localSheetId="32">#REF!</definedName>
    <definedName name="____________________________________TLA70" localSheetId="10">#REF!</definedName>
    <definedName name="____________________________________TLA70">#REF!</definedName>
    <definedName name="____________________________________TLA95" localSheetId="32">#REF!</definedName>
    <definedName name="____________________________________TLA95" localSheetId="10">#REF!</definedName>
    <definedName name="____________________________________TLA95">#REF!</definedName>
    <definedName name="____________________________________tz593" localSheetId="32">#REF!</definedName>
    <definedName name="____________________________________tz593" localSheetId="10">#REF!</definedName>
    <definedName name="____________________________________tz593">#REF!</definedName>
    <definedName name="____________________________________VL100" localSheetId="32">#REF!</definedName>
    <definedName name="____________________________________VL100" localSheetId="10">#REF!</definedName>
    <definedName name="____________________________________VL100">#REF!</definedName>
    <definedName name="____________________________________VL250" localSheetId="32">#REF!</definedName>
    <definedName name="____________________________________VL250" localSheetId="10">#REF!</definedName>
    <definedName name="____________________________________VL250">#REF!</definedName>
    <definedName name="___________________________________a1" localSheetId="8" hidden="1">{"'Sheet1'!$L$16"}</definedName>
    <definedName name="___________________________________a1" hidden="1">{"'Sheet1'!$L$16"}</definedName>
    <definedName name="___________________________________boi1" localSheetId="32">#REF!</definedName>
    <definedName name="___________________________________boi1" localSheetId="10">#REF!</definedName>
    <definedName name="___________________________________boi1">#REF!</definedName>
    <definedName name="___________________________________boi2" localSheetId="32">#REF!</definedName>
    <definedName name="___________________________________boi2" localSheetId="10">#REF!</definedName>
    <definedName name="___________________________________boi2">#REF!</definedName>
    <definedName name="___________________________________CON1" localSheetId="32">#REF!</definedName>
    <definedName name="___________________________________CON1" localSheetId="10">#REF!</definedName>
    <definedName name="___________________________________CON1">#REF!</definedName>
    <definedName name="___________________________________CON2" localSheetId="32">#REF!</definedName>
    <definedName name="___________________________________CON2" localSheetId="10">#REF!</definedName>
    <definedName name="___________________________________CON2">#REF!</definedName>
    <definedName name="___________________________________ddn400" localSheetId="32">#REF!</definedName>
    <definedName name="___________________________________ddn400" localSheetId="10">#REF!</definedName>
    <definedName name="___________________________________ddn400">#REF!</definedName>
    <definedName name="___________________________________ddn600" localSheetId="32">#REF!</definedName>
    <definedName name="___________________________________ddn600" localSheetId="10">#REF!</definedName>
    <definedName name="___________________________________ddn600">#REF!</definedName>
    <definedName name="___________________________________DT12" localSheetId="8" hidden="1">{"'Sheet1'!$L$16"}</definedName>
    <definedName name="___________________________________DT12" hidden="1">{"'Sheet1'!$L$16"}</definedName>
    <definedName name="___________________________________hsm2">1.1289</definedName>
    <definedName name="___________________________________hso2" localSheetId="8">#REF!</definedName>
    <definedName name="___________________________________hso2" localSheetId="32">#REF!</definedName>
    <definedName name="___________________________________hso2" localSheetId="10">#REF!</definedName>
    <definedName name="___________________________________hso2">#REF!</definedName>
    <definedName name="___________________________________kha1" localSheetId="32">#REF!</definedName>
    <definedName name="___________________________________kha1" localSheetId="10">#REF!</definedName>
    <definedName name="___________________________________kha1">#REF!</definedName>
    <definedName name="___________________________________MAC12" localSheetId="32">#REF!</definedName>
    <definedName name="___________________________________MAC12" localSheetId="10">#REF!</definedName>
    <definedName name="___________________________________MAC12">#REF!</definedName>
    <definedName name="___________________________________MAC46" localSheetId="32">#REF!</definedName>
    <definedName name="___________________________________MAC46" localSheetId="10">#REF!</definedName>
    <definedName name="___________________________________MAC46">#REF!</definedName>
    <definedName name="___________________________________NCL100" localSheetId="32">#REF!</definedName>
    <definedName name="___________________________________NCL100" localSheetId="10">#REF!</definedName>
    <definedName name="___________________________________NCL100">#REF!</definedName>
    <definedName name="___________________________________NCL200" localSheetId="32">#REF!</definedName>
    <definedName name="___________________________________NCL200" localSheetId="10">#REF!</definedName>
    <definedName name="___________________________________NCL200">#REF!</definedName>
    <definedName name="___________________________________NCL250" localSheetId="32">#REF!</definedName>
    <definedName name="___________________________________NCL250" localSheetId="10">#REF!</definedName>
    <definedName name="___________________________________NCL250">#REF!</definedName>
    <definedName name="___________________________________NET2" localSheetId="32">#REF!</definedName>
    <definedName name="___________________________________NET2" localSheetId="10">#REF!</definedName>
    <definedName name="___________________________________NET2">#REF!</definedName>
    <definedName name="___________________________________nin190" localSheetId="32">#REF!</definedName>
    <definedName name="___________________________________nin190" localSheetId="10">#REF!</definedName>
    <definedName name="___________________________________nin190">#REF!</definedName>
    <definedName name="___________________________________PA3" localSheetId="8" hidden="1">{"'Sheet1'!$L$16"}</definedName>
    <definedName name="___________________________________PA3" hidden="1">{"'Sheet1'!$L$16"}</definedName>
    <definedName name="___________________________________sc1" localSheetId="32">#REF!</definedName>
    <definedName name="___________________________________sc1" localSheetId="10">#REF!</definedName>
    <definedName name="___________________________________sc1">#REF!</definedName>
    <definedName name="___________________________________SC2" localSheetId="32">#REF!</definedName>
    <definedName name="___________________________________SC2" localSheetId="10">#REF!</definedName>
    <definedName name="___________________________________SC2">#REF!</definedName>
    <definedName name="___________________________________sc3" localSheetId="32">#REF!</definedName>
    <definedName name="___________________________________sc3" localSheetId="10">#REF!</definedName>
    <definedName name="___________________________________sc3">#REF!</definedName>
    <definedName name="___________________________________SN3" localSheetId="32">#REF!</definedName>
    <definedName name="___________________________________SN3" localSheetId="10">#REF!</definedName>
    <definedName name="___________________________________SN3">#REF!</definedName>
    <definedName name="___________________________________TL1" localSheetId="32">#REF!</definedName>
    <definedName name="___________________________________TL1" localSheetId="10">#REF!</definedName>
    <definedName name="___________________________________TL1">#REF!</definedName>
    <definedName name="___________________________________TL2" localSheetId="32">#REF!</definedName>
    <definedName name="___________________________________TL2" localSheetId="10">#REF!</definedName>
    <definedName name="___________________________________TL2">#REF!</definedName>
    <definedName name="___________________________________TL3" localSheetId="32">#REF!</definedName>
    <definedName name="___________________________________TL3" localSheetId="10">#REF!</definedName>
    <definedName name="___________________________________TL3">#REF!</definedName>
    <definedName name="___________________________________TLA120" localSheetId="32">#REF!</definedName>
    <definedName name="___________________________________TLA120" localSheetId="10">#REF!</definedName>
    <definedName name="___________________________________TLA120">#REF!</definedName>
    <definedName name="___________________________________TLA35" localSheetId="32">#REF!</definedName>
    <definedName name="___________________________________TLA35" localSheetId="10">#REF!</definedName>
    <definedName name="___________________________________TLA35">#REF!</definedName>
    <definedName name="___________________________________TLA50" localSheetId="32">#REF!</definedName>
    <definedName name="___________________________________TLA50" localSheetId="10">#REF!</definedName>
    <definedName name="___________________________________TLA50">#REF!</definedName>
    <definedName name="___________________________________TLA70" localSheetId="32">#REF!</definedName>
    <definedName name="___________________________________TLA70" localSheetId="10">#REF!</definedName>
    <definedName name="___________________________________TLA70">#REF!</definedName>
    <definedName name="___________________________________TLA95" localSheetId="32">#REF!</definedName>
    <definedName name="___________________________________TLA95" localSheetId="10">#REF!</definedName>
    <definedName name="___________________________________TLA95">#REF!</definedName>
    <definedName name="___________________________________tz593" localSheetId="32">#REF!</definedName>
    <definedName name="___________________________________tz593" localSheetId="10">#REF!</definedName>
    <definedName name="___________________________________tz593">#REF!</definedName>
    <definedName name="___________________________________VL100" localSheetId="32">#REF!</definedName>
    <definedName name="___________________________________VL100" localSheetId="10">#REF!</definedName>
    <definedName name="___________________________________VL100">#REF!</definedName>
    <definedName name="___________________________________VL250" localSheetId="32">#REF!</definedName>
    <definedName name="___________________________________VL250" localSheetId="10">#REF!</definedName>
    <definedName name="___________________________________VL250">#REF!</definedName>
    <definedName name="__________________________________a1" localSheetId="8" hidden="1">{"'Sheet1'!$L$16"}</definedName>
    <definedName name="__________________________________a1" hidden="1">{"'Sheet1'!$L$16"}</definedName>
    <definedName name="__________________________________boi1" localSheetId="32">#REF!</definedName>
    <definedName name="__________________________________boi1" localSheetId="10">#REF!</definedName>
    <definedName name="__________________________________boi1">#REF!</definedName>
    <definedName name="__________________________________boi2" localSheetId="32">#REF!</definedName>
    <definedName name="__________________________________boi2" localSheetId="10">#REF!</definedName>
    <definedName name="__________________________________boi2">#REF!</definedName>
    <definedName name="__________________________________CON1" localSheetId="32">#REF!</definedName>
    <definedName name="__________________________________CON1" localSheetId="10">#REF!</definedName>
    <definedName name="__________________________________CON1">#REF!</definedName>
    <definedName name="__________________________________CON2" localSheetId="32">#REF!</definedName>
    <definedName name="__________________________________CON2" localSheetId="10">#REF!</definedName>
    <definedName name="__________________________________CON2">#REF!</definedName>
    <definedName name="__________________________________ddn400" localSheetId="32">#REF!</definedName>
    <definedName name="__________________________________ddn400" localSheetId="10">#REF!</definedName>
    <definedName name="__________________________________ddn400">#REF!</definedName>
    <definedName name="__________________________________ddn600" localSheetId="32">#REF!</definedName>
    <definedName name="__________________________________ddn600" localSheetId="10">#REF!</definedName>
    <definedName name="__________________________________ddn600">#REF!</definedName>
    <definedName name="__________________________________DT12" localSheetId="8" hidden="1">{"'Sheet1'!$L$16"}</definedName>
    <definedName name="__________________________________DT12" hidden="1">{"'Sheet1'!$L$16"}</definedName>
    <definedName name="__________________________________hsm2">1.1289</definedName>
    <definedName name="__________________________________hso2" localSheetId="8">#REF!</definedName>
    <definedName name="__________________________________hso2" localSheetId="32">#REF!</definedName>
    <definedName name="__________________________________hso2" localSheetId="10">#REF!</definedName>
    <definedName name="__________________________________hso2">#REF!</definedName>
    <definedName name="__________________________________kha1" localSheetId="32">#REF!</definedName>
    <definedName name="__________________________________kha1" localSheetId="10">#REF!</definedName>
    <definedName name="__________________________________kha1">#REF!</definedName>
    <definedName name="__________________________________MAC12" localSheetId="32">#REF!</definedName>
    <definedName name="__________________________________MAC12" localSheetId="10">#REF!</definedName>
    <definedName name="__________________________________MAC12">#REF!</definedName>
    <definedName name="__________________________________MAC46" localSheetId="32">#REF!</definedName>
    <definedName name="__________________________________MAC46" localSheetId="10">#REF!</definedName>
    <definedName name="__________________________________MAC46">#REF!</definedName>
    <definedName name="__________________________________NCL100" localSheetId="32">#REF!</definedName>
    <definedName name="__________________________________NCL100" localSheetId="10">#REF!</definedName>
    <definedName name="__________________________________NCL100">#REF!</definedName>
    <definedName name="__________________________________NCL200" localSheetId="32">#REF!</definedName>
    <definedName name="__________________________________NCL200" localSheetId="10">#REF!</definedName>
    <definedName name="__________________________________NCL200">#REF!</definedName>
    <definedName name="__________________________________NCL250" localSheetId="32">#REF!</definedName>
    <definedName name="__________________________________NCL250" localSheetId="10">#REF!</definedName>
    <definedName name="__________________________________NCL250">#REF!</definedName>
    <definedName name="__________________________________NET2" localSheetId="32">#REF!</definedName>
    <definedName name="__________________________________NET2" localSheetId="10">#REF!</definedName>
    <definedName name="__________________________________NET2">#REF!</definedName>
    <definedName name="__________________________________nin190" localSheetId="32">#REF!</definedName>
    <definedName name="__________________________________nin190" localSheetId="10">#REF!</definedName>
    <definedName name="__________________________________nin190">#REF!</definedName>
    <definedName name="__________________________________PA3" localSheetId="8" hidden="1">{"'Sheet1'!$L$16"}</definedName>
    <definedName name="__________________________________PA3" hidden="1">{"'Sheet1'!$L$16"}</definedName>
    <definedName name="__________________________________sc1" localSheetId="32">#REF!</definedName>
    <definedName name="__________________________________sc1" localSheetId="10">#REF!</definedName>
    <definedName name="__________________________________sc1">#REF!</definedName>
    <definedName name="__________________________________SC2" localSheetId="32">#REF!</definedName>
    <definedName name="__________________________________SC2" localSheetId="10">#REF!</definedName>
    <definedName name="__________________________________SC2">#REF!</definedName>
    <definedName name="__________________________________sc3" localSheetId="32">#REF!</definedName>
    <definedName name="__________________________________sc3" localSheetId="10">#REF!</definedName>
    <definedName name="__________________________________sc3">#REF!</definedName>
    <definedName name="__________________________________SN3" localSheetId="32">#REF!</definedName>
    <definedName name="__________________________________SN3" localSheetId="10">#REF!</definedName>
    <definedName name="__________________________________SN3">#REF!</definedName>
    <definedName name="__________________________________TL1" localSheetId="32">#REF!</definedName>
    <definedName name="__________________________________TL1" localSheetId="10">#REF!</definedName>
    <definedName name="__________________________________TL1">#REF!</definedName>
    <definedName name="__________________________________TL2" localSheetId="32">#REF!</definedName>
    <definedName name="__________________________________TL2" localSheetId="10">#REF!</definedName>
    <definedName name="__________________________________TL2">#REF!</definedName>
    <definedName name="__________________________________TL3" localSheetId="32">#REF!</definedName>
    <definedName name="__________________________________TL3" localSheetId="10">#REF!</definedName>
    <definedName name="__________________________________TL3">#REF!</definedName>
    <definedName name="__________________________________TLA120" localSheetId="32">#REF!</definedName>
    <definedName name="__________________________________TLA120" localSheetId="10">#REF!</definedName>
    <definedName name="__________________________________TLA120">#REF!</definedName>
    <definedName name="__________________________________TLA35" localSheetId="32">#REF!</definedName>
    <definedName name="__________________________________TLA35" localSheetId="10">#REF!</definedName>
    <definedName name="__________________________________TLA35">#REF!</definedName>
    <definedName name="__________________________________TLA50" localSheetId="32">#REF!</definedName>
    <definedName name="__________________________________TLA50" localSheetId="10">#REF!</definedName>
    <definedName name="__________________________________TLA50">#REF!</definedName>
    <definedName name="__________________________________TLA70" localSheetId="32">#REF!</definedName>
    <definedName name="__________________________________TLA70" localSheetId="10">#REF!</definedName>
    <definedName name="__________________________________TLA70">#REF!</definedName>
    <definedName name="__________________________________TLA95" localSheetId="32">#REF!</definedName>
    <definedName name="__________________________________TLA95" localSheetId="10">#REF!</definedName>
    <definedName name="__________________________________TLA95">#REF!</definedName>
    <definedName name="__________________________________tz593" localSheetId="32">#REF!</definedName>
    <definedName name="__________________________________tz593" localSheetId="10">#REF!</definedName>
    <definedName name="__________________________________tz593">#REF!</definedName>
    <definedName name="__________________________________VL100" localSheetId="32">#REF!</definedName>
    <definedName name="__________________________________VL100" localSheetId="10">#REF!</definedName>
    <definedName name="__________________________________VL100">#REF!</definedName>
    <definedName name="__________________________________VL250" localSheetId="32">#REF!</definedName>
    <definedName name="__________________________________VL250" localSheetId="10">#REF!</definedName>
    <definedName name="__________________________________VL250">#REF!</definedName>
    <definedName name="_________________________________a1" localSheetId="8" hidden="1">{"'Sheet1'!$L$16"}</definedName>
    <definedName name="_________________________________a1" hidden="1">{"'Sheet1'!$L$16"}</definedName>
    <definedName name="_________________________________boi1" localSheetId="32">#REF!</definedName>
    <definedName name="_________________________________boi1" localSheetId="10">#REF!</definedName>
    <definedName name="_________________________________boi1">#REF!</definedName>
    <definedName name="_________________________________boi2" localSheetId="32">#REF!</definedName>
    <definedName name="_________________________________boi2" localSheetId="10">#REF!</definedName>
    <definedName name="_________________________________boi2">#REF!</definedName>
    <definedName name="_________________________________CON1" localSheetId="32">#REF!</definedName>
    <definedName name="_________________________________CON1" localSheetId="10">#REF!</definedName>
    <definedName name="_________________________________CON1">#REF!</definedName>
    <definedName name="_________________________________CON2" localSheetId="32">#REF!</definedName>
    <definedName name="_________________________________CON2" localSheetId="10">#REF!</definedName>
    <definedName name="_________________________________CON2">#REF!</definedName>
    <definedName name="_________________________________ddn400" localSheetId="32">#REF!</definedName>
    <definedName name="_________________________________ddn400" localSheetId="10">#REF!</definedName>
    <definedName name="_________________________________ddn400">#REF!</definedName>
    <definedName name="_________________________________ddn600" localSheetId="32">#REF!</definedName>
    <definedName name="_________________________________ddn600" localSheetId="10">#REF!</definedName>
    <definedName name="_________________________________ddn600">#REF!</definedName>
    <definedName name="_________________________________DT12" localSheetId="8" hidden="1">{"'Sheet1'!$L$16"}</definedName>
    <definedName name="_________________________________DT12" hidden="1">{"'Sheet1'!$L$16"}</definedName>
    <definedName name="_________________________________hsm2">1.1289</definedName>
    <definedName name="_________________________________hso2" localSheetId="8">#REF!</definedName>
    <definedName name="_________________________________hso2" localSheetId="32">#REF!</definedName>
    <definedName name="_________________________________hso2" localSheetId="10">#REF!</definedName>
    <definedName name="_________________________________hso2">#REF!</definedName>
    <definedName name="_________________________________kha1" localSheetId="32">#REF!</definedName>
    <definedName name="_________________________________kha1" localSheetId="10">#REF!</definedName>
    <definedName name="_________________________________kha1">#REF!</definedName>
    <definedName name="_________________________________MAC12" localSheetId="32">#REF!</definedName>
    <definedName name="_________________________________MAC12" localSheetId="10">#REF!</definedName>
    <definedName name="_________________________________MAC12">#REF!</definedName>
    <definedName name="_________________________________MAC46" localSheetId="32">#REF!</definedName>
    <definedName name="_________________________________MAC46" localSheetId="10">#REF!</definedName>
    <definedName name="_________________________________MAC46">#REF!</definedName>
    <definedName name="_________________________________NCL100" localSheetId="32">#REF!</definedName>
    <definedName name="_________________________________NCL100" localSheetId="10">#REF!</definedName>
    <definedName name="_________________________________NCL100">#REF!</definedName>
    <definedName name="_________________________________NCL200" localSheetId="32">#REF!</definedName>
    <definedName name="_________________________________NCL200" localSheetId="10">#REF!</definedName>
    <definedName name="_________________________________NCL200">#REF!</definedName>
    <definedName name="_________________________________NCL250" localSheetId="32">#REF!</definedName>
    <definedName name="_________________________________NCL250" localSheetId="10">#REF!</definedName>
    <definedName name="_________________________________NCL250">#REF!</definedName>
    <definedName name="_________________________________NET2" localSheetId="32">#REF!</definedName>
    <definedName name="_________________________________NET2" localSheetId="10">#REF!</definedName>
    <definedName name="_________________________________NET2">#REF!</definedName>
    <definedName name="_________________________________nin190" localSheetId="32">#REF!</definedName>
    <definedName name="_________________________________nin190" localSheetId="10">#REF!</definedName>
    <definedName name="_________________________________nin190">#REF!</definedName>
    <definedName name="_________________________________PA3" localSheetId="8" hidden="1">{"'Sheet1'!$L$16"}</definedName>
    <definedName name="_________________________________PA3" hidden="1">{"'Sheet1'!$L$16"}</definedName>
    <definedName name="_________________________________sc1" localSheetId="32">#REF!</definedName>
    <definedName name="_________________________________sc1" localSheetId="10">#REF!</definedName>
    <definedName name="_________________________________sc1">#REF!</definedName>
    <definedName name="_________________________________SC2" localSheetId="32">#REF!</definedName>
    <definedName name="_________________________________SC2" localSheetId="10">#REF!</definedName>
    <definedName name="_________________________________SC2">#REF!</definedName>
    <definedName name="_________________________________sc3" localSheetId="32">#REF!</definedName>
    <definedName name="_________________________________sc3" localSheetId="10">#REF!</definedName>
    <definedName name="_________________________________sc3">#REF!</definedName>
    <definedName name="_________________________________SN3" localSheetId="32">#REF!</definedName>
    <definedName name="_________________________________SN3" localSheetId="10">#REF!</definedName>
    <definedName name="_________________________________SN3">#REF!</definedName>
    <definedName name="_________________________________TL1" localSheetId="32">#REF!</definedName>
    <definedName name="_________________________________TL1" localSheetId="10">#REF!</definedName>
    <definedName name="_________________________________TL1">#REF!</definedName>
    <definedName name="_________________________________TL2" localSheetId="32">#REF!</definedName>
    <definedName name="_________________________________TL2" localSheetId="10">#REF!</definedName>
    <definedName name="_________________________________TL2">#REF!</definedName>
    <definedName name="_________________________________TL3" localSheetId="32">#REF!</definedName>
    <definedName name="_________________________________TL3" localSheetId="10">#REF!</definedName>
    <definedName name="_________________________________TL3">#REF!</definedName>
    <definedName name="_________________________________TLA120" localSheetId="32">#REF!</definedName>
    <definedName name="_________________________________TLA120" localSheetId="10">#REF!</definedName>
    <definedName name="_________________________________TLA120">#REF!</definedName>
    <definedName name="_________________________________TLA35" localSheetId="32">#REF!</definedName>
    <definedName name="_________________________________TLA35" localSheetId="10">#REF!</definedName>
    <definedName name="_________________________________TLA35">#REF!</definedName>
    <definedName name="_________________________________TLA50" localSheetId="32">#REF!</definedName>
    <definedName name="_________________________________TLA50" localSheetId="10">#REF!</definedName>
    <definedName name="_________________________________TLA50">#REF!</definedName>
    <definedName name="_________________________________TLA70" localSheetId="32">#REF!</definedName>
    <definedName name="_________________________________TLA70" localSheetId="10">#REF!</definedName>
    <definedName name="_________________________________TLA70">#REF!</definedName>
    <definedName name="_________________________________TLA95" localSheetId="32">#REF!</definedName>
    <definedName name="_________________________________TLA95" localSheetId="10">#REF!</definedName>
    <definedName name="_________________________________TLA95">#REF!</definedName>
    <definedName name="_________________________________tz593" localSheetId="32">#REF!</definedName>
    <definedName name="_________________________________tz593" localSheetId="10">#REF!</definedName>
    <definedName name="_________________________________tz593">#REF!</definedName>
    <definedName name="_________________________________VL100" localSheetId="32">#REF!</definedName>
    <definedName name="_________________________________VL100" localSheetId="10">#REF!</definedName>
    <definedName name="_________________________________VL100">#REF!</definedName>
    <definedName name="_________________________________VL250" localSheetId="32">#REF!</definedName>
    <definedName name="_________________________________VL250" localSheetId="10">#REF!</definedName>
    <definedName name="_________________________________VL250">#REF!</definedName>
    <definedName name="________________________________a1" localSheetId="8" hidden="1">{"'Sheet1'!$L$16"}</definedName>
    <definedName name="________________________________a1" hidden="1">{"'Sheet1'!$L$16"}</definedName>
    <definedName name="________________________________boi1" localSheetId="32">#REF!</definedName>
    <definedName name="________________________________boi1" localSheetId="10">#REF!</definedName>
    <definedName name="________________________________boi1">#REF!</definedName>
    <definedName name="________________________________boi2" localSheetId="32">#REF!</definedName>
    <definedName name="________________________________boi2" localSheetId="10">#REF!</definedName>
    <definedName name="________________________________boi2">#REF!</definedName>
    <definedName name="________________________________CON1" localSheetId="32">#REF!</definedName>
    <definedName name="________________________________CON1" localSheetId="10">#REF!</definedName>
    <definedName name="________________________________CON1">#REF!</definedName>
    <definedName name="________________________________CON2" localSheetId="32">#REF!</definedName>
    <definedName name="________________________________CON2" localSheetId="10">#REF!</definedName>
    <definedName name="________________________________CON2">#REF!</definedName>
    <definedName name="________________________________ddn400" localSheetId="32">#REF!</definedName>
    <definedName name="________________________________ddn400" localSheetId="10">#REF!</definedName>
    <definedName name="________________________________ddn400">#REF!</definedName>
    <definedName name="________________________________ddn600" localSheetId="32">#REF!</definedName>
    <definedName name="________________________________ddn600" localSheetId="10">#REF!</definedName>
    <definedName name="________________________________ddn600">#REF!</definedName>
    <definedName name="________________________________DT12" localSheetId="8" hidden="1">{"'Sheet1'!$L$16"}</definedName>
    <definedName name="________________________________DT12" hidden="1">{"'Sheet1'!$L$16"}</definedName>
    <definedName name="________________________________hsm2">1.1289</definedName>
    <definedName name="________________________________hso2" localSheetId="8">#REF!</definedName>
    <definedName name="________________________________hso2" localSheetId="32">#REF!</definedName>
    <definedName name="________________________________hso2" localSheetId="10">#REF!</definedName>
    <definedName name="________________________________hso2">#REF!</definedName>
    <definedName name="________________________________kha1" localSheetId="32">#REF!</definedName>
    <definedName name="________________________________kha1" localSheetId="10">#REF!</definedName>
    <definedName name="________________________________kha1">#REF!</definedName>
    <definedName name="________________________________MAC12" localSheetId="32">#REF!</definedName>
    <definedName name="________________________________MAC12" localSheetId="10">#REF!</definedName>
    <definedName name="________________________________MAC12">#REF!</definedName>
    <definedName name="________________________________MAC46" localSheetId="32">#REF!</definedName>
    <definedName name="________________________________MAC46" localSheetId="10">#REF!</definedName>
    <definedName name="________________________________MAC46">#REF!</definedName>
    <definedName name="________________________________NCL100" localSheetId="32">#REF!</definedName>
    <definedName name="________________________________NCL100" localSheetId="10">#REF!</definedName>
    <definedName name="________________________________NCL100">#REF!</definedName>
    <definedName name="________________________________NCL200" localSheetId="32">#REF!</definedName>
    <definedName name="________________________________NCL200" localSheetId="10">#REF!</definedName>
    <definedName name="________________________________NCL200">#REF!</definedName>
    <definedName name="________________________________NCL250" localSheetId="32">#REF!</definedName>
    <definedName name="________________________________NCL250" localSheetId="10">#REF!</definedName>
    <definedName name="________________________________NCL250">#REF!</definedName>
    <definedName name="________________________________NET2" localSheetId="32">#REF!</definedName>
    <definedName name="________________________________NET2" localSheetId="10">#REF!</definedName>
    <definedName name="________________________________NET2">#REF!</definedName>
    <definedName name="________________________________nin190" localSheetId="32">#REF!</definedName>
    <definedName name="________________________________nin190" localSheetId="10">#REF!</definedName>
    <definedName name="________________________________nin190">#REF!</definedName>
    <definedName name="________________________________PA3" localSheetId="8" hidden="1">{"'Sheet1'!$L$16"}</definedName>
    <definedName name="________________________________PA3" hidden="1">{"'Sheet1'!$L$16"}</definedName>
    <definedName name="________________________________sc1" localSheetId="32">#REF!</definedName>
    <definedName name="________________________________sc1" localSheetId="10">#REF!</definedName>
    <definedName name="________________________________sc1">#REF!</definedName>
    <definedName name="________________________________SC2" localSheetId="32">#REF!</definedName>
    <definedName name="________________________________SC2" localSheetId="10">#REF!</definedName>
    <definedName name="________________________________SC2">#REF!</definedName>
    <definedName name="________________________________sc3" localSheetId="32">#REF!</definedName>
    <definedName name="________________________________sc3" localSheetId="10">#REF!</definedName>
    <definedName name="________________________________sc3">#REF!</definedName>
    <definedName name="________________________________SN3" localSheetId="32">#REF!</definedName>
    <definedName name="________________________________SN3" localSheetId="10">#REF!</definedName>
    <definedName name="________________________________SN3">#REF!</definedName>
    <definedName name="________________________________TL1" localSheetId="32">#REF!</definedName>
    <definedName name="________________________________TL1" localSheetId="10">#REF!</definedName>
    <definedName name="________________________________TL1">#REF!</definedName>
    <definedName name="________________________________TL2" localSheetId="32">#REF!</definedName>
    <definedName name="________________________________TL2" localSheetId="10">#REF!</definedName>
    <definedName name="________________________________TL2">#REF!</definedName>
    <definedName name="________________________________TL3" localSheetId="32">#REF!</definedName>
    <definedName name="________________________________TL3" localSheetId="10">#REF!</definedName>
    <definedName name="________________________________TL3">#REF!</definedName>
    <definedName name="________________________________TLA120" localSheetId="32">#REF!</definedName>
    <definedName name="________________________________TLA120" localSheetId="10">#REF!</definedName>
    <definedName name="________________________________TLA120">#REF!</definedName>
    <definedName name="________________________________TLA35" localSheetId="32">#REF!</definedName>
    <definedName name="________________________________TLA35" localSheetId="10">#REF!</definedName>
    <definedName name="________________________________TLA35">#REF!</definedName>
    <definedName name="________________________________TLA50" localSheetId="32">#REF!</definedName>
    <definedName name="________________________________TLA50" localSheetId="10">#REF!</definedName>
    <definedName name="________________________________TLA50">#REF!</definedName>
    <definedName name="________________________________TLA70" localSheetId="32">#REF!</definedName>
    <definedName name="________________________________TLA70" localSheetId="10">#REF!</definedName>
    <definedName name="________________________________TLA70">#REF!</definedName>
    <definedName name="________________________________TLA95" localSheetId="32">#REF!</definedName>
    <definedName name="________________________________TLA95" localSheetId="10">#REF!</definedName>
    <definedName name="________________________________TLA95">#REF!</definedName>
    <definedName name="________________________________tz593" localSheetId="32">#REF!</definedName>
    <definedName name="________________________________tz593" localSheetId="10">#REF!</definedName>
    <definedName name="________________________________tz593">#REF!</definedName>
    <definedName name="________________________________VL100" localSheetId="32">#REF!</definedName>
    <definedName name="________________________________VL100" localSheetId="10">#REF!</definedName>
    <definedName name="________________________________VL100">#REF!</definedName>
    <definedName name="________________________________VL250" localSheetId="32">#REF!</definedName>
    <definedName name="________________________________VL250" localSheetId="10">#REF!</definedName>
    <definedName name="________________________________VL250">#REF!</definedName>
    <definedName name="_______________________________a1" localSheetId="8" hidden="1">{"'Sheet1'!$L$16"}</definedName>
    <definedName name="_______________________________a1" hidden="1">{"'Sheet1'!$L$16"}</definedName>
    <definedName name="_______________________________boi1" localSheetId="32">#REF!</definedName>
    <definedName name="_______________________________boi1" localSheetId="10">#REF!</definedName>
    <definedName name="_______________________________boi1">#REF!</definedName>
    <definedName name="_______________________________boi2" localSheetId="32">#REF!</definedName>
    <definedName name="_______________________________boi2" localSheetId="10">#REF!</definedName>
    <definedName name="_______________________________boi2">#REF!</definedName>
    <definedName name="_______________________________CON1" localSheetId="32">#REF!</definedName>
    <definedName name="_______________________________CON1" localSheetId="10">#REF!</definedName>
    <definedName name="_______________________________CON1">#REF!</definedName>
    <definedName name="_______________________________CON2" localSheetId="32">#REF!</definedName>
    <definedName name="_______________________________CON2" localSheetId="10">#REF!</definedName>
    <definedName name="_______________________________CON2">#REF!</definedName>
    <definedName name="_______________________________ddn400" localSheetId="32">#REF!</definedName>
    <definedName name="_______________________________ddn400" localSheetId="10">#REF!</definedName>
    <definedName name="_______________________________ddn400">#REF!</definedName>
    <definedName name="_______________________________ddn600" localSheetId="32">#REF!</definedName>
    <definedName name="_______________________________ddn600" localSheetId="10">#REF!</definedName>
    <definedName name="_______________________________ddn600">#REF!</definedName>
    <definedName name="_______________________________DT12" localSheetId="8" hidden="1">{"'Sheet1'!$L$16"}</definedName>
    <definedName name="_______________________________DT12" hidden="1">{"'Sheet1'!$L$16"}</definedName>
    <definedName name="_______________________________hsm2">1.1289</definedName>
    <definedName name="_______________________________hso2" localSheetId="8">#REF!</definedName>
    <definedName name="_______________________________hso2" localSheetId="32">#REF!</definedName>
    <definedName name="_______________________________hso2" localSheetId="10">#REF!</definedName>
    <definedName name="_______________________________hso2">#REF!</definedName>
    <definedName name="_______________________________kha1" localSheetId="32">#REF!</definedName>
    <definedName name="_______________________________kha1" localSheetId="10">#REF!</definedName>
    <definedName name="_______________________________kha1">#REF!</definedName>
    <definedName name="_______________________________MAC12" localSheetId="32">#REF!</definedName>
    <definedName name="_______________________________MAC12" localSheetId="10">#REF!</definedName>
    <definedName name="_______________________________MAC12">#REF!</definedName>
    <definedName name="_______________________________MAC46" localSheetId="32">#REF!</definedName>
    <definedName name="_______________________________MAC46" localSheetId="10">#REF!</definedName>
    <definedName name="_______________________________MAC46">#REF!</definedName>
    <definedName name="_______________________________NCL100" localSheetId="32">#REF!</definedName>
    <definedName name="_______________________________NCL100" localSheetId="10">#REF!</definedName>
    <definedName name="_______________________________NCL100">#REF!</definedName>
    <definedName name="_______________________________NCL200" localSheetId="32">#REF!</definedName>
    <definedName name="_______________________________NCL200" localSheetId="10">#REF!</definedName>
    <definedName name="_______________________________NCL200">#REF!</definedName>
    <definedName name="_______________________________NCL250" localSheetId="32">#REF!</definedName>
    <definedName name="_______________________________NCL250" localSheetId="10">#REF!</definedName>
    <definedName name="_______________________________NCL250">#REF!</definedName>
    <definedName name="_______________________________NET2" localSheetId="32">#REF!</definedName>
    <definedName name="_______________________________NET2" localSheetId="10">#REF!</definedName>
    <definedName name="_______________________________NET2">#REF!</definedName>
    <definedName name="_______________________________nin190" localSheetId="32">#REF!</definedName>
    <definedName name="_______________________________nin190" localSheetId="10">#REF!</definedName>
    <definedName name="_______________________________nin190">#REF!</definedName>
    <definedName name="_______________________________PA3" localSheetId="8" hidden="1">{"'Sheet1'!$L$16"}</definedName>
    <definedName name="_______________________________PA3" hidden="1">{"'Sheet1'!$L$16"}</definedName>
    <definedName name="_______________________________sc1" localSheetId="32">#REF!</definedName>
    <definedName name="_______________________________sc1" localSheetId="10">#REF!</definedName>
    <definedName name="_______________________________sc1">#REF!</definedName>
    <definedName name="_______________________________SC2" localSheetId="32">#REF!</definedName>
    <definedName name="_______________________________SC2" localSheetId="10">#REF!</definedName>
    <definedName name="_______________________________SC2">#REF!</definedName>
    <definedName name="_______________________________sc3" localSheetId="32">#REF!</definedName>
    <definedName name="_______________________________sc3" localSheetId="10">#REF!</definedName>
    <definedName name="_______________________________sc3">#REF!</definedName>
    <definedName name="_______________________________SN3" localSheetId="32">#REF!</definedName>
    <definedName name="_______________________________SN3" localSheetId="10">#REF!</definedName>
    <definedName name="_______________________________SN3">#REF!</definedName>
    <definedName name="_______________________________TL1" localSheetId="32">#REF!</definedName>
    <definedName name="_______________________________TL1" localSheetId="10">#REF!</definedName>
    <definedName name="_______________________________TL1">#REF!</definedName>
    <definedName name="_______________________________TL2" localSheetId="32">#REF!</definedName>
    <definedName name="_______________________________TL2" localSheetId="10">#REF!</definedName>
    <definedName name="_______________________________TL2">#REF!</definedName>
    <definedName name="_______________________________TL3" localSheetId="32">#REF!</definedName>
    <definedName name="_______________________________TL3" localSheetId="10">#REF!</definedName>
    <definedName name="_______________________________TL3">#REF!</definedName>
    <definedName name="_______________________________TLA120" localSheetId="32">#REF!</definedName>
    <definedName name="_______________________________TLA120" localSheetId="10">#REF!</definedName>
    <definedName name="_______________________________TLA120">#REF!</definedName>
    <definedName name="_______________________________TLA35" localSheetId="32">#REF!</definedName>
    <definedName name="_______________________________TLA35" localSheetId="10">#REF!</definedName>
    <definedName name="_______________________________TLA35">#REF!</definedName>
    <definedName name="_______________________________TLA50" localSheetId="32">#REF!</definedName>
    <definedName name="_______________________________TLA50" localSheetId="10">#REF!</definedName>
    <definedName name="_______________________________TLA50">#REF!</definedName>
    <definedName name="_______________________________TLA70" localSheetId="32">#REF!</definedName>
    <definedName name="_______________________________TLA70" localSheetId="10">#REF!</definedName>
    <definedName name="_______________________________TLA70">#REF!</definedName>
    <definedName name="_______________________________TLA95" localSheetId="32">#REF!</definedName>
    <definedName name="_______________________________TLA95" localSheetId="10">#REF!</definedName>
    <definedName name="_______________________________TLA95">#REF!</definedName>
    <definedName name="_______________________________tz593" localSheetId="32">#REF!</definedName>
    <definedName name="_______________________________tz593" localSheetId="10">#REF!</definedName>
    <definedName name="_______________________________tz593">#REF!</definedName>
    <definedName name="_______________________________VL100" localSheetId="32">#REF!</definedName>
    <definedName name="_______________________________VL100" localSheetId="10">#REF!</definedName>
    <definedName name="_______________________________VL100">#REF!</definedName>
    <definedName name="_______________________________VL250" localSheetId="32">#REF!</definedName>
    <definedName name="_______________________________VL250" localSheetId="10">#REF!</definedName>
    <definedName name="_______________________________VL250">#REF!</definedName>
    <definedName name="______________________________a1" localSheetId="8" hidden="1">{"'Sheet1'!$L$16"}</definedName>
    <definedName name="______________________________a1" hidden="1">{"'Sheet1'!$L$16"}</definedName>
    <definedName name="______________________________boi1" localSheetId="32">#REF!</definedName>
    <definedName name="______________________________boi1" localSheetId="10">#REF!</definedName>
    <definedName name="______________________________boi1">#REF!</definedName>
    <definedName name="______________________________boi2" localSheetId="32">#REF!</definedName>
    <definedName name="______________________________boi2" localSheetId="10">#REF!</definedName>
    <definedName name="______________________________boi2">#REF!</definedName>
    <definedName name="______________________________CON1" localSheetId="32">#REF!</definedName>
    <definedName name="______________________________CON1" localSheetId="10">#REF!</definedName>
    <definedName name="______________________________CON1">#REF!</definedName>
    <definedName name="______________________________CON2" localSheetId="32">#REF!</definedName>
    <definedName name="______________________________CON2" localSheetId="10">#REF!</definedName>
    <definedName name="______________________________CON2">#REF!</definedName>
    <definedName name="______________________________ddn400" localSheetId="32">#REF!</definedName>
    <definedName name="______________________________ddn400" localSheetId="10">#REF!</definedName>
    <definedName name="______________________________ddn400">#REF!</definedName>
    <definedName name="______________________________ddn600" localSheetId="32">#REF!</definedName>
    <definedName name="______________________________ddn600" localSheetId="10">#REF!</definedName>
    <definedName name="______________________________ddn600">#REF!</definedName>
    <definedName name="______________________________DT12" localSheetId="8" hidden="1">{"'Sheet1'!$L$16"}</definedName>
    <definedName name="______________________________DT12" hidden="1">{"'Sheet1'!$L$16"}</definedName>
    <definedName name="______________________________hsm2">1.1289</definedName>
    <definedName name="______________________________hso2" localSheetId="8">#REF!</definedName>
    <definedName name="______________________________hso2" localSheetId="32">#REF!</definedName>
    <definedName name="______________________________hso2" localSheetId="10">#REF!</definedName>
    <definedName name="______________________________hso2">#REF!</definedName>
    <definedName name="______________________________kha1" localSheetId="32">#REF!</definedName>
    <definedName name="______________________________kha1" localSheetId="10">#REF!</definedName>
    <definedName name="______________________________kha1">#REF!</definedName>
    <definedName name="______________________________MAC12" localSheetId="32">#REF!</definedName>
    <definedName name="______________________________MAC12" localSheetId="10">#REF!</definedName>
    <definedName name="______________________________MAC12">#REF!</definedName>
    <definedName name="______________________________MAC46" localSheetId="32">#REF!</definedName>
    <definedName name="______________________________MAC46" localSheetId="10">#REF!</definedName>
    <definedName name="______________________________MAC46">#REF!</definedName>
    <definedName name="______________________________NCL100" localSheetId="32">#REF!</definedName>
    <definedName name="______________________________NCL100" localSheetId="10">#REF!</definedName>
    <definedName name="______________________________NCL100">#REF!</definedName>
    <definedName name="______________________________NCL200" localSheetId="32">#REF!</definedName>
    <definedName name="______________________________NCL200" localSheetId="10">#REF!</definedName>
    <definedName name="______________________________NCL200">#REF!</definedName>
    <definedName name="______________________________NCL250" localSheetId="32">#REF!</definedName>
    <definedName name="______________________________NCL250" localSheetId="10">#REF!</definedName>
    <definedName name="______________________________NCL250">#REF!</definedName>
    <definedName name="______________________________NET2" localSheetId="32">#REF!</definedName>
    <definedName name="______________________________NET2" localSheetId="10">#REF!</definedName>
    <definedName name="______________________________NET2">#REF!</definedName>
    <definedName name="______________________________nin190" localSheetId="32">#REF!</definedName>
    <definedName name="______________________________nin190" localSheetId="10">#REF!</definedName>
    <definedName name="______________________________nin190">#REF!</definedName>
    <definedName name="______________________________PA3" localSheetId="8" hidden="1">{"'Sheet1'!$L$16"}</definedName>
    <definedName name="______________________________PA3" hidden="1">{"'Sheet1'!$L$16"}</definedName>
    <definedName name="______________________________sc1" localSheetId="32">#REF!</definedName>
    <definedName name="______________________________sc1" localSheetId="10">#REF!</definedName>
    <definedName name="______________________________sc1">#REF!</definedName>
    <definedName name="______________________________SC2" localSheetId="32">#REF!</definedName>
    <definedName name="______________________________SC2" localSheetId="10">#REF!</definedName>
    <definedName name="______________________________SC2">#REF!</definedName>
    <definedName name="______________________________sc3" localSheetId="32">#REF!</definedName>
    <definedName name="______________________________sc3" localSheetId="10">#REF!</definedName>
    <definedName name="______________________________sc3">#REF!</definedName>
    <definedName name="______________________________SN3" localSheetId="32">#REF!</definedName>
    <definedName name="______________________________SN3" localSheetId="10">#REF!</definedName>
    <definedName name="______________________________SN3">#REF!</definedName>
    <definedName name="______________________________TL1" localSheetId="32">#REF!</definedName>
    <definedName name="______________________________TL1" localSheetId="10">#REF!</definedName>
    <definedName name="______________________________TL1">#REF!</definedName>
    <definedName name="______________________________TL2" localSheetId="32">#REF!</definedName>
    <definedName name="______________________________TL2" localSheetId="10">#REF!</definedName>
    <definedName name="______________________________TL2">#REF!</definedName>
    <definedName name="______________________________TL3" localSheetId="32">#REF!</definedName>
    <definedName name="______________________________TL3" localSheetId="10">#REF!</definedName>
    <definedName name="______________________________TL3">#REF!</definedName>
    <definedName name="______________________________TLA120" localSheetId="32">#REF!</definedName>
    <definedName name="______________________________TLA120" localSheetId="10">#REF!</definedName>
    <definedName name="______________________________TLA120">#REF!</definedName>
    <definedName name="______________________________TLA35" localSheetId="32">#REF!</definedName>
    <definedName name="______________________________TLA35" localSheetId="10">#REF!</definedName>
    <definedName name="______________________________TLA35">#REF!</definedName>
    <definedName name="______________________________TLA50" localSheetId="32">#REF!</definedName>
    <definedName name="______________________________TLA50" localSheetId="10">#REF!</definedName>
    <definedName name="______________________________TLA50">#REF!</definedName>
    <definedName name="______________________________TLA70" localSheetId="32">#REF!</definedName>
    <definedName name="______________________________TLA70" localSheetId="10">#REF!</definedName>
    <definedName name="______________________________TLA70">#REF!</definedName>
    <definedName name="______________________________TLA95" localSheetId="32">#REF!</definedName>
    <definedName name="______________________________TLA95" localSheetId="10">#REF!</definedName>
    <definedName name="______________________________TLA95">#REF!</definedName>
    <definedName name="______________________________tz593" localSheetId="32">#REF!</definedName>
    <definedName name="______________________________tz593" localSheetId="10">#REF!</definedName>
    <definedName name="______________________________tz593">#REF!</definedName>
    <definedName name="______________________________VL100" localSheetId="32">#REF!</definedName>
    <definedName name="______________________________VL100" localSheetId="10">#REF!</definedName>
    <definedName name="______________________________VL100">#REF!</definedName>
    <definedName name="______________________________VL250" localSheetId="32">#REF!</definedName>
    <definedName name="______________________________VL250" localSheetId="10">#REF!</definedName>
    <definedName name="______________________________VL250">#REF!</definedName>
    <definedName name="_____________________________a1" localSheetId="8" hidden="1">{"'Sheet1'!$L$16"}</definedName>
    <definedName name="_____________________________a1" hidden="1">{"'Sheet1'!$L$16"}</definedName>
    <definedName name="_____________________________boi1" localSheetId="32">#REF!</definedName>
    <definedName name="_____________________________boi1" localSheetId="10">#REF!</definedName>
    <definedName name="_____________________________boi1">#REF!</definedName>
    <definedName name="_____________________________boi2" localSheetId="32">#REF!</definedName>
    <definedName name="_____________________________boi2" localSheetId="10">#REF!</definedName>
    <definedName name="_____________________________boi2">#REF!</definedName>
    <definedName name="_____________________________CON1" localSheetId="32">#REF!</definedName>
    <definedName name="_____________________________CON1" localSheetId="10">#REF!</definedName>
    <definedName name="_____________________________CON1">#REF!</definedName>
    <definedName name="_____________________________CON2" localSheetId="32">#REF!</definedName>
    <definedName name="_____________________________CON2" localSheetId="10">#REF!</definedName>
    <definedName name="_____________________________CON2">#REF!</definedName>
    <definedName name="_____________________________ddn400" localSheetId="32">#REF!</definedName>
    <definedName name="_____________________________ddn400" localSheetId="10">#REF!</definedName>
    <definedName name="_____________________________ddn400">#REF!</definedName>
    <definedName name="_____________________________ddn600" localSheetId="32">#REF!</definedName>
    <definedName name="_____________________________ddn600" localSheetId="10">#REF!</definedName>
    <definedName name="_____________________________ddn600">#REF!</definedName>
    <definedName name="_____________________________DT12" localSheetId="8" hidden="1">{"'Sheet1'!$L$16"}</definedName>
    <definedName name="_____________________________DT12" hidden="1">{"'Sheet1'!$L$16"}</definedName>
    <definedName name="_____________________________hsm2">1.1289</definedName>
    <definedName name="_____________________________hso2" localSheetId="8">#REF!</definedName>
    <definedName name="_____________________________hso2" localSheetId="32">#REF!</definedName>
    <definedName name="_____________________________hso2" localSheetId="10">#REF!</definedName>
    <definedName name="_____________________________hso2">#REF!</definedName>
    <definedName name="_____________________________kha1" localSheetId="32">#REF!</definedName>
    <definedName name="_____________________________kha1" localSheetId="10">#REF!</definedName>
    <definedName name="_____________________________kha1">#REF!</definedName>
    <definedName name="_____________________________MAC12" localSheetId="32">#REF!</definedName>
    <definedName name="_____________________________MAC12" localSheetId="10">#REF!</definedName>
    <definedName name="_____________________________MAC12">#REF!</definedName>
    <definedName name="_____________________________MAC46" localSheetId="32">#REF!</definedName>
    <definedName name="_____________________________MAC46" localSheetId="10">#REF!</definedName>
    <definedName name="_____________________________MAC46">#REF!</definedName>
    <definedName name="_____________________________NCL100" localSheetId="32">#REF!</definedName>
    <definedName name="_____________________________NCL100" localSheetId="10">#REF!</definedName>
    <definedName name="_____________________________NCL100">#REF!</definedName>
    <definedName name="_____________________________NCL200" localSheetId="32">#REF!</definedName>
    <definedName name="_____________________________NCL200" localSheetId="10">#REF!</definedName>
    <definedName name="_____________________________NCL200">#REF!</definedName>
    <definedName name="_____________________________NCL250" localSheetId="32">#REF!</definedName>
    <definedName name="_____________________________NCL250" localSheetId="10">#REF!</definedName>
    <definedName name="_____________________________NCL250">#REF!</definedName>
    <definedName name="_____________________________NET2" localSheetId="32">#REF!</definedName>
    <definedName name="_____________________________NET2" localSheetId="10">#REF!</definedName>
    <definedName name="_____________________________NET2">#REF!</definedName>
    <definedName name="_____________________________nin190" localSheetId="32">#REF!</definedName>
    <definedName name="_____________________________nin190" localSheetId="10">#REF!</definedName>
    <definedName name="_____________________________nin190">#REF!</definedName>
    <definedName name="_____________________________PA3" localSheetId="8" hidden="1">{"'Sheet1'!$L$16"}</definedName>
    <definedName name="_____________________________PA3" hidden="1">{"'Sheet1'!$L$16"}</definedName>
    <definedName name="_____________________________sc1" localSheetId="32">#REF!</definedName>
    <definedName name="_____________________________sc1" localSheetId="10">#REF!</definedName>
    <definedName name="_____________________________sc1">#REF!</definedName>
    <definedName name="_____________________________SC2" localSheetId="32">#REF!</definedName>
    <definedName name="_____________________________SC2" localSheetId="10">#REF!</definedName>
    <definedName name="_____________________________SC2">#REF!</definedName>
    <definedName name="_____________________________sc3" localSheetId="32">#REF!</definedName>
    <definedName name="_____________________________sc3" localSheetId="10">#REF!</definedName>
    <definedName name="_____________________________sc3">#REF!</definedName>
    <definedName name="_____________________________SN3" localSheetId="32">#REF!</definedName>
    <definedName name="_____________________________SN3" localSheetId="10">#REF!</definedName>
    <definedName name="_____________________________SN3">#REF!</definedName>
    <definedName name="_____________________________TL1" localSheetId="32">#REF!</definedName>
    <definedName name="_____________________________TL1" localSheetId="10">#REF!</definedName>
    <definedName name="_____________________________TL1">#REF!</definedName>
    <definedName name="_____________________________TL2" localSheetId="32">#REF!</definedName>
    <definedName name="_____________________________TL2" localSheetId="10">#REF!</definedName>
    <definedName name="_____________________________TL2">#REF!</definedName>
    <definedName name="_____________________________TL3" localSheetId="32">#REF!</definedName>
    <definedName name="_____________________________TL3" localSheetId="10">#REF!</definedName>
    <definedName name="_____________________________TL3">#REF!</definedName>
    <definedName name="_____________________________TLA120" localSheetId="32">#REF!</definedName>
    <definedName name="_____________________________TLA120" localSheetId="10">#REF!</definedName>
    <definedName name="_____________________________TLA120">#REF!</definedName>
    <definedName name="_____________________________TLA35" localSheetId="32">#REF!</definedName>
    <definedName name="_____________________________TLA35" localSheetId="10">#REF!</definedName>
    <definedName name="_____________________________TLA35">#REF!</definedName>
    <definedName name="_____________________________TLA50" localSheetId="32">#REF!</definedName>
    <definedName name="_____________________________TLA50" localSheetId="10">#REF!</definedName>
    <definedName name="_____________________________TLA50">#REF!</definedName>
    <definedName name="_____________________________TLA70" localSheetId="32">#REF!</definedName>
    <definedName name="_____________________________TLA70" localSheetId="10">#REF!</definedName>
    <definedName name="_____________________________TLA70">#REF!</definedName>
    <definedName name="_____________________________TLA95" localSheetId="32">#REF!</definedName>
    <definedName name="_____________________________TLA95" localSheetId="10">#REF!</definedName>
    <definedName name="_____________________________TLA95">#REF!</definedName>
    <definedName name="_____________________________tz593" localSheetId="32">#REF!</definedName>
    <definedName name="_____________________________tz593" localSheetId="10">#REF!</definedName>
    <definedName name="_____________________________tz593">#REF!</definedName>
    <definedName name="_____________________________VL100" localSheetId="32">#REF!</definedName>
    <definedName name="_____________________________VL100" localSheetId="10">#REF!</definedName>
    <definedName name="_____________________________VL100">#REF!</definedName>
    <definedName name="_____________________________VL250" localSheetId="32">#REF!</definedName>
    <definedName name="_____________________________VL250" localSheetId="10">#REF!</definedName>
    <definedName name="_____________________________VL250">#REF!</definedName>
    <definedName name="____________________________a1" localSheetId="8" hidden="1">{"'Sheet1'!$L$16"}</definedName>
    <definedName name="____________________________a1" hidden="1">{"'Sheet1'!$L$16"}</definedName>
    <definedName name="____________________________boi1" localSheetId="32">#REF!</definedName>
    <definedName name="____________________________boi1" localSheetId="10">#REF!</definedName>
    <definedName name="____________________________boi1">#REF!</definedName>
    <definedName name="____________________________boi2" localSheetId="32">#REF!</definedName>
    <definedName name="____________________________boi2" localSheetId="10">#REF!</definedName>
    <definedName name="____________________________boi2">#REF!</definedName>
    <definedName name="____________________________CON1" localSheetId="32">#REF!</definedName>
    <definedName name="____________________________CON1" localSheetId="10">#REF!</definedName>
    <definedName name="____________________________CON1">#REF!</definedName>
    <definedName name="____________________________CON2" localSheetId="32">#REF!</definedName>
    <definedName name="____________________________CON2" localSheetId="10">#REF!</definedName>
    <definedName name="____________________________CON2">#REF!</definedName>
    <definedName name="____________________________ddn400" localSheetId="32">#REF!</definedName>
    <definedName name="____________________________ddn400" localSheetId="10">#REF!</definedName>
    <definedName name="____________________________ddn400">#REF!</definedName>
    <definedName name="____________________________ddn600" localSheetId="32">#REF!</definedName>
    <definedName name="____________________________ddn600" localSheetId="10">#REF!</definedName>
    <definedName name="____________________________ddn600">#REF!</definedName>
    <definedName name="____________________________DT12" localSheetId="8" hidden="1">{"'Sheet1'!$L$16"}</definedName>
    <definedName name="____________________________DT12" hidden="1">{"'Sheet1'!$L$16"}</definedName>
    <definedName name="____________________________hsm2">1.1289</definedName>
    <definedName name="____________________________hso2" localSheetId="8">#REF!</definedName>
    <definedName name="____________________________hso2" localSheetId="32">#REF!</definedName>
    <definedName name="____________________________hso2" localSheetId="10">#REF!</definedName>
    <definedName name="____________________________hso2">#REF!</definedName>
    <definedName name="____________________________kha1" localSheetId="32">#REF!</definedName>
    <definedName name="____________________________kha1" localSheetId="10">#REF!</definedName>
    <definedName name="____________________________kha1">#REF!</definedName>
    <definedName name="____________________________MAC12" localSheetId="32">#REF!</definedName>
    <definedName name="____________________________MAC12" localSheetId="10">#REF!</definedName>
    <definedName name="____________________________MAC12">#REF!</definedName>
    <definedName name="____________________________MAC46" localSheetId="32">#REF!</definedName>
    <definedName name="____________________________MAC46" localSheetId="10">#REF!</definedName>
    <definedName name="____________________________MAC46">#REF!</definedName>
    <definedName name="____________________________NCL100" localSheetId="32">#REF!</definedName>
    <definedName name="____________________________NCL100" localSheetId="10">#REF!</definedName>
    <definedName name="____________________________NCL100">#REF!</definedName>
    <definedName name="____________________________NCL200" localSheetId="32">#REF!</definedName>
    <definedName name="____________________________NCL200" localSheetId="10">#REF!</definedName>
    <definedName name="____________________________NCL200">#REF!</definedName>
    <definedName name="____________________________NCL250" localSheetId="32">#REF!</definedName>
    <definedName name="____________________________NCL250" localSheetId="10">#REF!</definedName>
    <definedName name="____________________________NCL250">#REF!</definedName>
    <definedName name="____________________________NET2" localSheetId="32">#REF!</definedName>
    <definedName name="____________________________NET2" localSheetId="10">#REF!</definedName>
    <definedName name="____________________________NET2">#REF!</definedName>
    <definedName name="____________________________nin190" localSheetId="32">#REF!</definedName>
    <definedName name="____________________________nin190" localSheetId="10">#REF!</definedName>
    <definedName name="____________________________nin190">#REF!</definedName>
    <definedName name="____________________________PA3" localSheetId="8" hidden="1">{"'Sheet1'!$L$16"}</definedName>
    <definedName name="____________________________PA3" hidden="1">{"'Sheet1'!$L$16"}</definedName>
    <definedName name="____________________________sc1" localSheetId="32">#REF!</definedName>
    <definedName name="____________________________sc1" localSheetId="10">#REF!</definedName>
    <definedName name="____________________________sc1">#REF!</definedName>
    <definedName name="____________________________SC2" localSheetId="32">#REF!</definedName>
    <definedName name="____________________________SC2" localSheetId="10">#REF!</definedName>
    <definedName name="____________________________SC2">#REF!</definedName>
    <definedName name="____________________________sc3" localSheetId="32">#REF!</definedName>
    <definedName name="____________________________sc3" localSheetId="10">#REF!</definedName>
    <definedName name="____________________________sc3">#REF!</definedName>
    <definedName name="____________________________SN3" localSheetId="32">#REF!</definedName>
    <definedName name="____________________________SN3" localSheetId="10">#REF!</definedName>
    <definedName name="____________________________SN3">#REF!</definedName>
    <definedName name="____________________________TL1" localSheetId="32">#REF!</definedName>
    <definedName name="____________________________TL1" localSheetId="10">#REF!</definedName>
    <definedName name="____________________________TL1">#REF!</definedName>
    <definedName name="____________________________TL2" localSheetId="32">#REF!</definedName>
    <definedName name="____________________________TL2" localSheetId="10">#REF!</definedName>
    <definedName name="____________________________TL2">#REF!</definedName>
    <definedName name="____________________________TL3" localSheetId="32">#REF!</definedName>
    <definedName name="____________________________TL3" localSheetId="10">#REF!</definedName>
    <definedName name="____________________________TL3">#REF!</definedName>
    <definedName name="____________________________TLA120" localSheetId="32">#REF!</definedName>
    <definedName name="____________________________TLA120" localSheetId="10">#REF!</definedName>
    <definedName name="____________________________TLA120">#REF!</definedName>
    <definedName name="____________________________TLA35" localSheetId="32">#REF!</definedName>
    <definedName name="____________________________TLA35" localSheetId="10">#REF!</definedName>
    <definedName name="____________________________TLA35">#REF!</definedName>
    <definedName name="____________________________TLA50" localSheetId="32">#REF!</definedName>
    <definedName name="____________________________TLA50" localSheetId="10">#REF!</definedName>
    <definedName name="____________________________TLA50">#REF!</definedName>
    <definedName name="____________________________TLA70" localSheetId="32">#REF!</definedName>
    <definedName name="____________________________TLA70" localSheetId="10">#REF!</definedName>
    <definedName name="____________________________TLA70">#REF!</definedName>
    <definedName name="____________________________TLA95" localSheetId="32">#REF!</definedName>
    <definedName name="____________________________TLA95" localSheetId="10">#REF!</definedName>
    <definedName name="____________________________TLA95">#REF!</definedName>
    <definedName name="____________________________tz593" localSheetId="32">#REF!</definedName>
    <definedName name="____________________________tz593" localSheetId="10">#REF!</definedName>
    <definedName name="____________________________tz593">#REF!</definedName>
    <definedName name="____________________________VL100" localSheetId="32">#REF!</definedName>
    <definedName name="____________________________VL100" localSheetId="10">#REF!</definedName>
    <definedName name="____________________________VL100">#REF!</definedName>
    <definedName name="____________________________VL250" localSheetId="32">#REF!</definedName>
    <definedName name="____________________________VL250" localSheetId="10">#REF!</definedName>
    <definedName name="____________________________VL250">#REF!</definedName>
    <definedName name="___________________________a1" localSheetId="8" hidden="1">{"'Sheet1'!$L$16"}</definedName>
    <definedName name="___________________________a1" hidden="1">{"'Sheet1'!$L$16"}</definedName>
    <definedName name="___________________________boi1" localSheetId="32">#REF!</definedName>
    <definedName name="___________________________boi1" localSheetId="10">#REF!</definedName>
    <definedName name="___________________________boi1">#REF!</definedName>
    <definedName name="___________________________boi2" localSheetId="32">#REF!</definedName>
    <definedName name="___________________________boi2" localSheetId="10">#REF!</definedName>
    <definedName name="___________________________boi2">#REF!</definedName>
    <definedName name="___________________________CON1" localSheetId="32">#REF!</definedName>
    <definedName name="___________________________CON1" localSheetId="10">#REF!</definedName>
    <definedName name="___________________________CON1">#REF!</definedName>
    <definedName name="___________________________CON2" localSheetId="32">#REF!</definedName>
    <definedName name="___________________________CON2" localSheetId="10">#REF!</definedName>
    <definedName name="___________________________CON2">#REF!</definedName>
    <definedName name="___________________________ddn400" localSheetId="32">#REF!</definedName>
    <definedName name="___________________________ddn400" localSheetId="10">#REF!</definedName>
    <definedName name="___________________________ddn400">#REF!</definedName>
    <definedName name="___________________________ddn600" localSheetId="32">#REF!</definedName>
    <definedName name="___________________________ddn600" localSheetId="10">#REF!</definedName>
    <definedName name="___________________________ddn600">#REF!</definedName>
    <definedName name="___________________________DT12" localSheetId="8" hidden="1">{"'Sheet1'!$L$16"}</definedName>
    <definedName name="___________________________DT12" hidden="1">{"'Sheet1'!$L$16"}</definedName>
    <definedName name="___________________________hsm2">1.1289</definedName>
    <definedName name="___________________________hso2" localSheetId="8">#REF!</definedName>
    <definedName name="___________________________hso2" localSheetId="32">#REF!</definedName>
    <definedName name="___________________________hso2" localSheetId="10">#REF!</definedName>
    <definedName name="___________________________hso2">#REF!</definedName>
    <definedName name="___________________________kha1" localSheetId="32">#REF!</definedName>
    <definedName name="___________________________kha1" localSheetId="10">#REF!</definedName>
    <definedName name="___________________________kha1">#REF!</definedName>
    <definedName name="___________________________MAC12" localSheetId="32">#REF!</definedName>
    <definedName name="___________________________MAC12" localSheetId="10">#REF!</definedName>
    <definedName name="___________________________MAC12">#REF!</definedName>
    <definedName name="___________________________MAC46" localSheetId="32">#REF!</definedName>
    <definedName name="___________________________MAC46" localSheetId="10">#REF!</definedName>
    <definedName name="___________________________MAC46">#REF!</definedName>
    <definedName name="___________________________NCL100" localSheetId="32">#REF!</definedName>
    <definedName name="___________________________NCL100" localSheetId="10">#REF!</definedName>
    <definedName name="___________________________NCL100">#REF!</definedName>
    <definedName name="___________________________NCL200" localSheetId="32">#REF!</definedName>
    <definedName name="___________________________NCL200" localSheetId="10">#REF!</definedName>
    <definedName name="___________________________NCL200">#REF!</definedName>
    <definedName name="___________________________NCL250" localSheetId="32">#REF!</definedName>
    <definedName name="___________________________NCL250" localSheetId="10">#REF!</definedName>
    <definedName name="___________________________NCL250">#REF!</definedName>
    <definedName name="___________________________NET2" localSheetId="32">#REF!</definedName>
    <definedName name="___________________________NET2" localSheetId="10">#REF!</definedName>
    <definedName name="___________________________NET2">#REF!</definedName>
    <definedName name="___________________________nin190" localSheetId="32">#REF!</definedName>
    <definedName name="___________________________nin190" localSheetId="10">#REF!</definedName>
    <definedName name="___________________________nin190">#REF!</definedName>
    <definedName name="___________________________PA3" localSheetId="8" hidden="1">{"'Sheet1'!$L$16"}</definedName>
    <definedName name="___________________________PA3" hidden="1">{"'Sheet1'!$L$16"}</definedName>
    <definedName name="___________________________sc1" localSheetId="32">#REF!</definedName>
    <definedName name="___________________________sc1" localSheetId="10">#REF!</definedName>
    <definedName name="___________________________sc1">#REF!</definedName>
    <definedName name="___________________________SC2" localSheetId="32">#REF!</definedName>
    <definedName name="___________________________SC2" localSheetId="10">#REF!</definedName>
    <definedName name="___________________________SC2">#REF!</definedName>
    <definedName name="___________________________sc3" localSheetId="32">#REF!</definedName>
    <definedName name="___________________________sc3" localSheetId="10">#REF!</definedName>
    <definedName name="___________________________sc3">#REF!</definedName>
    <definedName name="___________________________SN3" localSheetId="32">#REF!</definedName>
    <definedName name="___________________________SN3" localSheetId="10">#REF!</definedName>
    <definedName name="___________________________SN3">#REF!</definedName>
    <definedName name="___________________________TL1" localSheetId="32">#REF!</definedName>
    <definedName name="___________________________TL1" localSheetId="10">#REF!</definedName>
    <definedName name="___________________________TL1">#REF!</definedName>
    <definedName name="___________________________TL2" localSheetId="32">#REF!</definedName>
    <definedName name="___________________________TL2" localSheetId="10">#REF!</definedName>
    <definedName name="___________________________TL2">#REF!</definedName>
    <definedName name="___________________________TL3" localSheetId="32">#REF!</definedName>
    <definedName name="___________________________TL3" localSheetId="10">#REF!</definedName>
    <definedName name="___________________________TL3">#REF!</definedName>
    <definedName name="___________________________TLA120" localSheetId="32">#REF!</definedName>
    <definedName name="___________________________TLA120" localSheetId="10">#REF!</definedName>
    <definedName name="___________________________TLA120">#REF!</definedName>
    <definedName name="___________________________TLA35" localSheetId="32">#REF!</definedName>
    <definedName name="___________________________TLA35" localSheetId="10">#REF!</definedName>
    <definedName name="___________________________TLA35">#REF!</definedName>
    <definedName name="___________________________TLA50" localSheetId="32">#REF!</definedName>
    <definedName name="___________________________TLA50" localSheetId="10">#REF!</definedName>
    <definedName name="___________________________TLA50">#REF!</definedName>
    <definedName name="___________________________TLA70" localSheetId="32">#REF!</definedName>
    <definedName name="___________________________TLA70" localSheetId="10">#REF!</definedName>
    <definedName name="___________________________TLA70">#REF!</definedName>
    <definedName name="___________________________TLA95" localSheetId="32">#REF!</definedName>
    <definedName name="___________________________TLA95" localSheetId="10">#REF!</definedName>
    <definedName name="___________________________TLA95">#REF!</definedName>
    <definedName name="___________________________tz593" localSheetId="32">#REF!</definedName>
    <definedName name="___________________________tz593" localSheetId="10">#REF!</definedName>
    <definedName name="___________________________tz593">#REF!</definedName>
    <definedName name="___________________________VL100" localSheetId="32">#REF!</definedName>
    <definedName name="___________________________VL100" localSheetId="10">#REF!</definedName>
    <definedName name="___________________________VL100">#REF!</definedName>
    <definedName name="___________________________VL250" localSheetId="32">#REF!</definedName>
    <definedName name="___________________________VL250" localSheetId="10">#REF!</definedName>
    <definedName name="___________________________VL250">#REF!</definedName>
    <definedName name="__________________________a1" localSheetId="8" hidden="1">{"'Sheet1'!$L$16"}</definedName>
    <definedName name="__________________________a1" hidden="1">{"'Sheet1'!$L$16"}</definedName>
    <definedName name="__________________________boi1" localSheetId="32">#REF!</definedName>
    <definedName name="__________________________boi1" localSheetId="10">#REF!</definedName>
    <definedName name="__________________________boi1">#REF!</definedName>
    <definedName name="__________________________boi2" localSheetId="32">#REF!</definedName>
    <definedName name="__________________________boi2" localSheetId="10">#REF!</definedName>
    <definedName name="__________________________boi2">#REF!</definedName>
    <definedName name="__________________________CON1" localSheetId="32">#REF!</definedName>
    <definedName name="__________________________CON1" localSheetId="10">#REF!</definedName>
    <definedName name="__________________________CON1">#REF!</definedName>
    <definedName name="__________________________CON2" localSheetId="32">#REF!</definedName>
    <definedName name="__________________________CON2" localSheetId="10">#REF!</definedName>
    <definedName name="__________________________CON2">#REF!</definedName>
    <definedName name="__________________________ddn400" localSheetId="32">#REF!</definedName>
    <definedName name="__________________________ddn400" localSheetId="10">#REF!</definedName>
    <definedName name="__________________________ddn400">#REF!</definedName>
    <definedName name="__________________________ddn600" localSheetId="32">#REF!</definedName>
    <definedName name="__________________________ddn600" localSheetId="10">#REF!</definedName>
    <definedName name="__________________________ddn600">#REF!</definedName>
    <definedName name="__________________________DT12" localSheetId="8" hidden="1">{"'Sheet1'!$L$16"}</definedName>
    <definedName name="__________________________DT12" hidden="1">{"'Sheet1'!$L$16"}</definedName>
    <definedName name="__________________________hsm2">1.1289</definedName>
    <definedName name="__________________________hso2" localSheetId="8">#REF!</definedName>
    <definedName name="__________________________hso2" localSheetId="32">#REF!</definedName>
    <definedName name="__________________________hso2" localSheetId="10">#REF!</definedName>
    <definedName name="__________________________hso2">#REF!</definedName>
    <definedName name="__________________________kha1" localSheetId="32">#REF!</definedName>
    <definedName name="__________________________kha1" localSheetId="10">#REF!</definedName>
    <definedName name="__________________________kha1">#REF!</definedName>
    <definedName name="__________________________MAC12" localSheetId="32">#REF!</definedName>
    <definedName name="__________________________MAC12" localSheetId="10">#REF!</definedName>
    <definedName name="__________________________MAC12">#REF!</definedName>
    <definedName name="__________________________MAC46" localSheetId="32">#REF!</definedName>
    <definedName name="__________________________MAC46" localSheetId="10">#REF!</definedName>
    <definedName name="__________________________MAC46">#REF!</definedName>
    <definedName name="__________________________NCL100" localSheetId="32">#REF!</definedName>
    <definedName name="__________________________NCL100" localSheetId="10">#REF!</definedName>
    <definedName name="__________________________NCL100">#REF!</definedName>
    <definedName name="__________________________NCL200" localSheetId="32">#REF!</definedName>
    <definedName name="__________________________NCL200" localSheetId="10">#REF!</definedName>
    <definedName name="__________________________NCL200">#REF!</definedName>
    <definedName name="__________________________NCL250" localSheetId="32">#REF!</definedName>
    <definedName name="__________________________NCL250" localSheetId="10">#REF!</definedName>
    <definedName name="__________________________NCL250">#REF!</definedName>
    <definedName name="__________________________NET2" localSheetId="32">#REF!</definedName>
    <definedName name="__________________________NET2" localSheetId="10">#REF!</definedName>
    <definedName name="__________________________NET2">#REF!</definedName>
    <definedName name="__________________________nin190" localSheetId="32">#REF!</definedName>
    <definedName name="__________________________nin190" localSheetId="10">#REF!</definedName>
    <definedName name="__________________________nin190">#REF!</definedName>
    <definedName name="__________________________PA3" localSheetId="8" hidden="1">{"'Sheet1'!$L$16"}</definedName>
    <definedName name="__________________________PA3" hidden="1">{"'Sheet1'!$L$16"}</definedName>
    <definedName name="__________________________sc1" localSheetId="32">#REF!</definedName>
    <definedName name="__________________________sc1" localSheetId="10">#REF!</definedName>
    <definedName name="__________________________sc1">#REF!</definedName>
    <definedName name="__________________________SC2" localSheetId="32">#REF!</definedName>
    <definedName name="__________________________SC2" localSheetId="10">#REF!</definedName>
    <definedName name="__________________________SC2">#REF!</definedName>
    <definedName name="__________________________sc3" localSheetId="32">#REF!</definedName>
    <definedName name="__________________________sc3" localSheetId="10">#REF!</definedName>
    <definedName name="__________________________sc3">#REF!</definedName>
    <definedName name="__________________________SN3" localSheetId="32">#REF!</definedName>
    <definedName name="__________________________SN3" localSheetId="10">#REF!</definedName>
    <definedName name="__________________________SN3">#REF!</definedName>
    <definedName name="__________________________TL1" localSheetId="32">#REF!</definedName>
    <definedName name="__________________________TL1" localSheetId="10">#REF!</definedName>
    <definedName name="__________________________TL1">#REF!</definedName>
    <definedName name="__________________________TL2" localSheetId="32">#REF!</definedName>
    <definedName name="__________________________TL2" localSheetId="10">#REF!</definedName>
    <definedName name="__________________________TL2">#REF!</definedName>
    <definedName name="__________________________TL3" localSheetId="32">#REF!</definedName>
    <definedName name="__________________________TL3" localSheetId="10">#REF!</definedName>
    <definedName name="__________________________TL3">#REF!</definedName>
    <definedName name="__________________________TLA120" localSheetId="32">#REF!</definedName>
    <definedName name="__________________________TLA120" localSheetId="10">#REF!</definedName>
    <definedName name="__________________________TLA120">#REF!</definedName>
    <definedName name="__________________________TLA35" localSheetId="32">#REF!</definedName>
    <definedName name="__________________________TLA35" localSheetId="10">#REF!</definedName>
    <definedName name="__________________________TLA35">#REF!</definedName>
    <definedName name="__________________________TLA50" localSheetId="32">#REF!</definedName>
    <definedName name="__________________________TLA50" localSheetId="10">#REF!</definedName>
    <definedName name="__________________________TLA50">#REF!</definedName>
    <definedName name="__________________________TLA70" localSheetId="32">#REF!</definedName>
    <definedName name="__________________________TLA70" localSheetId="10">#REF!</definedName>
    <definedName name="__________________________TLA70">#REF!</definedName>
    <definedName name="__________________________TLA95" localSheetId="32">#REF!</definedName>
    <definedName name="__________________________TLA95" localSheetId="10">#REF!</definedName>
    <definedName name="__________________________TLA95">#REF!</definedName>
    <definedName name="__________________________tz593" localSheetId="32">#REF!</definedName>
    <definedName name="__________________________tz593" localSheetId="10">#REF!</definedName>
    <definedName name="__________________________tz593">#REF!</definedName>
    <definedName name="__________________________VL100" localSheetId="32">#REF!</definedName>
    <definedName name="__________________________VL100" localSheetId="10">#REF!</definedName>
    <definedName name="__________________________VL100">#REF!</definedName>
    <definedName name="__________________________VL250" localSheetId="32">#REF!</definedName>
    <definedName name="__________________________VL250" localSheetId="10">#REF!</definedName>
    <definedName name="__________________________VL250">#REF!</definedName>
    <definedName name="_________________________a1" localSheetId="8" hidden="1">{"'Sheet1'!$L$16"}</definedName>
    <definedName name="_________________________a1" hidden="1">{"'Sheet1'!$L$16"}</definedName>
    <definedName name="_________________________boi1" localSheetId="32">#REF!</definedName>
    <definedName name="_________________________boi1" localSheetId="10">#REF!</definedName>
    <definedName name="_________________________boi1">#REF!</definedName>
    <definedName name="_________________________boi2" localSheetId="32">#REF!</definedName>
    <definedName name="_________________________boi2" localSheetId="10">#REF!</definedName>
    <definedName name="_________________________boi2">#REF!</definedName>
    <definedName name="_________________________CON1" localSheetId="32">#REF!</definedName>
    <definedName name="_________________________CON1" localSheetId="10">#REF!</definedName>
    <definedName name="_________________________CON1">#REF!</definedName>
    <definedName name="_________________________CON2" localSheetId="32">#REF!</definedName>
    <definedName name="_________________________CON2" localSheetId="10">#REF!</definedName>
    <definedName name="_________________________CON2">#REF!</definedName>
    <definedName name="_________________________ddn400" localSheetId="32">#REF!</definedName>
    <definedName name="_________________________ddn400" localSheetId="10">#REF!</definedName>
    <definedName name="_________________________ddn400">#REF!</definedName>
    <definedName name="_________________________ddn600" localSheetId="32">#REF!</definedName>
    <definedName name="_________________________ddn600" localSheetId="10">#REF!</definedName>
    <definedName name="_________________________ddn600">#REF!</definedName>
    <definedName name="_________________________DT12" localSheetId="8" hidden="1">{"'Sheet1'!$L$16"}</definedName>
    <definedName name="_________________________DT12" hidden="1">{"'Sheet1'!$L$16"}</definedName>
    <definedName name="_________________________hsm2">1.1289</definedName>
    <definedName name="_________________________hso2" localSheetId="8">#REF!</definedName>
    <definedName name="_________________________hso2" localSheetId="32">#REF!</definedName>
    <definedName name="_________________________hso2" localSheetId="10">#REF!</definedName>
    <definedName name="_________________________hso2">#REF!</definedName>
    <definedName name="_________________________kha1" localSheetId="32">#REF!</definedName>
    <definedName name="_________________________kha1" localSheetId="10">#REF!</definedName>
    <definedName name="_________________________kha1">#REF!</definedName>
    <definedName name="_________________________MAC12" localSheetId="32">#REF!</definedName>
    <definedName name="_________________________MAC12" localSheetId="10">#REF!</definedName>
    <definedName name="_________________________MAC12">#REF!</definedName>
    <definedName name="_________________________MAC46" localSheetId="32">#REF!</definedName>
    <definedName name="_________________________MAC46" localSheetId="10">#REF!</definedName>
    <definedName name="_________________________MAC46">#REF!</definedName>
    <definedName name="_________________________NCL100" localSheetId="32">#REF!</definedName>
    <definedName name="_________________________NCL100" localSheetId="10">#REF!</definedName>
    <definedName name="_________________________NCL100">#REF!</definedName>
    <definedName name="_________________________NCL200" localSheetId="32">#REF!</definedName>
    <definedName name="_________________________NCL200" localSheetId="10">#REF!</definedName>
    <definedName name="_________________________NCL200">#REF!</definedName>
    <definedName name="_________________________NCL250" localSheetId="32">#REF!</definedName>
    <definedName name="_________________________NCL250" localSheetId="10">#REF!</definedName>
    <definedName name="_________________________NCL250">#REF!</definedName>
    <definedName name="_________________________NET2" localSheetId="32">#REF!</definedName>
    <definedName name="_________________________NET2" localSheetId="10">#REF!</definedName>
    <definedName name="_________________________NET2">#REF!</definedName>
    <definedName name="_________________________nin190" localSheetId="32">#REF!</definedName>
    <definedName name="_________________________nin190" localSheetId="10">#REF!</definedName>
    <definedName name="_________________________nin190">#REF!</definedName>
    <definedName name="_________________________PA3" localSheetId="8" hidden="1">{"'Sheet1'!$L$16"}</definedName>
    <definedName name="_________________________PA3" hidden="1">{"'Sheet1'!$L$16"}</definedName>
    <definedName name="_________________________sc1" localSheetId="32">#REF!</definedName>
    <definedName name="_________________________sc1" localSheetId="10">#REF!</definedName>
    <definedName name="_________________________sc1">#REF!</definedName>
    <definedName name="_________________________SC2" localSheetId="32">#REF!</definedName>
    <definedName name="_________________________SC2" localSheetId="10">#REF!</definedName>
    <definedName name="_________________________SC2">#REF!</definedName>
    <definedName name="_________________________sc3" localSheetId="32">#REF!</definedName>
    <definedName name="_________________________sc3" localSheetId="10">#REF!</definedName>
    <definedName name="_________________________sc3">#REF!</definedName>
    <definedName name="_________________________SN3" localSheetId="32">#REF!</definedName>
    <definedName name="_________________________SN3" localSheetId="10">#REF!</definedName>
    <definedName name="_________________________SN3">#REF!</definedName>
    <definedName name="_________________________TL1" localSheetId="32">#REF!</definedName>
    <definedName name="_________________________TL1" localSheetId="10">#REF!</definedName>
    <definedName name="_________________________TL1">#REF!</definedName>
    <definedName name="_________________________TL2" localSheetId="32">#REF!</definedName>
    <definedName name="_________________________TL2" localSheetId="10">#REF!</definedName>
    <definedName name="_________________________TL2">#REF!</definedName>
    <definedName name="_________________________TL3" localSheetId="32">#REF!</definedName>
    <definedName name="_________________________TL3" localSheetId="10">#REF!</definedName>
    <definedName name="_________________________TL3">#REF!</definedName>
    <definedName name="_________________________TLA120" localSheetId="32">#REF!</definedName>
    <definedName name="_________________________TLA120" localSheetId="10">#REF!</definedName>
    <definedName name="_________________________TLA120">#REF!</definedName>
    <definedName name="_________________________TLA35" localSheetId="32">#REF!</definedName>
    <definedName name="_________________________TLA35" localSheetId="10">#REF!</definedName>
    <definedName name="_________________________TLA35">#REF!</definedName>
    <definedName name="_________________________TLA50" localSheetId="32">#REF!</definedName>
    <definedName name="_________________________TLA50" localSheetId="10">#REF!</definedName>
    <definedName name="_________________________TLA50">#REF!</definedName>
    <definedName name="_________________________TLA70" localSheetId="32">#REF!</definedName>
    <definedName name="_________________________TLA70" localSheetId="10">#REF!</definedName>
    <definedName name="_________________________TLA70">#REF!</definedName>
    <definedName name="_________________________TLA95" localSheetId="32">#REF!</definedName>
    <definedName name="_________________________TLA95" localSheetId="10">#REF!</definedName>
    <definedName name="_________________________TLA95">#REF!</definedName>
    <definedName name="_________________________tz593" localSheetId="32">#REF!</definedName>
    <definedName name="_________________________tz593" localSheetId="10">#REF!</definedName>
    <definedName name="_________________________tz593">#REF!</definedName>
    <definedName name="_________________________VL100" localSheetId="32">#REF!</definedName>
    <definedName name="_________________________VL100" localSheetId="10">#REF!</definedName>
    <definedName name="_________________________VL100">#REF!</definedName>
    <definedName name="_________________________VL250" localSheetId="32">#REF!</definedName>
    <definedName name="_________________________VL250" localSheetId="10">#REF!</definedName>
    <definedName name="_________________________VL250">#REF!</definedName>
    <definedName name="________________________a1" localSheetId="8" hidden="1">{"'Sheet1'!$L$16"}</definedName>
    <definedName name="________________________a1" hidden="1">{"'Sheet1'!$L$16"}</definedName>
    <definedName name="________________________boi1" localSheetId="32">#REF!</definedName>
    <definedName name="________________________boi1" localSheetId="10">#REF!</definedName>
    <definedName name="________________________boi1">#REF!</definedName>
    <definedName name="________________________boi2" localSheetId="32">#REF!</definedName>
    <definedName name="________________________boi2" localSheetId="10">#REF!</definedName>
    <definedName name="________________________boi2">#REF!</definedName>
    <definedName name="________________________CON1" localSheetId="32">#REF!</definedName>
    <definedName name="________________________CON1" localSheetId="10">#REF!</definedName>
    <definedName name="________________________CON1">#REF!</definedName>
    <definedName name="________________________CON2" localSheetId="32">#REF!</definedName>
    <definedName name="________________________CON2" localSheetId="10">#REF!</definedName>
    <definedName name="________________________CON2">#REF!</definedName>
    <definedName name="________________________ddn400" localSheetId="32">#REF!</definedName>
    <definedName name="________________________ddn400" localSheetId="10">#REF!</definedName>
    <definedName name="________________________ddn400">#REF!</definedName>
    <definedName name="________________________ddn600" localSheetId="32">#REF!</definedName>
    <definedName name="________________________ddn600" localSheetId="10">#REF!</definedName>
    <definedName name="________________________ddn600">#REF!</definedName>
    <definedName name="________________________DT12" localSheetId="8" hidden="1">{"'Sheet1'!$L$16"}</definedName>
    <definedName name="________________________DT12" hidden="1">{"'Sheet1'!$L$16"}</definedName>
    <definedName name="________________________hsm2">1.1289</definedName>
    <definedName name="________________________hso2" localSheetId="8">#REF!</definedName>
    <definedName name="________________________hso2" localSheetId="32">#REF!</definedName>
    <definedName name="________________________hso2" localSheetId="10">#REF!</definedName>
    <definedName name="________________________hso2">#REF!</definedName>
    <definedName name="________________________kha1" localSheetId="32">#REF!</definedName>
    <definedName name="________________________kha1" localSheetId="10">#REF!</definedName>
    <definedName name="________________________kha1">#REF!</definedName>
    <definedName name="________________________MAC12" localSheetId="32">#REF!</definedName>
    <definedName name="________________________MAC12" localSheetId="10">#REF!</definedName>
    <definedName name="________________________MAC12">#REF!</definedName>
    <definedName name="________________________MAC46" localSheetId="32">#REF!</definedName>
    <definedName name="________________________MAC46" localSheetId="10">#REF!</definedName>
    <definedName name="________________________MAC46">#REF!</definedName>
    <definedName name="________________________NCL100" localSheetId="32">#REF!</definedName>
    <definedName name="________________________NCL100" localSheetId="10">#REF!</definedName>
    <definedName name="________________________NCL100">#REF!</definedName>
    <definedName name="________________________NCL200" localSheetId="32">#REF!</definedName>
    <definedName name="________________________NCL200" localSheetId="10">#REF!</definedName>
    <definedName name="________________________NCL200">#REF!</definedName>
    <definedName name="________________________NCL250" localSheetId="32">#REF!</definedName>
    <definedName name="________________________NCL250" localSheetId="10">#REF!</definedName>
    <definedName name="________________________NCL250">#REF!</definedName>
    <definedName name="________________________NET2" localSheetId="32">#REF!</definedName>
    <definedName name="________________________NET2" localSheetId="10">#REF!</definedName>
    <definedName name="________________________NET2">#REF!</definedName>
    <definedName name="________________________nin190" localSheetId="32">#REF!</definedName>
    <definedName name="________________________nin190" localSheetId="10">#REF!</definedName>
    <definedName name="________________________nin190">#REF!</definedName>
    <definedName name="________________________PA3" localSheetId="8" hidden="1">{"'Sheet1'!$L$16"}</definedName>
    <definedName name="________________________PA3" hidden="1">{"'Sheet1'!$L$16"}</definedName>
    <definedName name="________________________sc1" localSheetId="32">#REF!</definedName>
    <definedName name="________________________sc1" localSheetId="10">#REF!</definedName>
    <definedName name="________________________sc1">#REF!</definedName>
    <definedName name="________________________SC2" localSheetId="32">#REF!</definedName>
    <definedName name="________________________SC2" localSheetId="10">#REF!</definedName>
    <definedName name="________________________SC2">#REF!</definedName>
    <definedName name="________________________sc3" localSheetId="32">#REF!</definedName>
    <definedName name="________________________sc3" localSheetId="10">#REF!</definedName>
    <definedName name="________________________sc3">#REF!</definedName>
    <definedName name="________________________SN3" localSheetId="32">#REF!</definedName>
    <definedName name="________________________SN3" localSheetId="10">#REF!</definedName>
    <definedName name="________________________SN3">#REF!</definedName>
    <definedName name="________________________TL1" localSheetId="32">#REF!</definedName>
    <definedName name="________________________TL1" localSheetId="10">#REF!</definedName>
    <definedName name="________________________TL1">#REF!</definedName>
    <definedName name="________________________TL2" localSheetId="32">#REF!</definedName>
    <definedName name="________________________TL2" localSheetId="10">#REF!</definedName>
    <definedName name="________________________TL2">#REF!</definedName>
    <definedName name="________________________TL3" localSheetId="32">#REF!</definedName>
    <definedName name="________________________TL3" localSheetId="10">#REF!</definedName>
    <definedName name="________________________TL3">#REF!</definedName>
    <definedName name="________________________TLA120" localSheetId="32">#REF!</definedName>
    <definedName name="________________________TLA120" localSheetId="10">#REF!</definedName>
    <definedName name="________________________TLA120">#REF!</definedName>
    <definedName name="________________________TLA35" localSheetId="32">#REF!</definedName>
    <definedName name="________________________TLA35" localSheetId="10">#REF!</definedName>
    <definedName name="________________________TLA35">#REF!</definedName>
    <definedName name="________________________TLA50" localSheetId="32">#REF!</definedName>
    <definedName name="________________________TLA50" localSheetId="10">#REF!</definedName>
    <definedName name="________________________TLA50">#REF!</definedName>
    <definedName name="________________________TLA70" localSheetId="32">#REF!</definedName>
    <definedName name="________________________TLA70" localSheetId="10">#REF!</definedName>
    <definedName name="________________________TLA70">#REF!</definedName>
    <definedName name="________________________TLA95" localSheetId="32">#REF!</definedName>
    <definedName name="________________________TLA95" localSheetId="10">#REF!</definedName>
    <definedName name="________________________TLA95">#REF!</definedName>
    <definedName name="________________________tz593" localSheetId="32">#REF!</definedName>
    <definedName name="________________________tz593" localSheetId="10">#REF!</definedName>
    <definedName name="________________________tz593">#REF!</definedName>
    <definedName name="________________________VL100" localSheetId="32">#REF!</definedName>
    <definedName name="________________________VL100" localSheetId="10">#REF!</definedName>
    <definedName name="________________________VL100">#REF!</definedName>
    <definedName name="________________________VL250" localSheetId="32">#REF!</definedName>
    <definedName name="________________________VL250" localSheetId="10">#REF!</definedName>
    <definedName name="________________________VL250">#REF!</definedName>
    <definedName name="_______________________a1" localSheetId="8" hidden="1">{"'Sheet1'!$L$16"}</definedName>
    <definedName name="_______________________a1" hidden="1">{"'Sheet1'!$L$16"}</definedName>
    <definedName name="_______________________boi1" localSheetId="32">#REF!</definedName>
    <definedName name="_______________________boi1" localSheetId="10">#REF!</definedName>
    <definedName name="_______________________boi1">#REF!</definedName>
    <definedName name="_______________________boi2" localSheetId="32">#REF!</definedName>
    <definedName name="_______________________boi2" localSheetId="10">#REF!</definedName>
    <definedName name="_______________________boi2">#REF!</definedName>
    <definedName name="_______________________CON1" localSheetId="32">#REF!</definedName>
    <definedName name="_______________________CON1" localSheetId="10">#REF!</definedName>
    <definedName name="_______________________CON1">#REF!</definedName>
    <definedName name="_______________________CON2" localSheetId="32">#REF!</definedName>
    <definedName name="_______________________CON2" localSheetId="10">#REF!</definedName>
    <definedName name="_______________________CON2">#REF!</definedName>
    <definedName name="_______________________ddn400" localSheetId="32">#REF!</definedName>
    <definedName name="_______________________ddn400" localSheetId="10">#REF!</definedName>
    <definedName name="_______________________ddn400">#REF!</definedName>
    <definedName name="_______________________ddn600" localSheetId="32">#REF!</definedName>
    <definedName name="_______________________ddn600" localSheetId="10">#REF!</definedName>
    <definedName name="_______________________ddn600">#REF!</definedName>
    <definedName name="_______________________DT12" localSheetId="8" hidden="1">{"'Sheet1'!$L$16"}</definedName>
    <definedName name="_______________________DT12" hidden="1">{"'Sheet1'!$L$16"}</definedName>
    <definedName name="_______________________hsm2">1.1289</definedName>
    <definedName name="_______________________hso2" localSheetId="8">#REF!</definedName>
    <definedName name="_______________________hso2" localSheetId="32">#REF!</definedName>
    <definedName name="_______________________hso2" localSheetId="10">#REF!</definedName>
    <definedName name="_______________________hso2">#REF!</definedName>
    <definedName name="_______________________kha1" localSheetId="32">#REF!</definedName>
    <definedName name="_______________________kha1" localSheetId="10">#REF!</definedName>
    <definedName name="_______________________kha1">#REF!</definedName>
    <definedName name="_______________________MAC12" localSheetId="32">#REF!</definedName>
    <definedName name="_______________________MAC12" localSheetId="10">#REF!</definedName>
    <definedName name="_______________________MAC12">#REF!</definedName>
    <definedName name="_______________________MAC46" localSheetId="32">#REF!</definedName>
    <definedName name="_______________________MAC46" localSheetId="10">#REF!</definedName>
    <definedName name="_______________________MAC46">#REF!</definedName>
    <definedName name="_______________________NCL100" localSheetId="32">#REF!</definedName>
    <definedName name="_______________________NCL100" localSheetId="10">#REF!</definedName>
    <definedName name="_______________________NCL100">#REF!</definedName>
    <definedName name="_______________________NCL200" localSheetId="32">#REF!</definedName>
    <definedName name="_______________________NCL200" localSheetId="10">#REF!</definedName>
    <definedName name="_______________________NCL200">#REF!</definedName>
    <definedName name="_______________________NCL250" localSheetId="32">#REF!</definedName>
    <definedName name="_______________________NCL250" localSheetId="10">#REF!</definedName>
    <definedName name="_______________________NCL250">#REF!</definedName>
    <definedName name="_______________________NET2" localSheetId="32">#REF!</definedName>
    <definedName name="_______________________NET2" localSheetId="10">#REF!</definedName>
    <definedName name="_______________________NET2">#REF!</definedName>
    <definedName name="_______________________nin190" localSheetId="32">#REF!</definedName>
    <definedName name="_______________________nin190" localSheetId="10">#REF!</definedName>
    <definedName name="_______________________nin190">#REF!</definedName>
    <definedName name="_______________________PA3" localSheetId="8" hidden="1">{"'Sheet1'!$L$16"}</definedName>
    <definedName name="_______________________PA3" hidden="1">{"'Sheet1'!$L$16"}</definedName>
    <definedName name="_______________________sc1" localSheetId="32">#REF!</definedName>
    <definedName name="_______________________sc1" localSheetId="10">#REF!</definedName>
    <definedName name="_______________________sc1">#REF!</definedName>
    <definedName name="_______________________SC2" localSheetId="32">#REF!</definedName>
    <definedName name="_______________________SC2" localSheetId="10">#REF!</definedName>
    <definedName name="_______________________SC2">#REF!</definedName>
    <definedName name="_______________________sc3" localSheetId="32">#REF!</definedName>
    <definedName name="_______________________sc3" localSheetId="10">#REF!</definedName>
    <definedName name="_______________________sc3">#REF!</definedName>
    <definedName name="_______________________SN3" localSheetId="32">#REF!</definedName>
    <definedName name="_______________________SN3" localSheetId="10">#REF!</definedName>
    <definedName name="_______________________SN3">#REF!</definedName>
    <definedName name="_______________________TL1" localSheetId="32">#REF!</definedName>
    <definedName name="_______________________TL1" localSheetId="10">#REF!</definedName>
    <definedName name="_______________________TL1">#REF!</definedName>
    <definedName name="_______________________TL2" localSheetId="32">#REF!</definedName>
    <definedName name="_______________________TL2" localSheetId="10">#REF!</definedName>
    <definedName name="_______________________TL2">#REF!</definedName>
    <definedName name="_______________________TL3" localSheetId="32">#REF!</definedName>
    <definedName name="_______________________TL3" localSheetId="10">#REF!</definedName>
    <definedName name="_______________________TL3">#REF!</definedName>
    <definedName name="_______________________TLA120" localSheetId="32">#REF!</definedName>
    <definedName name="_______________________TLA120" localSheetId="10">#REF!</definedName>
    <definedName name="_______________________TLA120">#REF!</definedName>
    <definedName name="_______________________TLA35" localSheetId="32">#REF!</definedName>
    <definedName name="_______________________TLA35" localSheetId="10">#REF!</definedName>
    <definedName name="_______________________TLA35">#REF!</definedName>
    <definedName name="_______________________TLA50" localSheetId="32">#REF!</definedName>
    <definedName name="_______________________TLA50" localSheetId="10">#REF!</definedName>
    <definedName name="_______________________TLA50">#REF!</definedName>
    <definedName name="_______________________TLA70" localSheetId="32">#REF!</definedName>
    <definedName name="_______________________TLA70" localSheetId="10">#REF!</definedName>
    <definedName name="_______________________TLA70">#REF!</definedName>
    <definedName name="_______________________TLA95" localSheetId="32">#REF!</definedName>
    <definedName name="_______________________TLA95" localSheetId="10">#REF!</definedName>
    <definedName name="_______________________TLA95">#REF!</definedName>
    <definedName name="_______________________tz593" localSheetId="32">#REF!</definedName>
    <definedName name="_______________________tz593" localSheetId="10">#REF!</definedName>
    <definedName name="_______________________tz593">#REF!</definedName>
    <definedName name="_______________________VL100" localSheetId="32">#REF!</definedName>
    <definedName name="_______________________VL100" localSheetId="10">#REF!</definedName>
    <definedName name="_______________________VL100">#REF!</definedName>
    <definedName name="_______________________VL250" localSheetId="32">#REF!</definedName>
    <definedName name="_______________________VL250" localSheetId="10">#REF!</definedName>
    <definedName name="_______________________VL250">#REF!</definedName>
    <definedName name="______________________a1" localSheetId="8" hidden="1">{"'Sheet1'!$L$16"}</definedName>
    <definedName name="______________________a1" hidden="1">{"'Sheet1'!$L$16"}</definedName>
    <definedName name="______________________boi1" localSheetId="32">#REF!</definedName>
    <definedName name="______________________boi1" localSheetId="10">#REF!</definedName>
    <definedName name="______________________boi1">#REF!</definedName>
    <definedName name="______________________boi2" localSheetId="32">#REF!</definedName>
    <definedName name="______________________boi2" localSheetId="10">#REF!</definedName>
    <definedName name="______________________boi2">#REF!</definedName>
    <definedName name="______________________CON1" localSheetId="32">#REF!</definedName>
    <definedName name="______________________CON1" localSheetId="10">#REF!</definedName>
    <definedName name="______________________CON1">#REF!</definedName>
    <definedName name="______________________CON2" localSheetId="32">#REF!</definedName>
    <definedName name="______________________CON2" localSheetId="10">#REF!</definedName>
    <definedName name="______________________CON2">#REF!</definedName>
    <definedName name="______________________ddn400" localSheetId="32">#REF!</definedName>
    <definedName name="______________________ddn400" localSheetId="10">#REF!</definedName>
    <definedName name="______________________ddn400">#REF!</definedName>
    <definedName name="______________________ddn600" localSheetId="32">#REF!</definedName>
    <definedName name="______________________ddn600" localSheetId="10">#REF!</definedName>
    <definedName name="______________________ddn600">#REF!</definedName>
    <definedName name="______________________DT12" localSheetId="8" hidden="1">{"'Sheet1'!$L$16"}</definedName>
    <definedName name="______________________DT12" hidden="1">{"'Sheet1'!$L$16"}</definedName>
    <definedName name="______________________hsm2">1.1289</definedName>
    <definedName name="______________________hso2" localSheetId="8">#REF!</definedName>
    <definedName name="______________________hso2" localSheetId="32">#REF!</definedName>
    <definedName name="______________________hso2" localSheetId="10">#REF!</definedName>
    <definedName name="______________________hso2">#REF!</definedName>
    <definedName name="______________________kha1" localSheetId="32">#REF!</definedName>
    <definedName name="______________________kha1" localSheetId="10">#REF!</definedName>
    <definedName name="______________________kha1">#REF!</definedName>
    <definedName name="______________________MAC12" localSheetId="32">#REF!</definedName>
    <definedName name="______________________MAC12" localSheetId="10">#REF!</definedName>
    <definedName name="______________________MAC12">#REF!</definedName>
    <definedName name="______________________MAC46" localSheetId="32">#REF!</definedName>
    <definedName name="______________________MAC46" localSheetId="10">#REF!</definedName>
    <definedName name="______________________MAC46">#REF!</definedName>
    <definedName name="______________________NCL100" localSheetId="32">#REF!</definedName>
    <definedName name="______________________NCL100" localSheetId="10">#REF!</definedName>
    <definedName name="______________________NCL100">#REF!</definedName>
    <definedName name="______________________NCL200" localSheetId="32">#REF!</definedName>
    <definedName name="______________________NCL200" localSheetId="10">#REF!</definedName>
    <definedName name="______________________NCL200">#REF!</definedName>
    <definedName name="______________________NCL250" localSheetId="32">#REF!</definedName>
    <definedName name="______________________NCL250" localSheetId="10">#REF!</definedName>
    <definedName name="______________________NCL250">#REF!</definedName>
    <definedName name="______________________NET2" localSheetId="32">#REF!</definedName>
    <definedName name="______________________NET2" localSheetId="10">#REF!</definedName>
    <definedName name="______________________NET2">#REF!</definedName>
    <definedName name="______________________nin190" localSheetId="32">#REF!</definedName>
    <definedName name="______________________nin190" localSheetId="10">#REF!</definedName>
    <definedName name="______________________nin190">#REF!</definedName>
    <definedName name="______________________PA3" localSheetId="8" hidden="1">{"'Sheet1'!$L$16"}</definedName>
    <definedName name="______________________PA3" hidden="1">{"'Sheet1'!$L$16"}</definedName>
    <definedName name="______________________sc1" localSheetId="32">#REF!</definedName>
    <definedName name="______________________sc1" localSheetId="10">#REF!</definedName>
    <definedName name="______________________sc1">#REF!</definedName>
    <definedName name="______________________SC2" localSheetId="32">#REF!</definedName>
    <definedName name="______________________SC2" localSheetId="10">#REF!</definedName>
    <definedName name="______________________SC2">#REF!</definedName>
    <definedName name="______________________sc3" localSheetId="32">#REF!</definedName>
    <definedName name="______________________sc3" localSheetId="10">#REF!</definedName>
    <definedName name="______________________sc3">#REF!</definedName>
    <definedName name="______________________SN3" localSheetId="32">#REF!</definedName>
    <definedName name="______________________SN3" localSheetId="10">#REF!</definedName>
    <definedName name="______________________SN3">#REF!</definedName>
    <definedName name="______________________TL1" localSheetId="32">#REF!</definedName>
    <definedName name="______________________TL1" localSheetId="10">#REF!</definedName>
    <definedName name="______________________TL1">#REF!</definedName>
    <definedName name="______________________TL2" localSheetId="32">#REF!</definedName>
    <definedName name="______________________TL2" localSheetId="10">#REF!</definedName>
    <definedName name="______________________TL2">#REF!</definedName>
    <definedName name="______________________TL3" localSheetId="32">#REF!</definedName>
    <definedName name="______________________TL3" localSheetId="10">#REF!</definedName>
    <definedName name="______________________TL3">#REF!</definedName>
    <definedName name="______________________TLA120" localSheetId="32">#REF!</definedName>
    <definedName name="______________________TLA120" localSheetId="10">#REF!</definedName>
    <definedName name="______________________TLA120">#REF!</definedName>
    <definedName name="______________________TLA35" localSheetId="32">#REF!</definedName>
    <definedName name="______________________TLA35" localSheetId="10">#REF!</definedName>
    <definedName name="______________________TLA35">#REF!</definedName>
    <definedName name="______________________TLA50" localSheetId="32">#REF!</definedName>
    <definedName name="______________________TLA50" localSheetId="10">#REF!</definedName>
    <definedName name="______________________TLA50">#REF!</definedName>
    <definedName name="______________________TLA70" localSheetId="32">#REF!</definedName>
    <definedName name="______________________TLA70" localSheetId="10">#REF!</definedName>
    <definedName name="______________________TLA70">#REF!</definedName>
    <definedName name="______________________TLA95" localSheetId="32">#REF!</definedName>
    <definedName name="______________________TLA95" localSheetId="10">#REF!</definedName>
    <definedName name="______________________TLA95">#REF!</definedName>
    <definedName name="______________________tz593" localSheetId="32">#REF!</definedName>
    <definedName name="______________________tz593" localSheetId="10">#REF!</definedName>
    <definedName name="______________________tz593">#REF!</definedName>
    <definedName name="______________________VL100" localSheetId="32">#REF!</definedName>
    <definedName name="______________________VL100" localSheetId="10">#REF!</definedName>
    <definedName name="______________________VL100">#REF!</definedName>
    <definedName name="______________________VL250" localSheetId="32">#REF!</definedName>
    <definedName name="______________________VL250" localSheetId="10">#REF!</definedName>
    <definedName name="______________________VL250">#REF!</definedName>
    <definedName name="_____________________a1" localSheetId="8" hidden="1">{"'Sheet1'!$L$16"}</definedName>
    <definedName name="_____________________a1" hidden="1">{"'Sheet1'!$L$16"}</definedName>
    <definedName name="_____________________boi1" localSheetId="32">#REF!</definedName>
    <definedName name="_____________________boi1" localSheetId="10">#REF!</definedName>
    <definedName name="_____________________boi1">#REF!</definedName>
    <definedName name="_____________________boi2" localSheetId="32">#REF!</definedName>
    <definedName name="_____________________boi2" localSheetId="10">#REF!</definedName>
    <definedName name="_____________________boi2">#REF!</definedName>
    <definedName name="_____________________CON1" localSheetId="32">#REF!</definedName>
    <definedName name="_____________________CON1" localSheetId="10">#REF!</definedName>
    <definedName name="_____________________CON1">#REF!</definedName>
    <definedName name="_____________________CON2" localSheetId="32">#REF!</definedName>
    <definedName name="_____________________CON2" localSheetId="10">#REF!</definedName>
    <definedName name="_____________________CON2">#REF!</definedName>
    <definedName name="_____________________ddn400" localSheetId="32">#REF!</definedName>
    <definedName name="_____________________ddn400" localSheetId="10">#REF!</definedName>
    <definedName name="_____________________ddn400">#REF!</definedName>
    <definedName name="_____________________ddn600" localSheetId="32">#REF!</definedName>
    <definedName name="_____________________ddn600" localSheetId="10">#REF!</definedName>
    <definedName name="_____________________ddn600">#REF!</definedName>
    <definedName name="_____________________DT12" localSheetId="8" hidden="1">{"'Sheet1'!$L$16"}</definedName>
    <definedName name="_____________________DT12" hidden="1">{"'Sheet1'!$L$16"}</definedName>
    <definedName name="_____________________hsm2">1.1289</definedName>
    <definedName name="_____________________hso2" localSheetId="8">#REF!</definedName>
    <definedName name="_____________________hso2" localSheetId="32">#REF!</definedName>
    <definedName name="_____________________hso2" localSheetId="10">#REF!</definedName>
    <definedName name="_____________________hso2">#REF!</definedName>
    <definedName name="_____________________kha1" localSheetId="32">#REF!</definedName>
    <definedName name="_____________________kha1" localSheetId="10">#REF!</definedName>
    <definedName name="_____________________kha1">#REF!</definedName>
    <definedName name="_____________________MAC12" localSheetId="32">#REF!</definedName>
    <definedName name="_____________________MAC12" localSheetId="10">#REF!</definedName>
    <definedName name="_____________________MAC12">#REF!</definedName>
    <definedName name="_____________________MAC46" localSheetId="32">#REF!</definedName>
    <definedName name="_____________________MAC46" localSheetId="10">#REF!</definedName>
    <definedName name="_____________________MAC46">#REF!</definedName>
    <definedName name="_____________________NCL100" localSheetId="32">#REF!</definedName>
    <definedName name="_____________________NCL100" localSheetId="10">#REF!</definedName>
    <definedName name="_____________________NCL100">#REF!</definedName>
    <definedName name="_____________________NCL200" localSheetId="32">#REF!</definedName>
    <definedName name="_____________________NCL200" localSheetId="10">#REF!</definedName>
    <definedName name="_____________________NCL200">#REF!</definedName>
    <definedName name="_____________________NCL250" localSheetId="32">#REF!</definedName>
    <definedName name="_____________________NCL250" localSheetId="10">#REF!</definedName>
    <definedName name="_____________________NCL250">#REF!</definedName>
    <definedName name="_____________________NET2" localSheetId="32">#REF!</definedName>
    <definedName name="_____________________NET2" localSheetId="10">#REF!</definedName>
    <definedName name="_____________________NET2">#REF!</definedName>
    <definedName name="_____________________nin190" localSheetId="32">#REF!</definedName>
    <definedName name="_____________________nin190" localSheetId="10">#REF!</definedName>
    <definedName name="_____________________nin190">#REF!</definedName>
    <definedName name="_____________________PA3" localSheetId="8" hidden="1">{"'Sheet1'!$L$16"}</definedName>
    <definedName name="_____________________PA3" hidden="1">{"'Sheet1'!$L$16"}</definedName>
    <definedName name="_____________________sc1" localSheetId="32">#REF!</definedName>
    <definedName name="_____________________sc1" localSheetId="10">#REF!</definedName>
    <definedName name="_____________________sc1">#REF!</definedName>
    <definedName name="_____________________SC2" localSheetId="32">#REF!</definedName>
    <definedName name="_____________________SC2" localSheetId="10">#REF!</definedName>
    <definedName name="_____________________SC2">#REF!</definedName>
    <definedName name="_____________________sc3" localSheetId="32">#REF!</definedName>
    <definedName name="_____________________sc3" localSheetId="10">#REF!</definedName>
    <definedName name="_____________________sc3">#REF!</definedName>
    <definedName name="_____________________SN3" localSheetId="32">#REF!</definedName>
    <definedName name="_____________________SN3" localSheetId="10">#REF!</definedName>
    <definedName name="_____________________SN3">#REF!</definedName>
    <definedName name="_____________________TL1" localSheetId="32">#REF!</definedName>
    <definedName name="_____________________TL1" localSheetId="10">#REF!</definedName>
    <definedName name="_____________________TL1">#REF!</definedName>
    <definedName name="_____________________TL2" localSheetId="32">#REF!</definedName>
    <definedName name="_____________________TL2" localSheetId="10">#REF!</definedName>
    <definedName name="_____________________TL2">#REF!</definedName>
    <definedName name="_____________________TL3" localSheetId="32">#REF!</definedName>
    <definedName name="_____________________TL3" localSheetId="10">#REF!</definedName>
    <definedName name="_____________________TL3">#REF!</definedName>
    <definedName name="_____________________TLA120" localSheetId="32">#REF!</definedName>
    <definedName name="_____________________TLA120" localSheetId="10">#REF!</definedName>
    <definedName name="_____________________TLA120">#REF!</definedName>
    <definedName name="_____________________TLA35" localSheetId="32">#REF!</definedName>
    <definedName name="_____________________TLA35" localSheetId="10">#REF!</definedName>
    <definedName name="_____________________TLA35">#REF!</definedName>
    <definedName name="_____________________TLA50" localSheetId="32">#REF!</definedName>
    <definedName name="_____________________TLA50" localSheetId="10">#REF!</definedName>
    <definedName name="_____________________TLA50">#REF!</definedName>
    <definedName name="_____________________TLA70" localSheetId="32">#REF!</definedName>
    <definedName name="_____________________TLA70" localSheetId="10">#REF!</definedName>
    <definedName name="_____________________TLA70">#REF!</definedName>
    <definedName name="_____________________TLA95" localSheetId="32">#REF!</definedName>
    <definedName name="_____________________TLA95" localSheetId="10">#REF!</definedName>
    <definedName name="_____________________TLA95">#REF!</definedName>
    <definedName name="_____________________tz593" localSheetId="32">#REF!</definedName>
    <definedName name="_____________________tz593" localSheetId="10">#REF!</definedName>
    <definedName name="_____________________tz593">#REF!</definedName>
    <definedName name="_____________________VL100" localSheetId="32">#REF!</definedName>
    <definedName name="_____________________VL100" localSheetId="10">#REF!</definedName>
    <definedName name="_____________________VL100">#REF!</definedName>
    <definedName name="_____________________VL250" localSheetId="32">#REF!</definedName>
    <definedName name="_____________________VL250" localSheetId="10">#REF!</definedName>
    <definedName name="_____________________VL250">#REF!</definedName>
    <definedName name="____________________a1" localSheetId="8" hidden="1">{"'Sheet1'!$L$16"}</definedName>
    <definedName name="____________________a1" hidden="1">{"'Sheet1'!$L$16"}</definedName>
    <definedName name="____________________boi1" localSheetId="32">#REF!</definedName>
    <definedName name="____________________boi1" localSheetId="10">#REF!</definedName>
    <definedName name="____________________boi1">#REF!</definedName>
    <definedName name="____________________boi2" localSheetId="32">#REF!</definedName>
    <definedName name="____________________boi2" localSheetId="10">#REF!</definedName>
    <definedName name="____________________boi2">#REF!</definedName>
    <definedName name="____________________CON1" localSheetId="32">#REF!</definedName>
    <definedName name="____________________CON1" localSheetId="10">#REF!</definedName>
    <definedName name="____________________CON1">#REF!</definedName>
    <definedName name="____________________CON2" localSheetId="32">#REF!</definedName>
    <definedName name="____________________CON2" localSheetId="10">#REF!</definedName>
    <definedName name="____________________CON2">#REF!</definedName>
    <definedName name="____________________ddn400" localSheetId="32">#REF!</definedName>
    <definedName name="____________________ddn400" localSheetId="10">#REF!</definedName>
    <definedName name="____________________ddn400">#REF!</definedName>
    <definedName name="____________________ddn600" localSheetId="32">#REF!</definedName>
    <definedName name="____________________ddn600" localSheetId="10">#REF!</definedName>
    <definedName name="____________________ddn600">#REF!</definedName>
    <definedName name="____________________DT12" localSheetId="8" hidden="1">{"'Sheet1'!$L$16"}</definedName>
    <definedName name="____________________DT12" hidden="1">{"'Sheet1'!$L$16"}</definedName>
    <definedName name="____________________hsm2">1.1289</definedName>
    <definedName name="____________________hso2" localSheetId="8">#REF!</definedName>
    <definedName name="____________________hso2" localSheetId="32">#REF!</definedName>
    <definedName name="____________________hso2" localSheetId="10">#REF!</definedName>
    <definedName name="____________________hso2">#REF!</definedName>
    <definedName name="____________________kha1" localSheetId="32">#REF!</definedName>
    <definedName name="____________________kha1" localSheetId="10">#REF!</definedName>
    <definedName name="____________________kha1">#REF!</definedName>
    <definedName name="____________________MAC12" localSheetId="32">#REF!</definedName>
    <definedName name="____________________MAC12" localSheetId="10">#REF!</definedName>
    <definedName name="____________________MAC12">#REF!</definedName>
    <definedName name="____________________MAC46" localSheetId="32">#REF!</definedName>
    <definedName name="____________________MAC46" localSheetId="10">#REF!</definedName>
    <definedName name="____________________MAC46">#REF!</definedName>
    <definedName name="____________________NCL100" localSheetId="32">#REF!</definedName>
    <definedName name="____________________NCL100" localSheetId="10">#REF!</definedName>
    <definedName name="____________________NCL100">#REF!</definedName>
    <definedName name="____________________NCL200" localSheetId="32">#REF!</definedName>
    <definedName name="____________________NCL200" localSheetId="10">#REF!</definedName>
    <definedName name="____________________NCL200">#REF!</definedName>
    <definedName name="____________________NCL250" localSheetId="32">#REF!</definedName>
    <definedName name="____________________NCL250" localSheetId="10">#REF!</definedName>
    <definedName name="____________________NCL250">#REF!</definedName>
    <definedName name="____________________NET2" localSheetId="32">#REF!</definedName>
    <definedName name="____________________NET2" localSheetId="10">#REF!</definedName>
    <definedName name="____________________NET2">#REF!</definedName>
    <definedName name="____________________nin190" localSheetId="32">#REF!</definedName>
    <definedName name="____________________nin190" localSheetId="10">#REF!</definedName>
    <definedName name="____________________nin190">#REF!</definedName>
    <definedName name="____________________PA3" localSheetId="8" hidden="1">{"'Sheet1'!$L$16"}</definedName>
    <definedName name="____________________PA3" hidden="1">{"'Sheet1'!$L$16"}</definedName>
    <definedName name="____________________sc1" localSheetId="32">#REF!</definedName>
    <definedName name="____________________sc1" localSheetId="10">#REF!</definedName>
    <definedName name="____________________sc1">#REF!</definedName>
    <definedName name="____________________SC2" localSheetId="32">#REF!</definedName>
    <definedName name="____________________SC2" localSheetId="10">#REF!</definedName>
    <definedName name="____________________SC2">#REF!</definedName>
    <definedName name="____________________sc3" localSheetId="32">#REF!</definedName>
    <definedName name="____________________sc3" localSheetId="10">#REF!</definedName>
    <definedName name="____________________sc3">#REF!</definedName>
    <definedName name="____________________SN3" localSheetId="32">#REF!</definedName>
    <definedName name="____________________SN3" localSheetId="10">#REF!</definedName>
    <definedName name="____________________SN3">#REF!</definedName>
    <definedName name="____________________TL1" localSheetId="32">#REF!</definedName>
    <definedName name="____________________TL1" localSheetId="10">#REF!</definedName>
    <definedName name="____________________TL1">#REF!</definedName>
    <definedName name="____________________TL2" localSheetId="32">#REF!</definedName>
    <definedName name="____________________TL2" localSheetId="10">#REF!</definedName>
    <definedName name="____________________TL2">#REF!</definedName>
    <definedName name="____________________TL3" localSheetId="32">#REF!</definedName>
    <definedName name="____________________TL3" localSheetId="10">#REF!</definedName>
    <definedName name="____________________TL3">#REF!</definedName>
    <definedName name="____________________TLA120" localSheetId="32">#REF!</definedName>
    <definedName name="____________________TLA120" localSheetId="10">#REF!</definedName>
    <definedName name="____________________TLA120">#REF!</definedName>
    <definedName name="____________________TLA35" localSheetId="32">#REF!</definedName>
    <definedName name="____________________TLA35" localSheetId="10">#REF!</definedName>
    <definedName name="____________________TLA35">#REF!</definedName>
    <definedName name="____________________TLA50" localSheetId="32">#REF!</definedName>
    <definedName name="____________________TLA50" localSheetId="10">#REF!</definedName>
    <definedName name="____________________TLA50">#REF!</definedName>
    <definedName name="____________________TLA70" localSheetId="32">#REF!</definedName>
    <definedName name="____________________TLA70" localSheetId="10">#REF!</definedName>
    <definedName name="____________________TLA70">#REF!</definedName>
    <definedName name="____________________TLA95" localSheetId="32">#REF!</definedName>
    <definedName name="____________________TLA95" localSheetId="10">#REF!</definedName>
    <definedName name="____________________TLA95">#REF!</definedName>
    <definedName name="____________________tz593" localSheetId="32">#REF!</definedName>
    <definedName name="____________________tz593" localSheetId="10">#REF!</definedName>
    <definedName name="____________________tz593">#REF!</definedName>
    <definedName name="____________________VL100" localSheetId="32">#REF!</definedName>
    <definedName name="____________________VL100" localSheetId="10">#REF!</definedName>
    <definedName name="____________________VL100">#REF!</definedName>
    <definedName name="____________________VL250" localSheetId="32">#REF!</definedName>
    <definedName name="____________________VL250" localSheetId="10">#REF!</definedName>
    <definedName name="____________________VL250">#REF!</definedName>
    <definedName name="___________________a1" localSheetId="8" hidden="1">{"'Sheet1'!$L$16"}</definedName>
    <definedName name="___________________a1" hidden="1">{"'Sheet1'!$L$16"}</definedName>
    <definedName name="___________________boi1" localSheetId="32">#REF!</definedName>
    <definedName name="___________________boi1" localSheetId="10">#REF!</definedName>
    <definedName name="___________________boi1">#REF!</definedName>
    <definedName name="___________________boi2" localSheetId="32">#REF!</definedName>
    <definedName name="___________________boi2" localSheetId="10">#REF!</definedName>
    <definedName name="___________________boi2">#REF!</definedName>
    <definedName name="___________________CON1" localSheetId="32">#REF!</definedName>
    <definedName name="___________________CON1" localSheetId="10">#REF!</definedName>
    <definedName name="___________________CON1">#REF!</definedName>
    <definedName name="___________________CON2" localSheetId="32">#REF!</definedName>
    <definedName name="___________________CON2" localSheetId="10">#REF!</definedName>
    <definedName name="___________________CON2">#REF!</definedName>
    <definedName name="___________________ddn400" localSheetId="32">#REF!</definedName>
    <definedName name="___________________ddn400" localSheetId="10">#REF!</definedName>
    <definedName name="___________________ddn400">#REF!</definedName>
    <definedName name="___________________ddn600" localSheetId="32">#REF!</definedName>
    <definedName name="___________________ddn600" localSheetId="10">#REF!</definedName>
    <definedName name="___________________ddn600">#REF!</definedName>
    <definedName name="___________________DT12" localSheetId="8" hidden="1">{"'Sheet1'!$L$16"}</definedName>
    <definedName name="___________________DT12" hidden="1">{"'Sheet1'!$L$16"}</definedName>
    <definedName name="___________________hsm2">1.1289</definedName>
    <definedName name="___________________hso2" localSheetId="8">#REF!</definedName>
    <definedName name="___________________hso2" localSheetId="32">#REF!</definedName>
    <definedName name="___________________hso2" localSheetId="10">#REF!</definedName>
    <definedName name="___________________hso2">#REF!</definedName>
    <definedName name="___________________kha1" localSheetId="32">#REF!</definedName>
    <definedName name="___________________kha1" localSheetId="10">#REF!</definedName>
    <definedName name="___________________kha1">#REF!</definedName>
    <definedName name="___________________MAC12" localSheetId="32">#REF!</definedName>
    <definedName name="___________________MAC12" localSheetId="10">#REF!</definedName>
    <definedName name="___________________MAC12">#REF!</definedName>
    <definedName name="___________________MAC46" localSheetId="32">#REF!</definedName>
    <definedName name="___________________MAC46" localSheetId="10">#REF!</definedName>
    <definedName name="___________________MAC46">#REF!</definedName>
    <definedName name="___________________NCL100" localSheetId="32">#REF!</definedName>
    <definedName name="___________________NCL100" localSheetId="10">#REF!</definedName>
    <definedName name="___________________NCL100">#REF!</definedName>
    <definedName name="___________________NCL200" localSheetId="32">#REF!</definedName>
    <definedName name="___________________NCL200" localSheetId="10">#REF!</definedName>
    <definedName name="___________________NCL200">#REF!</definedName>
    <definedName name="___________________NCL250" localSheetId="32">#REF!</definedName>
    <definedName name="___________________NCL250" localSheetId="10">#REF!</definedName>
    <definedName name="___________________NCL250">#REF!</definedName>
    <definedName name="___________________NET2" localSheetId="32">#REF!</definedName>
    <definedName name="___________________NET2" localSheetId="10">#REF!</definedName>
    <definedName name="___________________NET2">#REF!</definedName>
    <definedName name="___________________nin190" localSheetId="32">#REF!</definedName>
    <definedName name="___________________nin190" localSheetId="10">#REF!</definedName>
    <definedName name="___________________nin190">#REF!</definedName>
    <definedName name="___________________PA3" localSheetId="8" hidden="1">{"'Sheet1'!$L$16"}</definedName>
    <definedName name="___________________PA3" hidden="1">{"'Sheet1'!$L$16"}</definedName>
    <definedName name="___________________sc1" localSheetId="32">#REF!</definedName>
    <definedName name="___________________sc1" localSheetId="10">#REF!</definedName>
    <definedName name="___________________sc1">#REF!</definedName>
    <definedName name="___________________SC2" localSheetId="32">#REF!</definedName>
    <definedName name="___________________SC2" localSheetId="10">#REF!</definedName>
    <definedName name="___________________SC2">#REF!</definedName>
    <definedName name="___________________sc3" localSheetId="32">#REF!</definedName>
    <definedName name="___________________sc3" localSheetId="10">#REF!</definedName>
    <definedName name="___________________sc3">#REF!</definedName>
    <definedName name="___________________SN3" localSheetId="32">#REF!</definedName>
    <definedName name="___________________SN3" localSheetId="10">#REF!</definedName>
    <definedName name="___________________SN3">#REF!</definedName>
    <definedName name="___________________TL1" localSheetId="32">#REF!</definedName>
    <definedName name="___________________TL1" localSheetId="10">#REF!</definedName>
    <definedName name="___________________TL1">#REF!</definedName>
    <definedName name="___________________TL2" localSheetId="32">#REF!</definedName>
    <definedName name="___________________TL2" localSheetId="10">#REF!</definedName>
    <definedName name="___________________TL2">#REF!</definedName>
    <definedName name="___________________TL3" localSheetId="32">#REF!</definedName>
    <definedName name="___________________TL3" localSheetId="10">#REF!</definedName>
    <definedName name="___________________TL3">#REF!</definedName>
    <definedName name="___________________TLA120" localSheetId="32">#REF!</definedName>
    <definedName name="___________________TLA120" localSheetId="10">#REF!</definedName>
    <definedName name="___________________TLA120">#REF!</definedName>
    <definedName name="___________________TLA35" localSheetId="32">#REF!</definedName>
    <definedName name="___________________TLA35" localSheetId="10">#REF!</definedName>
    <definedName name="___________________TLA35">#REF!</definedName>
    <definedName name="___________________TLA50" localSheetId="32">#REF!</definedName>
    <definedName name="___________________TLA50" localSheetId="10">#REF!</definedName>
    <definedName name="___________________TLA50">#REF!</definedName>
    <definedName name="___________________TLA70" localSheetId="32">#REF!</definedName>
    <definedName name="___________________TLA70" localSheetId="10">#REF!</definedName>
    <definedName name="___________________TLA70">#REF!</definedName>
    <definedName name="___________________TLA95" localSheetId="32">#REF!</definedName>
    <definedName name="___________________TLA95" localSheetId="10">#REF!</definedName>
    <definedName name="___________________TLA95">#REF!</definedName>
    <definedName name="___________________tz593" localSheetId="32">#REF!</definedName>
    <definedName name="___________________tz593" localSheetId="10">#REF!</definedName>
    <definedName name="___________________tz593">#REF!</definedName>
    <definedName name="___________________VL100" localSheetId="32">#REF!</definedName>
    <definedName name="___________________VL100" localSheetId="10">#REF!</definedName>
    <definedName name="___________________VL100">#REF!</definedName>
    <definedName name="___________________VL250" localSheetId="32">#REF!</definedName>
    <definedName name="___________________VL250" localSheetId="10">#REF!</definedName>
    <definedName name="___________________VL250">#REF!</definedName>
    <definedName name="__________________a1" localSheetId="8" hidden="1">{"'Sheet1'!$L$16"}</definedName>
    <definedName name="__________________a1" hidden="1">{"'Sheet1'!$L$16"}</definedName>
    <definedName name="__________________boi1" localSheetId="32">#REF!</definedName>
    <definedName name="__________________boi1" localSheetId="10">#REF!</definedName>
    <definedName name="__________________boi1">#REF!</definedName>
    <definedName name="__________________boi2" localSheetId="32">#REF!</definedName>
    <definedName name="__________________boi2" localSheetId="10">#REF!</definedName>
    <definedName name="__________________boi2">#REF!</definedName>
    <definedName name="__________________CON1" localSheetId="32">#REF!</definedName>
    <definedName name="__________________CON1" localSheetId="10">#REF!</definedName>
    <definedName name="__________________CON1">#REF!</definedName>
    <definedName name="__________________CON2" localSheetId="32">#REF!</definedName>
    <definedName name="__________________CON2" localSheetId="10">#REF!</definedName>
    <definedName name="__________________CON2">#REF!</definedName>
    <definedName name="__________________ddn400" localSheetId="32">#REF!</definedName>
    <definedName name="__________________ddn400" localSheetId="10">#REF!</definedName>
    <definedName name="__________________ddn400">#REF!</definedName>
    <definedName name="__________________ddn600" localSheetId="32">#REF!</definedName>
    <definedName name="__________________ddn600" localSheetId="10">#REF!</definedName>
    <definedName name="__________________ddn600">#REF!</definedName>
    <definedName name="__________________DT12" localSheetId="8" hidden="1">{"'Sheet1'!$L$16"}</definedName>
    <definedName name="__________________DT12" hidden="1">{"'Sheet1'!$L$16"}</definedName>
    <definedName name="__________________hsm2">1.1289</definedName>
    <definedName name="__________________hso2" localSheetId="8">#REF!</definedName>
    <definedName name="__________________hso2" localSheetId="32">#REF!</definedName>
    <definedName name="__________________hso2" localSheetId="10">#REF!</definedName>
    <definedName name="__________________hso2">#REF!</definedName>
    <definedName name="__________________kha1" localSheetId="32">#REF!</definedName>
    <definedName name="__________________kha1" localSheetId="10">#REF!</definedName>
    <definedName name="__________________kha1">#REF!</definedName>
    <definedName name="__________________MAC12" localSheetId="32">#REF!</definedName>
    <definedName name="__________________MAC12" localSheetId="10">#REF!</definedName>
    <definedName name="__________________MAC12">#REF!</definedName>
    <definedName name="__________________MAC46" localSheetId="32">#REF!</definedName>
    <definedName name="__________________MAC46" localSheetId="10">#REF!</definedName>
    <definedName name="__________________MAC46">#REF!</definedName>
    <definedName name="__________________NCL100" localSheetId="32">#REF!</definedName>
    <definedName name="__________________NCL100" localSheetId="10">#REF!</definedName>
    <definedName name="__________________NCL100">#REF!</definedName>
    <definedName name="__________________NCL200" localSheetId="32">#REF!</definedName>
    <definedName name="__________________NCL200" localSheetId="10">#REF!</definedName>
    <definedName name="__________________NCL200">#REF!</definedName>
    <definedName name="__________________NCL250" localSheetId="32">#REF!</definedName>
    <definedName name="__________________NCL250" localSheetId="10">#REF!</definedName>
    <definedName name="__________________NCL250">#REF!</definedName>
    <definedName name="__________________NET2" localSheetId="32">#REF!</definedName>
    <definedName name="__________________NET2" localSheetId="10">#REF!</definedName>
    <definedName name="__________________NET2">#REF!</definedName>
    <definedName name="__________________nin190" localSheetId="32">#REF!</definedName>
    <definedName name="__________________nin190" localSheetId="10">#REF!</definedName>
    <definedName name="__________________nin190">#REF!</definedName>
    <definedName name="__________________PA3" localSheetId="8" hidden="1">{"'Sheet1'!$L$16"}</definedName>
    <definedName name="__________________PA3" hidden="1">{"'Sheet1'!$L$16"}</definedName>
    <definedName name="__________________sc1" localSheetId="32">#REF!</definedName>
    <definedName name="__________________sc1" localSheetId="10">#REF!</definedName>
    <definedName name="__________________sc1">#REF!</definedName>
    <definedName name="__________________SC2" localSheetId="32">#REF!</definedName>
    <definedName name="__________________SC2" localSheetId="10">#REF!</definedName>
    <definedName name="__________________SC2">#REF!</definedName>
    <definedName name="__________________sc3" localSheetId="32">#REF!</definedName>
    <definedName name="__________________sc3" localSheetId="10">#REF!</definedName>
    <definedName name="__________________sc3">#REF!</definedName>
    <definedName name="__________________SN3" localSheetId="32">#REF!</definedName>
    <definedName name="__________________SN3" localSheetId="10">#REF!</definedName>
    <definedName name="__________________SN3">#REF!</definedName>
    <definedName name="__________________TL1" localSheetId="32">#REF!</definedName>
    <definedName name="__________________TL1" localSheetId="10">#REF!</definedName>
    <definedName name="__________________TL1">#REF!</definedName>
    <definedName name="__________________TL2" localSheetId="32">#REF!</definedName>
    <definedName name="__________________TL2" localSheetId="10">#REF!</definedName>
    <definedName name="__________________TL2">#REF!</definedName>
    <definedName name="__________________TL3" localSheetId="32">#REF!</definedName>
    <definedName name="__________________TL3" localSheetId="10">#REF!</definedName>
    <definedName name="__________________TL3">#REF!</definedName>
    <definedName name="__________________TLA120" localSheetId="32">#REF!</definedName>
    <definedName name="__________________TLA120" localSheetId="10">#REF!</definedName>
    <definedName name="__________________TLA120">#REF!</definedName>
    <definedName name="__________________TLA35" localSheetId="32">#REF!</definedName>
    <definedName name="__________________TLA35" localSheetId="10">#REF!</definedName>
    <definedName name="__________________TLA35">#REF!</definedName>
    <definedName name="__________________TLA50" localSheetId="32">#REF!</definedName>
    <definedName name="__________________TLA50" localSheetId="10">#REF!</definedName>
    <definedName name="__________________TLA50">#REF!</definedName>
    <definedName name="__________________TLA70" localSheetId="32">#REF!</definedName>
    <definedName name="__________________TLA70" localSheetId="10">#REF!</definedName>
    <definedName name="__________________TLA70">#REF!</definedName>
    <definedName name="__________________TLA95" localSheetId="32">#REF!</definedName>
    <definedName name="__________________TLA95" localSheetId="10">#REF!</definedName>
    <definedName name="__________________TLA95">#REF!</definedName>
    <definedName name="__________________tz593" localSheetId="32">#REF!</definedName>
    <definedName name="__________________tz593" localSheetId="10">#REF!</definedName>
    <definedName name="__________________tz593">#REF!</definedName>
    <definedName name="__________________VL100" localSheetId="32">#REF!</definedName>
    <definedName name="__________________VL100" localSheetId="10">#REF!</definedName>
    <definedName name="__________________VL100">#REF!</definedName>
    <definedName name="__________________VL250" localSheetId="32">#REF!</definedName>
    <definedName name="__________________VL250" localSheetId="10">#REF!</definedName>
    <definedName name="__________________VL250">#REF!</definedName>
    <definedName name="_________________a1" localSheetId="8" hidden="1">{"'Sheet1'!$L$16"}</definedName>
    <definedName name="_________________a1" hidden="1">{"'Sheet1'!$L$16"}</definedName>
    <definedName name="_________________boi1" localSheetId="32">#REF!</definedName>
    <definedName name="_________________boi1" localSheetId="10">#REF!</definedName>
    <definedName name="_________________boi1">#REF!</definedName>
    <definedName name="_________________boi2" localSheetId="32">#REF!</definedName>
    <definedName name="_________________boi2" localSheetId="10">#REF!</definedName>
    <definedName name="_________________boi2">#REF!</definedName>
    <definedName name="_________________CON1" localSheetId="32">#REF!</definedName>
    <definedName name="_________________CON1" localSheetId="10">#REF!</definedName>
    <definedName name="_________________CON1">#REF!</definedName>
    <definedName name="_________________CON2" localSheetId="32">#REF!</definedName>
    <definedName name="_________________CON2" localSheetId="10">#REF!</definedName>
    <definedName name="_________________CON2">#REF!</definedName>
    <definedName name="_________________ddn400" localSheetId="32">#REF!</definedName>
    <definedName name="_________________ddn400" localSheetId="10">#REF!</definedName>
    <definedName name="_________________ddn400">#REF!</definedName>
    <definedName name="_________________ddn600" localSheetId="32">#REF!</definedName>
    <definedName name="_________________ddn600" localSheetId="10">#REF!</definedName>
    <definedName name="_________________ddn600">#REF!</definedName>
    <definedName name="_________________DT12" localSheetId="8" hidden="1">{"'Sheet1'!$L$16"}</definedName>
    <definedName name="_________________DT12" hidden="1">{"'Sheet1'!$L$16"}</definedName>
    <definedName name="_________________hsm2">1.1289</definedName>
    <definedName name="_________________hso2" localSheetId="8">#REF!</definedName>
    <definedName name="_________________hso2" localSheetId="32">#REF!</definedName>
    <definedName name="_________________hso2" localSheetId="10">#REF!</definedName>
    <definedName name="_________________hso2">#REF!</definedName>
    <definedName name="_________________kha1" localSheetId="32">#REF!</definedName>
    <definedName name="_________________kha1" localSheetId="10">#REF!</definedName>
    <definedName name="_________________kha1">#REF!</definedName>
    <definedName name="_________________MAC12" localSheetId="32">#REF!</definedName>
    <definedName name="_________________MAC12" localSheetId="10">#REF!</definedName>
    <definedName name="_________________MAC12">#REF!</definedName>
    <definedName name="_________________MAC46" localSheetId="32">#REF!</definedName>
    <definedName name="_________________MAC46" localSheetId="10">#REF!</definedName>
    <definedName name="_________________MAC46">#REF!</definedName>
    <definedName name="_________________NCL100" localSheetId="32">#REF!</definedName>
    <definedName name="_________________NCL100" localSheetId="10">#REF!</definedName>
    <definedName name="_________________NCL100">#REF!</definedName>
    <definedName name="_________________NCL200" localSheetId="32">#REF!</definedName>
    <definedName name="_________________NCL200" localSheetId="10">#REF!</definedName>
    <definedName name="_________________NCL200">#REF!</definedName>
    <definedName name="_________________NCL250" localSheetId="32">#REF!</definedName>
    <definedName name="_________________NCL250" localSheetId="10">#REF!</definedName>
    <definedName name="_________________NCL250">#REF!</definedName>
    <definedName name="_________________NET2" localSheetId="32">#REF!</definedName>
    <definedName name="_________________NET2" localSheetId="10">#REF!</definedName>
    <definedName name="_________________NET2">#REF!</definedName>
    <definedName name="_________________nin190" localSheetId="32">#REF!</definedName>
    <definedName name="_________________nin190" localSheetId="10">#REF!</definedName>
    <definedName name="_________________nin190">#REF!</definedName>
    <definedName name="_________________PA3" localSheetId="8" hidden="1">{"'Sheet1'!$L$16"}</definedName>
    <definedName name="_________________PA3" hidden="1">{"'Sheet1'!$L$16"}</definedName>
    <definedName name="_________________sc1" localSheetId="32">#REF!</definedName>
    <definedName name="_________________sc1" localSheetId="10">#REF!</definedName>
    <definedName name="_________________sc1">#REF!</definedName>
    <definedName name="_________________SC2" localSheetId="32">#REF!</definedName>
    <definedName name="_________________SC2" localSheetId="10">#REF!</definedName>
    <definedName name="_________________SC2">#REF!</definedName>
    <definedName name="_________________sc3" localSheetId="32">#REF!</definedName>
    <definedName name="_________________sc3" localSheetId="10">#REF!</definedName>
    <definedName name="_________________sc3">#REF!</definedName>
    <definedName name="_________________SN3" localSheetId="32">#REF!</definedName>
    <definedName name="_________________SN3" localSheetId="10">#REF!</definedName>
    <definedName name="_________________SN3">#REF!</definedName>
    <definedName name="_________________TL1" localSheetId="32">#REF!</definedName>
    <definedName name="_________________TL1" localSheetId="10">#REF!</definedName>
    <definedName name="_________________TL1">#REF!</definedName>
    <definedName name="_________________TL2" localSheetId="32">#REF!</definedName>
    <definedName name="_________________TL2" localSheetId="10">#REF!</definedName>
    <definedName name="_________________TL2">#REF!</definedName>
    <definedName name="_________________TL3" localSheetId="32">#REF!</definedName>
    <definedName name="_________________TL3" localSheetId="10">#REF!</definedName>
    <definedName name="_________________TL3">#REF!</definedName>
    <definedName name="_________________TLA120" localSheetId="32">#REF!</definedName>
    <definedName name="_________________TLA120" localSheetId="10">#REF!</definedName>
    <definedName name="_________________TLA120">#REF!</definedName>
    <definedName name="_________________TLA35" localSheetId="32">#REF!</definedName>
    <definedName name="_________________TLA35" localSheetId="10">#REF!</definedName>
    <definedName name="_________________TLA35">#REF!</definedName>
    <definedName name="_________________TLA50" localSheetId="32">#REF!</definedName>
    <definedName name="_________________TLA50" localSheetId="10">#REF!</definedName>
    <definedName name="_________________TLA50">#REF!</definedName>
    <definedName name="_________________TLA70" localSheetId="32">#REF!</definedName>
    <definedName name="_________________TLA70" localSheetId="10">#REF!</definedName>
    <definedName name="_________________TLA70">#REF!</definedName>
    <definedName name="_________________TLA95" localSheetId="32">#REF!</definedName>
    <definedName name="_________________TLA95" localSheetId="10">#REF!</definedName>
    <definedName name="_________________TLA95">#REF!</definedName>
    <definedName name="_________________tz593" localSheetId="32">#REF!</definedName>
    <definedName name="_________________tz593" localSheetId="10">#REF!</definedName>
    <definedName name="_________________tz593">#REF!</definedName>
    <definedName name="_________________VL100" localSheetId="32">#REF!</definedName>
    <definedName name="_________________VL100" localSheetId="10">#REF!</definedName>
    <definedName name="_________________VL100">#REF!</definedName>
    <definedName name="_________________VL250" localSheetId="32">#REF!</definedName>
    <definedName name="_________________VL250" localSheetId="10">#REF!</definedName>
    <definedName name="_________________VL250">#REF!</definedName>
    <definedName name="________________a1" localSheetId="8" hidden="1">{"'Sheet1'!$L$16"}</definedName>
    <definedName name="________________a1" hidden="1">{"'Sheet1'!$L$16"}</definedName>
    <definedName name="________________boi1" localSheetId="32">#REF!</definedName>
    <definedName name="________________boi1" localSheetId="10">#REF!</definedName>
    <definedName name="________________boi1">#REF!</definedName>
    <definedName name="________________boi2" localSheetId="32">#REF!</definedName>
    <definedName name="________________boi2" localSheetId="10">#REF!</definedName>
    <definedName name="________________boi2">#REF!</definedName>
    <definedName name="________________CON1" localSheetId="32">#REF!</definedName>
    <definedName name="________________CON1" localSheetId="10">#REF!</definedName>
    <definedName name="________________CON1">#REF!</definedName>
    <definedName name="________________CON2" localSheetId="32">#REF!</definedName>
    <definedName name="________________CON2" localSheetId="10">#REF!</definedName>
    <definedName name="________________CON2">#REF!</definedName>
    <definedName name="________________ddn400" localSheetId="32">#REF!</definedName>
    <definedName name="________________ddn400" localSheetId="10">#REF!</definedName>
    <definedName name="________________ddn400">#REF!</definedName>
    <definedName name="________________ddn600" localSheetId="32">#REF!</definedName>
    <definedName name="________________ddn600" localSheetId="10">#REF!</definedName>
    <definedName name="________________ddn600">#REF!</definedName>
    <definedName name="________________DT12" localSheetId="8" hidden="1">{"'Sheet1'!$L$16"}</definedName>
    <definedName name="________________DT12" hidden="1">{"'Sheet1'!$L$16"}</definedName>
    <definedName name="________________hsm2">1.1289</definedName>
    <definedName name="________________hso2" localSheetId="8">#REF!</definedName>
    <definedName name="________________hso2" localSheetId="32">#REF!</definedName>
    <definedName name="________________hso2" localSheetId="10">#REF!</definedName>
    <definedName name="________________hso2">#REF!</definedName>
    <definedName name="________________kha1" localSheetId="32">#REF!</definedName>
    <definedName name="________________kha1" localSheetId="10">#REF!</definedName>
    <definedName name="________________kha1">#REF!</definedName>
    <definedName name="________________MAC12" localSheetId="32">#REF!</definedName>
    <definedName name="________________MAC12" localSheetId="10">#REF!</definedName>
    <definedName name="________________MAC12">#REF!</definedName>
    <definedName name="________________MAC46" localSheetId="32">#REF!</definedName>
    <definedName name="________________MAC46" localSheetId="10">#REF!</definedName>
    <definedName name="________________MAC46">#REF!</definedName>
    <definedName name="________________NCL100" localSheetId="32">#REF!</definedName>
    <definedName name="________________NCL100" localSheetId="10">#REF!</definedName>
    <definedName name="________________NCL100">#REF!</definedName>
    <definedName name="________________NCL200" localSheetId="32">#REF!</definedName>
    <definedName name="________________NCL200" localSheetId="10">#REF!</definedName>
    <definedName name="________________NCL200">#REF!</definedName>
    <definedName name="________________NCL250" localSheetId="32">#REF!</definedName>
    <definedName name="________________NCL250" localSheetId="10">#REF!</definedName>
    <definedName name="________________NCL250">#REF!</definedName>
    <definedName name="________________NET2" localSheetId="32">#REF!</definedName>
    <definedName name="________________NET2" localSheetId="10">#REF!</definedName>
    <definedName name="________________NET2">#REF!</definedName>
    <definedName name="________________nin190" localSheetId="32">#REF!</definedName>
    <definedName name="________________nin190" localSheetId="10">#REF!</definedName>
    <definedName name="________________nin190">#REF!</definedName>
    <definedName name="________________PA3" localSheetId="8" hidden="1">{"'Sheet1'!$L$16"}</definedName>
    <definedName name="________________PA3" hidden="1">{"'Sheet1'!$L$16"}</definedName>
    <definedName name="________________sc1" localSheetId="32">#REF!</definedName>
    <definedName name="________________sc1" localSheetId="10">#REF!</definedName>
    <definedName name="________________sc1">#REF!</definedName>
    <definedName name="________________SC2" localSheetId="32">#REF!</definedName>
    <definedName name="________________SC2" localSheetId="10">#REF!</definedName>
    <definedName name="________________SC2">#REF!</definedName>
    <definedName name="________________sc3" localSheetId="32">#REF!</definedName>
    <definedName name="________________sc3" localSheetId="10">#REF!</definedName>
    <definedName name="________________sc3">#REF!</definedName>
    <definedName name="________________SN3" localSheetId="32">#REF!</definedName>
    <definedName name="________________SN3" localSheetId="10">#REF!</definedName>
    <definedName name="________________SN3">#REF!</definedName>
    <definedName name="________________TL1" localSheetId="32">#REF!</definedName>
    <definedName name="________________TL1" localSheetId="10">#REF!</definedName>
    <definedName name="________________TL1">#REF!</definedName>
    <definedName name="________________TL2" localSheetId="32">#REF!</definedName>
    <definedName name="________________TL2" localSheetId="10">#REF!</definedName>
    <definedName name="________________TL2">#REF!</definedName>
    <definedName name="________________TL3" localSheetId="32">#REF!</definedName>
    <definedName name="________________TL3" localSheetId="10">#REF!</definedName>
    <definedName name="________________TL3">#REF!</definedName>
    <definedName name="________________TLA120" localSheetId="32">#REF!</definedName>
    <definedName name="________________TLA120" localSheetId="10">#REF!</definedName>
    <definedName name="________________TLA120">#REF!</definedName>
    <definedName name="________________TLA35" localSheetId="32">#REF!</definedName>
    <definedName name="________________TLA35" localSheetId="10">#REF!</definedName>
    <definedName name="________________TLA35">#REF!</definedName>
    <definedName name="________________TLA50" localSheetId="32">#REF!</definedName>
    <definedName name="________________TLA50" localSheetId="10">#REF!</definedName>
    <definedName name="________________TLA50">#REF!</definedName>
    <definedName name="________________TLA70" localSheetId="32">#REF!</definedName>
    <definedName name="________________TLA70" localSheetId="10">#REF!</definedName>
    <definedName name="________________TLA70">#REF!</definedName>
    <definedName name="________________TLA95" localSheetId="32">#REF!</definedName>
    <definedName name="________________TLA95" localSheetId="10">#REF!</definedName>
    <definedName name="________________TLA95">#REF!</definedName>
    <definedName name="________________tz593" localSheetId="32">#REF!</definedName>
    <definedName name="________________tz593" localSheetId="10">#REF!</definedName>
    <definedName name="________________tz593">#REF!</definedName>
    <definedName name="________________VL100" localSheetId="32">#REF!</definedName>
    <definedName name="________________VL100" localSheetId="10">#REF!</definedName>
    <definedName name="________________VL100">#REF!</definedName>
    <definedName name="________________VL250" localSheetId="32">#REF!</definedName>
    <definedName name="________________VL250" localSheetId="10">#REF!</definedName>
    <definedName name="________________VL250">#REF!</definedName>
    <definedName name="_______________a1" localSheetId="8" hidden="1">{"'Sheet1'!$L$16"}</definedName>
    <definedName name="_______________a1" hidden="1">{"'Sheet1'!$L$16"}</definedName>
    <definedName name="_______________boi1" localSheetId="32">#REF!</definedName>
    <definedName name="_______________boi1" localSheetId="10">#REF!</definedName>
    <definedName name="_______________boi1">#REF!</definedName>
    <definedName name="_______________boi2" localSheetId="32">#REF!</definedName>
    <definedName name="_______________boi2" localSheetId="10">#REF!</definedName>
    <definedName name="_______________boi2">#REF!</definedName>
    <definedName name="_______________CON1" localSheetId="32">#REF!</definedName>
    <definedName name="_______________CON1" localSheetId="10">#REF!</definedName>
    <definedName name="_______________CON1">#REF!</definedName>
    <definedName name="_______________CON2" localSheetId="32">#REF!</definedName>
    <definedName name="_______________CON2" localSheetId="10">#REF!</definedName>
    <definedName name="_______________CON2">#REF!</definedName>
    <definedName name="_______________ddn400" localSheetId="32">#REF!</definedName>
    <definedName name="_______________ddn400" localSheetId="10">#REF!</definedName>
    <definedName name="_______________ddn400">#REF!</definedName>
    <definedName name="_______________ddn600" localSheetId="32">#REF!</definedName>
    <definedName name="_______________ddn600" localSheetId="10">#REF!</definedName>
    <definedName name="_______________ddn600">#REF!</definedName>
    <definedName name="_______________DT12" localSheetId="8" hidden="1">{"'Sheet1'!$L$16"}</definedName>
    <definedName name="_______________DT12" hidden="1">{"'Sheet1'!$L$16"}</definedName>
    <definedName name="_______________hsm2">1.1289</definedName>
    <definedName name="_______________hso2" localSheetId="8">#REF!</definedName>
    <definedName name="_______________hso2" localSheetId="32">#REF!</definedName>
    <definedName name="_______________hso2" localSheetId="10">#REF!</definedName>
    <definedName name="_______________hso2">#REF!</definedName>
    <definedName name="_______________kha1" localSheetId="32">#REF!</definedName>
    <definedName name="_______________kha1" localSheetId="10">#REF!</definedName>
    <definedName name="_______________kha1">#REF!</definedName>
    <definedName name="_______________MAC12" localSheetId="32">#REF!</definedName>
    <definedName name="_______________MAC12" localSheetId="10">#REF!</definedName>
    <definedName name="_______________MAC12">#REF!</definedName>
    <definedName name="_______________MAC46" localSheetId="32">#REF!</definedName>
    <definedName name="_______________MAC46" localSheetId="10">#REF!</definedName>
    <definedName name="_______________MAC46">#REF!</definedName>
    <definedName name="_______________NCL100" localSheetId="32">#REF!</definedName>
    <definedName name="_______________NCL100" localSheetId="10">#REF!</definedName>
    <definedName name="_______________NCL100">#REF!</definedName>
    <definedName name="_______________NCL200" localSheetId="32">#REF!</definedName>
    <definedName name="_______________NCL200" localSheetId="10">#REF!</definedName>
    <definedName name="_______________NCL200">#REF!</definedName>
    <definedName name="_______________NCL250" localSheetId="32">#REF!</definedName>
    <definedName name="_______________NCL250" localSheetId="10">#REF!</definedName>
    <definedName name="_______________NCL250">#REF!</definedName>
    <definedName name="_______________NET2" localSheetId="32">#REF!</definedName>
    <definedName name="_______________NET2" localSheetId="10">#REF!</definedName>
    <definedName name="_______________NET2">#REF!</definedName>
    <definedName name="_______________nin190" localSheetId="32">#REF!</definedName>
    <definedName name="_______________nin190" localSheetId="10">#REF!</definedName>
    <definedName name="_______________nin190">#REF!</definedName>
    <definedName name="_______________PA3" localSheetId="8" hidden="1">{"'Sheet1'!$L$16"}</definedName>
    <definedName name="_______________PA3" hidden="1">{"'Sheet1'!$L$16"}</definedName>
    <definedName name="_______________sc1" localSheetId="32">#REF!</definedName>
    <definedName name="_______________sc1" localSheetId="10">#REF!</definedName>
    <definedName name="_______________sc1">#REF!</definedName>
    <definedName name="_______________SC2" localSheetId="32">#REF!</definedName>
    <definedName name="_______________SC2" localSheetId="10">#REF!</definedName>
    <definedName name="_______________SC2">#REF!</definedName>
    <definedName name="_______________sc3" localSheetId="32">#REF!</definedName>
    <definedName name="_______________sc3" localSheetId="10">#REF!</definedName>
    <definedName name="_______________sc3">#REF!</definedName>
    <definedName name="_______________SN3" localSheetId="32">#REF!</definedName>
    <definedName name="_______________SN3" localSheetId="10">#REF!</definedName>
    <definedName name="_______________SN3">#REF!</definedName>
    <definedName name="_______________TL1" localSheetId="32">#REF!</definedName>
    <definedName name="_______________TL1" localSheetId="10">#REF!</definedName>
    <definedName name="_______________TL1">#REF!</definedName>
    <definedName name="_______________TL2" localSheetId="32">#REF!</definedName>
    <definedName name="_______________TL2" localSheetId="10">#REF!</definedName>
    <definedName name="_______________TL2">#REF!</definedName>
    <definedName name="_______________TL3" localSheetId="32">#REF!</definedName>
    <definedName name="_______________TL3" localSheetId="10">#REF!</definedName>
    <definedName name="_______________TL3">#REF!</definedName>
    <definedName name="_______________TLA120" localSheetId="32">#REF!</definedName>
    <definedName name="_______________TLA120" localSheetId="10">#REF!</definedName>
    <definedName name="_______________TLA120">#REF!</definedName>
    <definedName name="_______________TLA35" localSheetId="32">#REF!</definedName>
    <definedName name="_______________TLA35" localSheetId="10">#REF!</definedName>
    <definedName name="_______________TLA35">#REF!</definedName>
    <definedName name="_______________TLA50" localSheetId="32">#REF!</definedName>
    <definedName name="_______________TLA50" localSheetId="10">#REF!</definedName>
    <definedName name="_______________TLA50">#REF!</definedName>
    <definedName name="_______________TLA70" localSheetId="32">#REF!</definedName>
    <definedName name="_______________TLA70" localSheetId="10">#REF!</definedName>
    <definedName name="_______________TLA70">#REF!</definedName>
    <definedName name="_______________TLA95" localSheetId="32">#REF!</definedName>
    <definedName name="_______________TLA95" localSheetId="10">#REF!</definedName>
    <definedName name="_______________TLA95">#REF!</definedName>
    <definedName name="_______________tz593" localSheetId="32">#REF!</definedName>
    <definedName name="_______________tz593" localSheetId="10">#REF!</definedName>
    <definedName name="_______________tz593">#REF!</definedName>
    <definedName name="_______________VL100" localSheetId="32">#REF!</definedName>
    <definedName name="_______________VL100" localSheetId="10">#REF!</definedName>
    <definedName name="_______________VL100">#REF!</definedName>
    <definedName name="_______________VL250" localSheetId="32">#REF!</definedName>
    <definedName name="_______________VL250" localSheetId="10">#REF!</definedName>
    <definedName name="_______________VL250">#REF!</definedName>
    <definedName name="______________a1" localSheetId="8" hidden="1">{"'Sheet1'!$L$16"}</definedName>
    <definedName name="______________a1" hidden="1">{"'Sheet1'!$L$16"}</definedName>
    <definedName name="______________boi1" localSheetId="32">#REF!</definedName>
    <definedName name="______________boi1" localSheetId="10">#REF!</definedName>
    <definedName name="______________boi1">#REF!</definedName>
    <definedName name="______________boi2" localSheetId="32">#REF!</definedName>
    <definedName name="______________boi2" localSheetId="10">#REF!</definedName>
    <definedName name="______________boi2">#REF!</definedName>
    <definedName name="______________CON1" localSheetId="32">#REF!</definedName>
    <definedName name="______________CON1" localSheetId="10">#REF!</definedName>
    <definedName name="______________CON1">#REF!</definedName>
    <definedName name="______________CON2" localSheetId="32">#REF!</definedName>
    <definedName name="______________CON2" localSheetId="10">#REF!</definedName>
    <definedName name="______________CON2">#REF!</definedName>
    <definedName name="______________ddn400" localSheetId="32">#REF!</definedName>
    <definedName name="______________ddn400" localSheetId="10">#REF!</definedName>
    <definedName name="______________ddn400">#REF!</definedName>
    <definedName name="______________ddn600" localSheetId="32">#REF!</definedName>
    <definedName name="______________ddn600" localSheetId="10">#REF!</definedName>
    <definedName name="______________ddn600">#REF!</definedName>
    <definedName name="______________DT12" localSheetId="8" hidden="1">{"'Sheet1'!$L$16"}</definedName>
    <definedName name="______________DT12" hidden="1">{"'Sheet1'!$L$16"}</definedName>
    <definedName name="______________hsm2">1.1289</definedName>
    <definedName name="______________hso2" localSheetId="8">#REF!</definedName>
    <definedName name="______________hso2" localSheetId="32">#REF!</definedName>
    <definedName name="______________hso2" localSheetId="10">#REF!</definedName>
    <definedName name="______________hso2">#REF!</definedName>
    <definedName name="______________kha1" localSheetId="32">#REF!</definedName>
    <definedName name="______________kha1" localSheetId="10">#REF!</definedName>
    <definedName name="______________kha1">#REF!</definedName>
    <definedName name="______________MAC12" localSheetId="32">#REF!</definedName>
    <definedName name="______________MAC12" localSheetId="10">#REF!</definedName>
    <definedName name="______________MAC12">#REF!</definedName>
    <definedName name="______________MAC46" localSheetId="32">#REF!</definedName>
    <definedName name="______________MAC46" localSheetId="10">#REF!</definedName>
    <definedName name="______________MAC46">#REF!</definedName>
    <definedName name="______________NCL100" localSheetId="32">#REF!</definedName>
    <definedName name="______________NCL100" localSheetId="10">#REF!</definedName>
    <definedName name="______________NCL100">#REF!</definedName>
    <definedName name="______________NCL200" localSheetId="32">#REF!</definedName>
    <definedName name="______________NCL200" localSheetId="10">#REF!</definedName>
    <definedName name="______________NCL200">#REF!</definedName>
    <definedName name="______________NCL250" localSheetId="32">#REF!</definedName>
    <definedName name="______________NCL250" localSheetId="10">#REF!</definedName>
    <definedName name="______________NCL250">#REF!</definedName>
    <definedName name="______________NET2" localSheetId="32">#REF!</definedName>
    <definedName name="______________NET2" localSheetId="10">#REF!</definedName>
    <definedName name="______________NET2">#REF!</definedName>
    <definedName name="______________nin190" localSheetId="32">#REF!</definedName>
    <definedName name="______________nin190" localSheetId="10">#REF!</definedName>
    <definedName name="______________nin190">#REF!</definedName>
    <definedName name="______________PA3" localSheetId="8" hidden="1">{"'Sheet1'!$L$16"}</definedName>
    <definedName name="______________PA3" hidden="1">{"'Sheet1'!$L$16"}</definedName>
    <definedName name="______________sc1" localSheetId="32">#REF!</definedName>
    <definedName name="______________sc1" localSheetId="10">#REF!</definedName>
    <definedName name="______________sc1">#REF!</definedName>
    <definedName name="______________SC2" localSheetId="32">#REF!</definedName>
    <definedName name="______________SC2" localSheetId="10">#REF!</definedName>
    <definedName name="______________SC2">#REF!</definedName>
    <definedName name="______________sc3" localSheetId="32">#REF!</definedName>
    <definedName name="______________sc3" localSheetId="10">#REF!</definedName>
    <definedName name="______________sc3">#REF!</definedName>
    <definedName name="______________SN3" localSheetId="32">#REF!</definedName>
    <definedName name="______________SN3" localSheetId="10">#REF!</definedName>
    <definedName name="______________SN3">#REF!</definedName>
    <definedName name="______________TL1" localSheetId="32">#REF!</definedName>
    <definedName name="______________TL1" localSheetId="10">#REF!</definedName>
    <definedName name="______________TL1">#REF!</definedName>
    <definedName name="______________TL2" localSheetId="32">#REF!</definedName>
    <definedName name="______________TL2" localSheetId="10">#REF!</definedName>
    <definedName name="______________TL2">#REF!</definedName>
    <definedName name="______________TL3" localSheetId="32">#REF!</definedName>
    <definedName name="______________TL3" localSheetId="10">#REF!</definedName>
    <definedName name="______________TL3">#REF!</definedName>
    <definedName name="______________TLA120" localSheetId="32">#REF!</definedName>
    <definedName name="______________TLA120" localSheetId="10">#REF!</definedName>
    <definedName name="______________TLA120">#REF!</definedName>
    <definedName name="______________TLA35" localSheetId="32">#REF!</definedName>
    <definedName name="______________TLA35" localSheetId="10">#REF!</definedName>
    <definedName name="______________TLA35">#REF!</definedName>
    <definedName name="______________TLA50" localSheetId="32">#REF!</definedName>
    <definedName name="______________TLA50" localSheetId="10">#REF!</definedName>
    <definedName name="______________TLA50">#REF!</definedName>
    <definedName name="______________TLA70" localSheetId="32">#REF!</definedName>
    <definedName name="______________TLA70" localSheetId="10">#REF!</definedName>
    <definedName name="______________TLA70">#REF!</definedName>
    <definedName name="______________TLA95" localSheetId="32">#REF!</definedName>
    <definedName name="______________TLA95" localSheetId="10">#REF!</definedName>
    <definedName name="______________TLA95">#REF!</definedName>
    <definedName name="______________tz593" localSheetId="32">#REF!</definedName>
    <definedName name="______________tz593" localSheetId="10">#REF!</definedName>
    <definedName name="______________tz593">#REF!</definedName>
    <definedName name="______________VL100" localSheetId="32">#REF!</definedName>
    <definedName name="______________VL100" localSheetId="10">#REF!</definedName>
    <definedName name="______________VL100">#REF!</definedName>
    <definedName name="______________VL250" localSheetId="32">#REF!</definedName>
    <definedName name="______________VL250" localSheetId="10">#REF!</definedName>
    <definedName name="______________VL250">#REF!</definedName>
    <definedName name="_____________a1" localSheetId="8" hidden="1">{"'Sheet1'!$L$16"}</definedName>
    <definedName name="_____________a1" hidden="1">{"'Sheet1'!$L$16"}</definedName>
    <definedName name="_____________boi1" localSheetId="32">#REF!</definedName>
    <definedName name="_____________boi1" localSheetId="10">#REF!</definedName>
    <definedName name="_____________boi1">#REF!</definedName>
    <definedName name="_____________boi2" localSheetId="32">#REF!</definedName>
    <definedName name="_____________boi2" localSheetId="10">#REF!</definedName>
    <definedName name="_____________boi2">#REF!</definedName>
    <definedName name="_____________CON1" localSheetId="32">#REF!</definedName>
    <definedName name="_____________CON1" localSheetId="10">#REF!</definedName>
    <definedName name="_____________CON1">#REF!</definedName>
    <definedName name="_____________CON2" localSheetId="32">#REF!</definedName>
    <definedName name="_____________CON2" localSheetId="10">#REF!</definedName>
    <definedName name="_____________CON2">#REF!</definedName>
    <definedName name="_____________ddn400" localSheetId="32">#REF!</definedName>
    <definedName name="_____________ddn400" localSheetId="10">#REF!</definedName>
    <definedName name="_____________ddn400">#REF!</definedName>
    <definedName name="_____________ddn600" localSheetId="32">#REF!</definedName>
    <definedName name="_____________ddn600" localSheetId="10">#REF!</definedName>
    <definedName name="_____________ddn600">#REF!</definedName>
    <definedName name="_____________DT12" localSheetId="8" hidden="1">{"'Sheet1'!$L$16"}</definedName>
    <definedName name="_____________DT12" hidden="1">{"'Sheet1'!$L$16"}</definedName>
    <definedName name="_____________hsm2">1.1289</definedName>
    <definedName name="_____________hso2" localSheetId="8">#REF!</definedName>
    <definedName name="_____________hso2" localSheetId="32">#REF!</definedName>
    <definedName name="_____________hso2" localSheetId="10">#REF!</definedName>
    <definedName name="_____________hso2">#REF!</definedName>
    <definedName name="_____________kha1" localSheetId="32">#REF!</definedName>
    <definedName name="_____________kha1" localSheetId="10">#REF!</definedName>
    <definedName name="_____________kha1">#REF!</definedName>
    <definedName name="_____________MAC12" localSheetId="32">#REF!</definedName>
    <definedName name="_____________MAC12" localSheetId="10">#REF!</definedName>
    <definedName name="_____________MAC12">#REF!</definedName>
    <definedName name="_____________MAC46" localSheetId="32">#REF!</definedName>
    <definedName name="_____________MAC46" localSheetId="10">#REF!</definedName>
    <definedName name="_____________MAC46">#REF!</definedName>
    <definedName name="_____________NCL100" localSheetId="32">#REF!</definedName>
    <definedName name="_____________NCL100" localSheetId="10">#REF!</definedName>
    <definedName name="_____________NCL100">#REF!</definedName>
    <definedName name="_____________NCL200" localSheetId="32">#REF!</definedName>
    <definedName name="_____________NCL200" localSheetId="10">#REF!</definedName>
    <definedName name="_____________NCL200">#REF!</definedName>
    <definedName name="_____________NCL250" localSheetId="32">#REF!</definedName>
    <definedName name="_____________NCL250" localSheetId="10">#REF!</definedName>
    <definedName name="_____________NCL250">#REF!</definedName>
    <definedName name="_____________NET2" localSheetId="32">#REF!</definedName>
    <definedName name="_____________NET2" localSheetId="10">#REF!</definedName>
    <definedName name="_____________NET2">#REF!</definedName>
    <definedName name="_____________nin190" localSheetId="32">#REF!</definedName>
    <definedName name="_____________nin190" localSheetId="10">#REF!</definedName>
    <definedName name="_____________nin190">#REF!</definedName>
    <definedName name="_____________PA3" localSheetId="8" hidden="1">{"'Sheet1'!$L$16"}</definedName>
    <definedName name="_____________PA3" hidden="1">{"'Sheet1'!$L$16"}</definedName>
    <definedName name="_____________sc1" localSheetId="32">#REF!</definedName>
    <definedName name="_____________sc1" localSheetId="10">#REF!</definedName>
    <definedName name="_____________sc1">#REF!</definedName>
    <definedName name="_____________SC2" localSheetId="32">#REF!</definedName>
    <definedName name="_____________SC2" localSheetId="10">#REF!</definedName>
    <definedName name="_____________SC2">#REF!</definedName>
    <definedName name="_____________sc3" localSheetId="32">#REF!</definedName>
    <definedName name="_____________sc3" localSheetId="10">#REF!</definedName>
    <definedName name="_____________sc3">#REF!</definedName>
    <definedName name="_____________SN3" localSheetId="32">#REF!</definedName>
    <definedName name="_____________SN3" localSheetId="10">#REF!</definedName>
    <definedName name="_____________SN3">#REF!</definedName>
    <definedName name="_____________TL1" localSheetId="32">#REF!</definedName>
    <definedName name="_____________TL1" localSheetId="10">#REF!</definedName>
    <definedName name="_____________TL1">#REF!</definedName>
    <definedName name="_____________TL2" localSheetId="32">#REF!</definedName>
    <definedName name="_____________TL2" localSheetId="10">#REF!</definedName>
    <definedName name="_____________TL2">#REF!</definedName>
    <definedName name="_____________TL3" localSheetId="32">#REF!</definedName>
    <definedName name="_____________TL3" localSheetId="10">#REF!</definedName>
    <definedName name="_____________TL3">#REF!</definedName>
    <definedName name="_____________TLA120" localSheetId="32">#REF!</definedName>
    <definedName name="_____________TLA120" localSheetId="10">#REF!</definedName>
    <definedName name="_____________TLA120">#REF!</definedName>
    <definedName name="_____________TLA35" localSheetId="32">#REF!</definedName>
    <definedName name="_____________TLA35" localSheetId="10">#REF!</definedName>
    <definedName name="_____________TLA35">#REF!</definedName>
    <definedName name="_____________TLA50" localSheetId="32">#REF!</definedName>
    <definedName name="_____________TLA50" localSheetId="10">#REF!</definedName>
    <definedName name="_____________TLA50">#REF!</definedName>
    <definedName name="_____________TLA70" localSheetId="32">#REF!</definedName>
    <definedName name="_____________TLA70" localSheetId="10">#REF!</definedName>
    <definedName name="_____________TLA70">#REF!</definedName>
    <definedName name="_____________TLA95" localSheetId="32">#REF!</definedName>
    <definedName name="_____________TLA95" localSheetId="10">#REF!</definedName>
    <definedName name="_____________TLA95">#REF!</definedName>
    <definedName name="_____________tz593" localSheetId="32">#REF!</definedName>
    <definedName name="_____________tz593" localSheetId="10">#REF!</definedName>
    <definedName name="_____________tz593">#REF!</definedName>
    <definedName name="_____________VL100" localSheetId="32">#REF!</definedName>
    <definedName name="_____________VL100" localSheetId="10">#REF!</definedName>
    <definedName name="_____________VL100">#REF!</definedName>
    <definedName name="_____________VL250" localSheetId="32">#REF!</definedName>
    <definedName name="_____________VL250" localSheetId="10">#REF!</definedName>
    <definedName name="_____________VL250">#REF!</definedName>
    <definedName name="____________a1" localSheetId="8" hidden="1">{"'Sheet1'!$L$16"}</definedName>
    <definedName name="____________a1" hidden="1">{"'Sheet1'!$L$16"}</definedName>
    <definedName name="____________boi1" localSheetId="32">#REF!</definedName>
    <definedName name="____________boi1" localSheetId="10">#REF!</definedName>
    <definedName name="____________boi1">#REF!</definedName>
    <definedName name="____________boi2" localSheetId="32">#REF!</definedName>
    <definedName name="____________boi2" localSheetId="10">#REF!</definedName>
    <definedName name="____________boi2">#REF!</definedName>
    <definedName name="____________CON1" localSheetId="32">#REF!</definedName>
    <definedName name="____________CON1" localSheetId="10">#REF!</definedName>
    <definedName name="____________CON1">#REF!</definedName>
    <definedName name="____________CON2" localSheetId="32">#REF!</definedName>
    <definedName name="____________CON2" localSheetId="10">#REF!</definedName>
    <definedName name="____________CON2">#REF!</definedName>
    <definedName name="____________ddn400" localSheetId="32">#REF!</definedName>
    <definedName name="____________ddn400" localSheetId="10">#REF!</definedName>
    <definedName name="____________ddn400">#REF!</definedName>
    <definedName name="____________ddn600" localSheetId="32">#REF!</definedName>
    <definedName name="____________ddn600" localSheetId="10">#REF!</definedName>
    <definedName name="____________ddn600">#REF!</definedName>
    <definedName name="____________DT12" localSheetId="8" hidden="1">{"'Sheet1'!$L$16"}</definedName>
    <definedName name="____________DT12" hidden="1">{"'Sheet1'!$L$16"}</definedName>
    <definedName name="____________hsm2">1.1289</definedName>
    <definedName name="____________hso2" localSheetId="8">#REF!</definedName>
    <definedName name="____________hso2" localSheetId="32">#REF!</definedName>
    <definedName name="____________hso2" localSheetId="10">#REF!</definedName>
    <definedName name="____________hso2">#REF!</definedName>
    <definedName name="____________kha1" localSheetId="32">#REF!</definedName>
    <definedName name="____________kha1" localSheetId="10">#REF!</definedName>
    <definedName name="____________kha1">#REF!</definedName>
    <definedName name="____________MAC12" localSheetId="32">#REF!</definedName>
    <definedName name="____________MAC12" localSheetId="10">#REF!</definedName>
    <definedName name="____________MAC12">#REF!</definedName>
    <definedName name="____________MAC46" localSheetId="32">#REF!</definedName>
    <definedName name="____________MAC46" localSheetId="10">#REF!</definedName>
    <definedName name="____________MAC46">#REF!</definedName>
    <definedName name="____________NCL100" localSheetId="32">#REF!</definedName>
    <definedName name="____________NCL100" localSheetId="10">#REF!</definedName>
    <definedName name="____________NCL100">#REF!</definedName>
    <definedName name="____________NCL200" localSheetId="32">#REF!</definedName>
    <definedName name="____________NCL200" localSheetId="10">#REF!</definedName>
    <definedName name="____________NCL200">#REF!</definedName>
    <definedName name="____________NCL250" localSheetId="32">#REF!</definedName>
    <definedName name="____________NCL250" localSheetId="10">#REF!</definedName>
    <definedName name="____________NCL250">#REF!</definedName>
    <definedName name="____________NET2" localSheetId="32">#REF!</definedName>
    <definedName name="____________NET2" localSheetId="10">#REF!</definedName>
    <definedName name="____________NET2">#REF!</definedName>
    <definedName name="____________nin190" localSheetId="32">#REF!</definedName>
    <definedName name="____________nin190" localSheetId="10">#REF!</definedName>
    <definedName name="____________nin190">#REF!</definedName>
    <definedName name="____________PA3" localSheetId="8" hidden="1">{"'Sheet1'!$L$16"}</definedName>
    <definedName name="____________PA3" hidden="1">{"'Sheet1'!$L$16"}</definedName>
    <definedName name="____________sc1" localSheetId="32">#REF!</definedName>
    <definedName name="____________sc1" localSheetId="10">#REF!</definedName>
    <definedName name="____________sc1">#REF!</definedName>
    <definedName name="____________SC2" localSheetId="32">#REF!</definedName>
    <definedName name="____________SC2" localSheetId="10">#REF!</definedName>
    <definedName name="____________SC2">#REF!</definedName>
    <definedName name="____________sc3" localSheetId="32">#REF!</definedName>
    <definedName name="____________sc3" localSheetId="10">#REF!</definedName>
    <definedName name="____________sc3">#REF!</definedName>
    <definedName name="____________SN3" localSheetId="32">#REF!</definedName>
    <definedName name="____________SN3" localSheetId="10">#REF!</definedName>
    <definedName name="____________SN3">#REF!</definedName>
    <definedName name="____________TL1" localSheetId="32">#REF!</definedName>
    <definedName name="____________TL1" localSheetId="10">#REF!</definedName>
    <definedName name="____________TL1">#REF!</definedName>
    <definedName name="____________TL2" localSheetId="32">#REF!</definedName>
    <definedName name="____________TL2" localSheetId="10">#REF!</definedName>
    <definedName name="____________TL2">#REF!</definedName>
    <definedName name="____________TL3" localSheetId="32">#REF!</definedName>
    <definedName name="____________TL3" localSheetId="10">#REF!</definedName>
    <definedName name="____________TL3">#REF!</definedName>
    <definedName name="____________TLA120" localSheetId="32">#REF!</definedName>
    <definedName name="____________TLA120" localSheetId="10">#REF!</definedName>
    <definedName name="____________TLA120">#REF!</definedName>
    <definedName name="____________TLA35" localSheetId="32">#REF!</definedName>
    <definedName name="____________TLA35" localSheetId="10">#REF!</definedName>
    <definedName name="____________TLA35">#REF!</definedName>
    <definedName name="____________TLA50" localSheetId="32">#REF!</definedName>
    <definedName name="____________TLA50" localSheetId="10">#REF!</definedName>
    <definedName name="____________TLA50">#REF!</definedName>
    <definedName name="____________TLA70" localSheetId="32">#REF!</definedName>
    <definedName name="____________TLA70" localSheetId="10">#REF!</definedName>
    <definedName name="____________TLA70">#REF!</definedName>
    <definedName name="____________TLA95" localSheetId="32">#REF!</definedName>
    <definedName name="____________TLA95" localSheetId="10">#REF!</definedName>
    <definedName name="____________TLA95">#REF!</definedName>
    <definedName name="____________tz593" localSheetId="32">#REF!</definedName>
    <definedName name="____________tz593" localSheetId="10">#REF!</definedName>
    <definedName name="____________tz593">#REF!</definedName>
    <definedName name="____________VL100" localSheetId="32">#REF!</definedName>
    <definedName name="____________VL100" localSheetId="10">#REF!</definedName>
    <definedName name="____________VL100">#REF!</definedName>
    <definedName name="____________VL250" localSheetId="32">#REF!</definedName>
    <definedName name="____________VL250" localSheetId="10">#REF!</definedName>
    <definedName name="____________VL250">#REF!</definedName>
    <definedName name="___________a1" localSheetId="8" hidden="1">{"'Sheet1'!$L$16"}</definedName>
    <definedName name="___________a1" hidden="1">{"'Sheet1'!$L$16"}</definedName>
    <definedName name="___________boi1" localSheetId="32">#REF!</definedName>
    <definedName name="___________boi1" localSheetId="10">#REF!</definedName>
    <definedName name="___________boi1">#REF!</definedName>
    <definedName name="___________boi2" localSheetId="32">#REF!</definedName>
    <definedName name="___________boi2" localSheetId="10">#REF!</definedName>
    <definedName name="___________boi2">#REF!</definedName>
    <definedName name="___________CON1" localSheetId="32">#REF!</definedName>
    <definedName name="___________CON1" localSheetId="10">#REF!</definedName>
    <definedName name="___________CON1">#REF!</definedName>
    <definedName name="___________CON2" localSheetId="32">#REF!</definedName>
    <definedName name="___________CON2" localSheetId="10">#REF!</definedName>
    <definedName name="___________CON2">#REF!</definedName>
    <definedName name="___________ddn400" localSheetId="32">#REF!</definedName>
    <definedName name="___________ddn400" localSheetId="10">#REF!</definedName>
    <definedName name="___________ddn400">#REF!</definedName>
    <definedName name="___________ddn600" localSheetId="32">#REF!</definedName>
    <definedName name="___________ddn600" localSheetId="10">#REF!</definedName>
    <definedName name="___________ddn600">#REF!</definedName>
    <definedName name="___________DT12" localSheetId="8" hidden="1">{"'Sheet1'!$L$16"}</definedName>
    <definedName name="___________DT12" hidden="1">{"'Sheet1'!$L$16"}</definedName>
    <definedName name="___________hsm2">1.1289</definedName>
    <definedName name="___________hso2" localSheetId="8">#REF!</definedName>
    <definedName name="___________hso2" localSheetId="32">#REF!</definedName>
    <definedName name="___________hso2" localSheetId="10">#REF!</definedName>
    <definedName name="___________hso2">#REF!</definedName>
    <definedName name="___________kha1" localSheetId="32">#REF!</definedName>
    <definedName name="___________kha1" localSheetId="10">#REF!</definedName>
    <definedName name="___________kha1">#REF!</definedName>
    <definedName name="___________MAC12" localSheetId="32">#REF!</definedName>
    <definedName name="___________MAC12" localSheetId="10">#REF!</definedName>
    <definedName name="___________MAC12">#REF!</definedName>
    <definedName name="___________MAC46" localSheetId="32">#REF!</definedName>
    <definedName name="___________MAC46" localSheetId="10">#REF!</definedName>
    <definedName name="___________MAC46">#REF!</definedName>
    <definedName name="___________NCL100" localSheetId="32">#REF!</definedName>
    <definedName name="___________NCL100" localSheetId="10">#REF!</definedName>
    <definedName name="___________NCL100">#REF!</definedName>
    <definedName name="___________NCL200" localSheetId="32">#REF!</definedName>
    <definedName name="___________NCL200" localSheetId="10">#REF!</definedName>
    <definedName name="___________NCL200">#REF!</definedName>
    <definedName name="___________NCL250" localSheetId="32">#REF!</definedName>
    <definedName name="___________NCL250" localSheetId="10">#REF!</definedName>
    <definedName name="___________NCL250">#REF!</definedName>
    <definedName name="___________NET2" localSheetId="32">#REF!</definedName>
    <definedName name="___________NET2" localSheetId="10">#REF!</definedName>
    <definedName name="___________NET2">#REF!</definedName>
    <definedName name="___________nin190" localSheetId="32">#REF!</definedName>
    <definedName name="___________nin190" localSheetId="10">#REF!</definedName>
    <definedName name="___________nin190">#REF!</definedName>
    <definedName name="___________PA3" localSheetId="8" hidden="1">{"'Sheet1'!$L$16"}</definedName>
    <definedName name="___________PA3" hidden="1">{"'Sheet1'!$L$16"}</definedName>
    <definedName name="___________sc1" localSheetId="32">#REF!</definedName>
    <definedName name="___________sc1" localSheetId="10">#REF!</definedName>
    <definedName name="___________sc1">#REF!</definedName>
    <definedName name="___________SC2" localSheetId="32">#REF!</definedName>
    <definedName name="___________SC2" localSheetId="10">#REF!</definedName>
    <definedName name="___________SC2">#REF!</definedName>
    <definedName name="___________sc3" localSheetId="32">#REF!</definedName>
    <definedName name="___________sc3" localSheetId="10">#REF!</definedName>
    <definedName name="___________sc3">#REF!</definedName>
    <definedName name="___________SN3" localSheetId="32">#REF!</definedName>
    <definedName name="___________SN3" localSheetId="10">#REF!</definedName>
    <definedName name="___________SN3">#REF!</definedName>
    <definedName name="___________TL1" localSheetId="32">#REF!</definedName>
    <definedName name="___________TL1" localSheetId="10">#REF!</definedName>
    <definedName name="___________TL1">#REF!</definedName>
    <definedName name="___________TL2" localSheetId="32">#REF!</definedName>
    <definedName name="___________TL2" localSheetId="10">#REF!</definedName>
    <definedName name="___________TL2">#REF!</definedName>
    <definedName name="___________TL3" localSheetId="32">#REF!</definedName>
    <definedName name="___________TL3" localSheetId="10">#REF!</definedName>
    <definedName name="___________TL3">#REF!</definedName>
    <definedName name="___________TLA120" localSheetId="32">#REF!</definedName>
    <definedName name="___________TLA120" localSheetId="10">#REF!</definedName>
    <definedName name="___________TLA120">#REF!</definedName>
    <definedName name="___________TLA35" localSheetId="32">#REF!</definedName>
    <definedName name="___________TLA35" localSheetId="10">#REF!</definedName>
    <definedName name="___________TLA35">#REF!</definedName>
    <definedName name="___________TLA50" localSheetId="32">#REF!</definedName>
    <definedName name="___________TLA50" localSheetId="10">#REF!</definedName>
    <definedName name="___________TLA50">#REF!</definedName>
    <definedName name="___________TLA70" localSheetId="32">#REF!</definedName>
    <definedName name="___________TLA70" localSheetId="10">#REF!</definedName>
    <definedName name="___________TLA70">#REF!</definedName>
    <definedName name="___________TLA95" localSheetId="32">#REF!</definedName>
    <definedName name="___________TLA95" localSheetId="10">#REF!</definedName>
    <definedName name="___________TLA95">#REF!</definedName>
    <definedName name="___________tz593" localSheetId="32">#REF!</definedName>
    <definedName name="___________tz593" localSheetId="10">#REF!</definedName>
    <definedName name="___________tz593">#REF!</definedName>
    <definedName name="___________VL100" localSheetId="32">#REF!</definedName>
    <definedName name="___________VL100" localSheetId="10">#REF!</definedName>
    <definedName name="___________VL100">#REF!</definedName>
    <definedName name="___________VL250" localSheetId="32">#REF!</definedName>
    <definedName name="___________VL250" localSheetId="10">#REF!</definedName>
    <definedName name="___________VL250">#REF!</definedName>
    <definedName name="__________a1" localSheetId="8" hidden="1">{"'Sheet1'!$L$16"}</definedName>
    <definedName name="__________a1" hidden="1">{"'Sheet1'!$L$16"}</definedName>
    <definedName name="__________boi1" localSheetId="32">#REF!</definedName>
    <definedName name="__________boi1" localSheetId="10">#REF!</definedName>
    <definedName name="__________boi1">#REF!</definedName>
    <definedName name="__________boi2" localSheetId="32">#REF!</definedName>
    <definedName name="__________boi2" localSheetId="10">#REF!</definedName>
    <definedName name="__________boi2">#REF!</definedName>
    <definedName name="__________CON1" localSheetId="32">#REF!</definedName>
    <definedName name="__________CON1" localSheetId="10">#REF!</definedName>
    <definedName name="__________CON1">#REF!</definedName>
    <definedName name="__________CON2" localSheetId="32">#REF!</definedName>
    <definedName name="__________CON2" localSheetId="10">#REF!</definedName>
    <definedName name="__________CON2">#REF!</definedName>
    <definedName name="__________ddn400" localSheetId="32">#REF!</definedName>
    <definedName name="__________ddn400" localSheetId="10">#REF!</definedName>
    <definedName name="__________ddn400">#REF!</definedName>
    <definedName name="__________ddn600" localSheetId="32">#REF!</definedName>
    <definedName name="__________ddn600" localSheetId="10">#REF!</definedName>
    <definedName name="__________ddn600">#REF!</definedName>
    <definedName name="__________DT12" localSheetId="8" hidden="1">{"'Sheet1'!$L$16"}</definedName>
    <definedName name="__________DT12" hidden="1">{"'Sheet1'!$L$16"}</definedName>
    <definedName name="__________hsm2">1.1289</definedName>
    <definedName name="__________hso2" localSheetId="8">#REF!</definedName>
    <definedName name="__________hso2" localSheetId="32">#REF!</definedName>
    <definedName name="__________hso2" localSheetId="10">#REF!</definedName>
    <definedName name="__________hso2">#REF!</definedName>
    <definedName name="__________kha1" localSheetId="32">#REF!</definedName>
    <definedName name="__________kha1" localSheetId="10">#REF!</definedName>
    <definedName name="__________kha1">#REF!</definedName>
    <definedName name="__________MAC12" localSheetId="32">#REF!</definedName>
    <definedName name="__________MAC12" localSheetId="10">#REF!</definedName>
    <definedName name="__________MAC12">#REF!</definedName>
    <definedName name="__________MAC46" localSheetId="32">#REF!</definedName>
    <definedName name="__________MAC46" localSheetId="10">#REF!</definedName>
    <definedName name="__________MAC46">#REF!</definedName>
    <definedName name="__________NCL100" localSheetId="32">#REF!</definedName>
    <definedName name="__________NCL100" localSheetId="10">#REF!</definedName>
    <definedName name="__________NCL100">#REF!</definedName>
    <definedName name="__________NCL200" localSheetId="32">#REF!</definedName>
    <definedName name="__________NCL200" localSheetId="10">#REF!</definedName>
    <definedName name="__________NCL200">#REF!</definedName>
    <definedName name="__________NCL250" localSheetId="32">#REF!</definedName>
    <definedName name="__________NCL250" localSheetId="10">#REF!</definedName>
    <definedName name="__________NCL250">#REF!</definedName>
    <definedName name="__________NET2" localSheetId="32">#REF!</definedName>
    <definedName name="__________NET2" localSheetId="10">#REF!</definedName>
    <definedName name="__________NET2">#REF!</definedName>
    <definedName name="__________nin190" localSheetId="32">#REF!</definedName>
    <definedName name="__________nin190" localSheetId="10">#REF!</definedName>
    <definedName name="__________nin190">#REF!</definedName>
    <definedName name="__________PA3" localSheetId="8" hidden="1">{"'Sheet1'!$L$16"}</definedName>
    <definedName name="__________PA3" hidden="1">{"'Sheet1'!$L$16"}</definedName>
    <definedName name="__________sc1" localSheetId="32">#REF!</definedName>
    <definedName name="__________sc1" localSheetId="10">#REF!</definedName>
    <definedName name="__________sc1">#REF!</definedName>
    <definedName name="__________SC2" localSheetId="32">#REF!</definedName>
    <definedName name="__________SC2" localSheetId="10">#REF!</definedName>
    <definedName name="__________SC2">#REF!</definedName>
    <definedName name="__________sc3" localSheetId="32">#REF!</definedName>
    <definedName name="__________sc3" localSheetId="10">#REF!</definedName>
    <definedName name="__________sc3">#REF!</definedName>
    <definedName name="__________SN3" localSheetId="32">#REF!</definedName>
    <definedName name="__________SN3" localSheetId="10">#REF!</definedName>
    <definedName name="__________SN3">#REF!</definedName>
    <definedName name="__________TL1" localSheetId="32">#REF!</definedName>
    <definedName name="__________TL1" localSheetId="10">#REF!</definedName>
    <definedName name="__________TL1">#REF!</definedName>
    <definedName name="__________TL2" localSheetId="32">#REF!</definedName>
    <definedName name="__________TL2" localSheetId="10">#REF!</definedName>
    <definedName name="__________TL2">#REF!</definedName>
    <definedName name="__________TL3" localSheetId="32">#REF!</definedName>
    <definedName name="__________TL3" localSheetId="10">#REF!</definedName>
    <definedName name="__________TL3">#REF!</definedName>
    <definedName name="__________TLA120" localSheetId="32">#REF!</definedName>
    <definedName name="__________TLA120" localSheetId="10">#REF!</definedName>
    <definedName name="__________TLA120">#REF!</definedName>
    <definedName name="__________TLA35" localSheetId="32">#REF!</definedName>
    <definedName name="__________TLA35" localSheetId="10">#REF!</definedName>
    <definedName name="__________TLA35">#REF!</definedName>
    <definedName name="__________TLA50" localSheetId="32">#REF!</definedName>
    <definedName name="__________TLA50" localSheetId="10">#REF!</definedName>
    <definedName name="__________TLA50">#REF!</definedName>
    <definedName name="__________TLA70" localSheetId="32">#REF!</definedName>
    <definedName name="__________TLA70" localSheetId="10">#REF!</definedName>
    <definedName name="__________TLA70">#REF!</definedName>
    <definedName name="__________TLA95" localSheetId="32">#REF!</definedName>
    <definedName name="__________TLA95" localSheetId="10">#REF!</definedName>
    <definedName name="__________TLA95">#REF!</definedName>
    <definedName name="__________tz593" localSheetId="32">#REF!</definedName>
    <definedName name="__________tz593" localSheetId="10">#REF!</definedName>
    <definedName name="__________tz593">#REF!</definedName>
    <definedName name="__________VL100" localSheetId="32">#REF!</definedName>
    <definedName name="__________VL100" localSheetId="10">#REF!</definedName>
    <definedName name="__________VL100">#REF!</definedName>
    <definedName name="__________VL250" localSheetId="32">#REF!</definedName>
    <definedName name="__________VL250" localSheetId="10">#REF!</definedName>
    <definedName name="__________VL250">#REF!</definedName>
    <definedName name="_________a1" localSheetId="8" hidden="1">{"'Sheet1'!$L$16"}</definedName>
    <definedName name="_________a1" hidden="1">{"'Sheet1'!$L$16"}</definedName>
    <definedName name="_________boi1" localSheetId="32">#REF!</definedName>
    <definedName name="_________boi1" localSheetId="10">#REF!</definedName>
    <definedName name="_________boi1">#REF!</definedName>
    <definedName name="_________boi2" localSheetId="32">#REF!</definedName>
    <definedName name="_________boi2" localSheetId="10">#REF!</definedName>
    <definedName name="_________boi2">#REF!</definedName>
    <definedName name="_________CON1" localSheetId="32">#REF!</definedName>
    <definedName name="_________CON1" localSheetId="10">#REF!</definedName>
    <definedName name="_________CON1">#REF!</definedName>
    <definedName name="_________CON2" localSheetId="32">#REF!</definedName>
    <definedName name="_________CON2" localSheetId="10">#REF!</definedName>
    <definedName name="_________CON2">#REF!</definedName>
    <definedName name="_________ddn400" localSheetId="32">#REF!</definedName>
    <definedName name="_________ddn400" localSheetId="10">#REF!</definedName>
    <definedName name="_________ddn400">#REF!</definedName>
    <definedName name="_________ddn600" localSheetId="32">#REF!</definedName>
    <definedName name="_________ddn600" localSheetId="10">#REF!</definedName>
    <definedName name="_________ddn600">#REF!</definedName>
    <definedName name="_________DT12" localSheetId="8" hidden="1">{"'Sheet1'!$L$16"}</definedName>
    <definedName name="_________DT12" hidden="1">{"'Sheet1'!$L$16"}</definedName>
    <definedName name="_________hsm2">1.1289</definedName>
    <definedName name="_________hso2" localSheetId="8">#REF!</definedName>
    <definedName name="_________hso2" localSheetId="32">#REF!</definedName>
    <definedName name="_________hso2" localSheetId="10">#REF!</definedName>
    <definedName name="_________hso2">#REF!</definedName>
    <definedName name="_________kha1" localSheetId="32">#REF!</definedName>
    <definedName name="_________kha1" localSheetId="10">#REF!</definedName>
    <definedName name="_________kha1">#REF!</definedName>
    <definedName name="_________MAC12" localSheetId="32">#REF!</definedName>
    <definedName name="_________MAC12" localSheetId="10">#REF!</definedName>
    <definedName name="_________MAC12">#REF!</definedName>
    <definedName name="_________MAC46" localSheetId="32">#REF!</definedName>
    <definedName name="_________MAC46" localSheetId="10">#REF!</definedName>
    <definedName name="_________MAC46">#REF!</definedName>
    <definedName name="_________NCL100" localSheetId="32">#REF!</definedName>
    <definedName name="_________NCL100" localSheetId="10">#REF!</definedName>
    <definedName name="_________NCL100">#REF!</definedName>
    <definedName name="_________NCL200" localSheetId="32">#REF!</definedName>
    <definedName name="_________NCL200" localSheetId="10">#REF!</definedName>
    <definedName name="_________NCL200">#REF!</definedName>
    <definedName name="_________NCL250" localSheetId="32">#REF!</definedName>
    <definedName name="_________NCL250" localSheetId="10">#REF!</definedName>
    <definedName name="_________NCL250">#REF!</definedName>
    <definedName name="_________NET2" localSheetId="32">#REF!</definedName>
    <definedName name="_________NET2" localSheetId="10">#REF!</definedName>
    <definedName name="_________NET2">#REF!</definedName>
    <definedName name="_________nin190" localSheetId="32">#REF!</definedName>
    <definedName name="_________nin190" localSheetId="10">#REF!</definedName>
    <definedName name="_________nin190">#REF!</definedName>
    <definedName name="_________PA3" localSheetId="8" hidden="1">{"'Sheet1'!$L$16"}</definedName>
    <definedName name="_________PA3" hidden="1">{"'Sheet1'!$L$16"}</definedName>
    <definedName name="_________sc1" localSheetId="32">#REF!</definedName>
    <definedName name="_________sc1" localSheetId="10">#REF!</definedName>
    <definedName name="_________sc1">#REF!</definedName>
    <definedName name="_________SC2" localSheetId="32">#REF!</definedName>
    <definedName name="_________SC2" localSheetId="10">#REF!</definedName>
    <definedName name="_________SC2">#REF!</definedName>
    <definedName name="_________sc3" localSheetId="32">#REF!</definedName>
    <definedName name="_________sc3" localSheetId="10">#REF!</definedName>
    <definedName name="_________sc3">#REF!</definedName>
    <definedName name="_________SN3" localSheetId="32">#REF!</definedName>
    <definedName name="_________SN3" localSheetId="10">#REF!</definedName>
    <definedName name="_________SN3">#REF!</definedName>
    <definedName name="_________TL1" localSheetId="32">#REF!</definedName>
    <definedName name="_________TL1" localSheetId="10">#REF!</definedName>
    <definedName name="_________TL1">#REF!</definedName>
    <definedName name="_________TL2" localSheetId="32">#REF!</definedName>
    <definedName name="_________TL2" localSheetId="10">#REF!</definedName>
    <definedName name="_________TL2">#REF!</definedName>
    <definedName name="_________TL3" localSheetId="32">#REF!</definedName>
    <definedName name="_________TL3" localSheetId="10">#REF!</definedName>
    <definedName name="_________TL3">#REF!</definedName>
    <definedName name="_________TLA120" localSheetId="32">#REF!</definedName>
    <definedName name="_________TLA120" localSheetId="10">#REF!</definedName>
    <definedName name="_________TLA120">#REF!</definedName>
    <definedName name="_________TLA35" localSheetId="32">#REF!</definedName>
    <definedName name="_________TLA35" localSheetId="10">#REF!</definedName>
    <definedName name="_________TLA35">#REF!</definedName>
    <definedName name="_________TLA50" localSheetId="32">#REF!</definedName>
    <definedName name="_________TLA50" localSheetId="10">#REF!</definedName>
    <definedName name="_________TLA50">#REF!</definedName>
    <definedName name="_________TLA70" localSheetId="32">#REF!</definedName>
    <definedName name="_________TLA70" localSheetId="10">#REF!</definedName>
    <definedName name="_________TLA70">#REF!</definedName>
    <definedName name="_________TLA95" localSheetId="32">#REF!</definedName>
    <definedName name="_________TLA95" localSheetId="10">#REF!</definedName>
    <definedName name="_________TLA95">#REF!</definedName>
    <definedName name="_________tz593" localSheetId="32">#REF!</definedName>
    <definedName name="_________tz593" localSheetId="10">#REF!</definedName>
    <definedName name="_________tz593">#REF!</definedName>
    <definedName name="_________VL100" localSheetId="32">#REF!</definedName>
    <definedName name="_________VL100" localSheetId="10">#REF!</definedName>
    <definedName name="_________VL100">#REF!</definedName>
    <definedName name="_________VL250" localSheetId="32">#REF!</definedName>
    <definedName name="_________VL250" localSheetId="10">#REF!</definedName>
    <definedName name="_________VL250">#REF!</definedName>
    <definedName name="________a1" localSheetId="8" hidden="1">{"'Sheet1'!$L$16"}</definedName>
    <definedName name="________a1" hidden="1">{"'Sheet1'!$L$16"}</definedName>
    <definedName name="________boi1" localSheetId="32">#REF!</definedName>
    <definedName name="________boi1" localSheetId="10">#REF!</definedName>
    <definedName name="________boi1">#REF!</definedName>
    <definedName name="________boi2" localSheetId="32">#REF!</definedName>
    <definedName name="________boi2" localSheetId="10">#REF!</definedName>
    <definedName name="________boi2">#REF!</definedName>
    <definedName name="________CON1" localSheetId="32">#REF!</definedName>
    <definedName name="________CON1" localSheetId="10">#REF!</definedName>
    <definedName name="________CON1">#REF!</definedName>
    <definedName name="________CON2" localSheetId="32">#REF!</definedName>
    <definedName name="________CON2" localSheetId="10">#REF!</definedName>
    <definedName name="________CON2">#REF!</definedName>
    <definedName name="________ddn400" localSheetId="32">#REF!</definedName>
    <definedName name="________ddn400" localSheetId="10">#REF!</definedName>
    <definedName name="________ddn400">#REF!</definedName>
    <definedName name="________ddn600" localSheetId="32">#REF!</definedName>
    <definedName name="________ddn600" localSheetId="10">#REF!</definedName>
    <definedName name="________ddn600">#REF!</definedName>
    <definedName name="________DT12" localSheetId="8" hidden="1">{"'Sheet1'!$L$16"}</definedName>
    <definedName name="________DT12" hidden="1">{"'Sheet1'!$L$16"}</definedName>
    <definedName name="________hsm2">1.1289</definedName>
    <definedName name="________hso2" localSheetId="8">#REF!</definedName>
    <definedName name="________hso2" localSheetId="32">#REF!</definedName>
    <definedName name="________hso2" localSheetId="10">#REF!</definedName>
    <definedName name="________hso2">#REF!</definedName>
    <definedName name="________kha1" localSheetId="32">#REF!</definedName>
    <definedName name="________kha1" localSheetId="10">#REF!</definedName>
    <definedName name="________kha1">#REF!</definedName>
    <definedName name="________MAC12" localSheetId="32">#REF!</definedName>
    <definedName name="________MAC12" localSheetId="10">#REF!</definedName>
    <definedName name="________MAC12">#REF!</definedName>
    <definedName name="________MAC46" localSheetId="32">#REF!</definedName>
    <definedName name="________MAC46" localSheetId="10">#REF!</definedName>
    <definedName name="________MAC46">#REF!</definedName>
    <definedName name="________NCL100" localSheetId="32">#REF!</definedName>
    <definedName name="________NCL100" localSheetId="10">#REF!</definedName>
    <definedName name="________NCL100">#REF!</definedName>
    <definedName name="________NCL200" localSheetId="32">#REF!</definedName>
    <definedName name="________NCL200" localSheetId="10">#REF!</definedName>
    <definedName name="________NCL200">#REF!</definedName>
    <definedName name="________NCL250" localSheetId="32">#REF!</definedName>
    <definedName name="________NCL250" localSheetId="10">#REF!</definedName>
    <definedName name="________NCL250">#REF!</definedName>
    <definedName name="________NET2" localSheetId="32">#REF!</definedName>
    <definedName name="________NET2" localSheetId="10">#REF!</definedName>
    <definedName name="________NET2">#REF!</definedName>
    <definedName name="________nin190" localSheetId="32">#REF!</definedName>
    <definedName name="________nin190" localSheetId="10">#REF!</definedName>
    <definedName name="________nin190">#REF!</definedName>
    <definedName name="________PA3" localSheetId="8" hidden="1">{"'Sheet1'!$L$16"}</definedName>
    <definedName name="________PA3" hidden="1">{"'Sheet1'!$L$16"}</definedName>
    <definedName name="________sc1" localSheetId="32">#REF!</definedName>
    <definedName name="________sc1" localSheetId="10">#REF!</definedName>
    <definedName name="________sc1">#REF!</definedName>
    <definedName name="________SC2" localSheetId="32">#REF!</definedName>
    <definedName name="________SC2" localSheetId="10">#REF!</definedName>
    <definedName name="________SC2">#REF!</definedName>
    <definedName name="________sc3" localSheetId="32">#REF!</definedName>
    <definedName name="________sc3" localSheetId="10">#REF!</definedName>
    <definedName name="________sc3">#REF!</definedName>
    <definedName name="________SN3" localSheetId="32">#REF!</definedName>
    <definedName name="________SN3" localSheetId="10">#REF!</definedName>
    <definedName name="________SN3">#REF!</definedName>
    <definedName name="________TL1" localSheetId="32">#REF!</definedName>
    <definedName name="________TL1" localSheetId="10">#REF!</definedName>
    <definedName name="________TL1">#REF!</definedName>
    <definedName name="________TL2" localSheetId="32">#REF!</definedName>
    <definedName name="________TL2" localSheetId="10">#REF!</definedName>
    <definedName name="________TL2">#REF!</definedName>
    <definedName name="________TL3" localSheetId="32">#REF!</definedName>
    <definedName name="________TL3" localSheetId="10">#REF!</definedName>
    <definedName name="________TL3">#REF!</definedName>
    <definedName name="________TLA120" localSheetId="32">#REF!</definedName>
    <definedName name="________TLA120" localSheetId="10">#REF!</definedName>
    <definedName name="________TLA120">#REF!</definedName>
    <definedName name="________TLA35" localSheetId="32">#REF!</definedName>
    <definedName name="________TLA35" localSheetId="10">#REF!</definedName>
    <definedName name="________TLA35">#REF!</definedName>
    <definedName name="________TLA50" localSheetId="32">#REF!</definedName>
    <definedName name="________TLA50" localSheetId="10">#REF!</definedName>
    <definedName name="________TLA50">#REF!</definedName>
    <definedName name="________TLA70" localSheetId="32">#REF!</definedName>
    <definedName name="________TLA70" localSheetId="10">#REF!</definedName>
    <definedName name="________TLA70">#REF!</definedName>
    <definedName name="________TLA95" localSheetId="32">#REF!</definedName>
    <definedName name="________TLA95" localSheetId="10">#REF!</definedName>
    <definedName name="________TLA95">#REF!</definedName>
    <definedName name="________tz593" localSheetId="32">#REF!</definedName>
    <definedName name="________tz593" localSheetId="10">#REF!</definedName>
    <definedName name="________tz593">#REF!</definedName>
    <definedName name="________VL100" localSheetId="32">#REF!</definedName>
    <definedName name="________VL100" localSheetId="10">#REF!</definedName>
    <definedName name="________VL100">#REF!</definedName>
    <definedName name="________VL250" localSheetId="32">#REF!</definedName>
    <definedName name="________VL250" localSheetId="10">#REF!</definedName>
    <definedName name="________VL250">#REF!</definedName>
    <definedName name="_______a1" localSheetId="8" hidden="1">{"'Sheet1'!$L$16"}</definedName>
    <definedName name="_______a1" hidden="1">{"'Sheet1'!$L$16"}</definedName>
    <definedName name="_______boi1" localSheetId="32">#REF!</definedName>
    <definedName name="_______boi1" localSheetId="10">#REF!</definedName>
    <definedName name="_______boi1">#REF!</definedName>
    <definedName name="_______boi2" localSheetId="32">#REF!</definedName>
    <definedName name="_______boi2" localSheetId="10">#REF!</definedName>
    <definedName name="_______boi2">#REF!</definedName>
    <definedName name="_______CON1" localSheetId="32">#REF!</definedName>
    <definedName name="_______CON1" localSheetId="10">#REF!</definedName>
    <definedName name="_______CON1">#REF!</definedName>
    <definedName name="_______CON2" localSheetId="32">#REF!</definedName>
    <definedName name="_______CON2" localSheetId="10">#REF!</definedName>
    <definedName name="_______CON2">#REF!</definedName>
    <definedName name="_______ddn400" localSheetId="32">#REF!</definedName>
    <definedName name="_______ddn400" localSheetId="10">#REF!</definedName>
    <definedName name="_______ddn400">#REF!</definedName>
    <definedName name="_______ddn600" localSheetId="32">#REF!</definedName>
    <definedName name="_______ddn600" localSheetId="10">#REF!</definedName>
    <definedName name="_______ddn600">#REF!</definedName>
    <definedName name="_______DT12" localSheetId="8" hidden="1">{"'Sheet1'!$L$16"}</definedName>
    <definedName name="_______DT12" hidden="1">{"'Sheet1'!$L$16"}</definedName>
    <definedName name="_______hsm2">1.1289</definedName>
    <definedName name="_______hso2" localSheetId="8">#REF!</definedName>
    <definedName name="_______hso2" localSheetId="32">#REF!</definedName>
    <definedName name="_______hso2" localSheetId="10">#REF!</definedName>
    <definedName name="_______hso2">#REF!</definedName>
    <definedName name="_______kha1" localSheetId="32">#REF!</definedName>
    <definedName name="_______kha1" localSheetId="10">#REF!</definedName>
    <definedName name="_______kha1">#REF!</definedName>
    <definedName name="_______MAC12" localSheetId="32">#REF!</definedName>
    <definedName name="_______MAC12" localSheetId="10">#REF!</definedName>
    <definedName name="_______MAC12">#REF!</definedName>
    <definedName name="_______MAC46" localSheetId="32">#REF!</definedName>
    <definedName name="_______MAC46" localSheetId="10">#REF!</definedName>
    <definedName name="_______MAC46">#REF!</definedName>
    <definedName name="_______NCL100" localSheetId="32">#REF!</definedName>
    <definedName name="_______NCL100" localSheetId="10">#REF!</definedName>
    <definedName name="_______NCL100">#REF!</definedName>
    <definedName name="_______NCL200" localSheetId="32">#REF!</definedName>
    <definedName name="_______NCL200" localSheetId="10">#REF!</definedName>
    <definedName name="_______NCL200">#REF!</definedName>
    <definedName name="_______NCL250" localSheetId="32">#REF!</definedName>
    <definedName name="_______NCL250" localSheetId="10">#REF!</definedName>
    <definedName name="_______NCL250">#REF!</definedName>
    <definedName name="_______NET2" localSheetId="32">#REF!</definedName>
    <definedName name="_______NET2" localSheetId="10">#REF!</definedName>
    <definedName name="_______NET2">#REF!</definedName>
    <definedName name="_______nin190" localSheetId="32">#REF!</definedName>
    <definedName name="_______nin190" localSheetId="10">#REF!</definedName>
    <definedName name="_______nin190">#REF!</definedName>
    <definedName name="_______PA3" localSheetId="8" hidden="1">{"'Sheet1'!$L$16"}</definedName>
    <definedName name="_______PA3" hidden="1">{"'Sheet1'!$L$16"}</definedName>
    <definedName name="_______sc1" localSheetId="32">#REF!</definedName>
    <definedName name="_______sc1" localSheetId="10">#REF!</definedName>
    <definedName name="_______sc1">#REF!</definedName>
    <definedName name="_______SC2" localSheetId="32">#REF!</definedName>
    <definedName name="_______SC2" localSheetId="10">#REF!</definedName>
    <definedName name="_______SC2">#REF!</definedName>
    <definedName name="_______sc3" localSheetId="32">#REF!</definedName>
    <definedName name="_______sc3" localSheetId="10">#REF!</definedName>
    <definedName name="_______sc3">#REF!</definedName>
    <definedName name="_______SN3" localSheetId="32">#REF!</definedName>
    <definedName name="_______SN3" localSheetId="10">#REF!</definedName>
    <definedName name="_______SN3">#REF!</definedName>
    <definedName name="_______TL1" localSheetId="32">#REF!</definedName>
    <definedName name="_______TL1" localSheetId="10">#REF!</definedName>
    <definedName name="_______TL1">#REF!</definedName>
    <definedName name="_______TL2" localSheetId="32">#REF!</definedName>
    <definedName name="_______TL2" localSheetId="10">#REF!</definedName>
    <definedName name="_______TL2">#REF!</definedName>
    <definedName name="_______TL3" localSheetId="32">#REF!</definedName>
    <definedName name="_______TL3" localSheetId="10">#REF!</definedName>
    <definedName name="_______TL3">#REF!</definedName>
    <definedName name="_______TLA120" localSheetId="32">#REF!</definedName>
    <definedName name="_______TLA120" localSheetId="10">#REF!</definedName>
    <definedName name="_______TLA120">#REF!</definedName>
    <definedName name="_______TLA35" localSheetId="32">#REF!</definedName>
    <definedName name="_______TLA35" localSheetId="10">#REF!</definedName>
    <definedName name="_______TLA35">#REF!</definedName>
    <definedName name="_______TLA50" localSheetId="32">#REF!</definedName>
    <definedName name="_______TLA50" localSheetId="10">#REF!</definedName>
    <definedName name="_______TLA50">#REF!</definedName>
    <definedName name="_______TLA70" localSheetId="32">#REF!</definedName>
    <definedName name="_______TLA70" localSheetId="10">#REF!</definedName>
    <definedName name="_______TLA70">#REF!</definedName>
    <definedName name="_______TLA95" localSheetId="32">#REF!</definedName>
    <definedName name="_______TLA95" localSheetId="10">#REF!</definedName>
    <definedName name="_______TLA95">#REF!</definedName>
    <definedName name="_______tz593" localSheetId="32">#REF!</definedName>
    <definedName name="_______tz593" localSheetId="10">#REF!</definedName>
    <definedName name="_______tz593">#REF!</definedName>
    <definedName name="_______VL100" localSheetId="32">#REF!</definedName>
    <definedName name="_______VL100" localSheetId="10">#REF!</definedName>
    <definedName name="_______VL100">#REF!</definedName>
    <definedName name="_______VL250" localSheetId="32">#REF!</definedName>
    <definedName name="_______VL250" localSheetId="10">#REF!</definedName>
    <definedName name="_______VL250">#REF!</definedName>
    <definedName name="______a1" localSheetId="8" hidden="1">{"'Sheet1'!$L$16"}</definedName>
    <definedName name="______a1" hidden="1">{"'Sheet1'!$L$16"}</definedName>
    <definedName name="______boi1" localSheetId="32">#REF!</definedName>
    <definedName name="______boi1" localSheetId="10">#REF!</definedName>
    <definedName name="______boi1">#REF!</definedName>
    <definedName name="______boi2" localSheetId="32">#REF!</definedName>
    <definedName name="______boi2" localSheetId="10">#REF!</definedName>
    <definedName name="______boi2">#REF!</definedName>
    <definedName name="______CON1" localSheetId="32">#REF!</definedName>
    <definedName name="______CON1" localSheetId="10">#REF!</definedName>
    <definedName name="______CON1">#REF!</definedName>
    <definedName name="______CON2" localSheetId="32">#REF!</definedName>
    <definedName name="______CON2" localSheetId="10">#REF!</definedName>
    <definedName name="______CON2">#REF!</definedName>
    <definedName name="______ddn400" localSheetId="32">#REF!</definedName>
    <definedName name="______ddn400" localSheetId="10">#REF!</definedName>
    <definedName name="______ddn400">#REF!</definedName>
    <definedName name="______ddn600" localSheetId="32">#REF!</definedName>
    <definedName name="______ddn600" localSheetId="10">#REF!</definedName>
    <definedName name="______ddn600">#REF!</definedName>
    <definedName name="______DT12" localSheetId="8" hidden="1">{"'Sheet1'!$L$16"}</definedName>
    <definedName name="______DT12" hidden="1">{"'Sheet1'!$L$16"}</definedName>
    <definedName name="______h1" localSheetId="8" hidden="1">{"'Sheet1'!$L$16"}</definedName>
    <definedName name="______h1" hidden="1">{"'Sheet1'!$L$16"}</definedName>
    <definedName name="______h10" localSheetId="8" hidden="1">{#N/A,#N/A,FALSE,"Chi tiÆt"}</definedName>
    <definedName name="______h10" hidden="1">{#N/A,#N/A,FALSE,"Chi tiÆt"}</definedName>
    <definedName name="______h2" localSheetId="8" hidden="1">{"'Sheet1'!$L$16"}</definedName>
    <definedName name="______h2" hidden="1">{"'Sheet1'!$L$16"}</definedName>
    <definedName name="______h3" localSheetId="8" hidden="1">{"'Sheet1'!$L$16"}</definedName>
    <definedName name="______h3" hidden="1">{"'Sheet1'!$L$16"}</definedName>
    <definedName name="______h5" localSheetId="8" hidden="1">{"'Sheet1'!$L$16"}</definedName>
    <definedName name="______h5" hidden="1">{"'Sheet1'!$L$16"}</definedName>
    <definedName name="______h6" localSheetId="8" hidden="1">{"'Sheet1'!$L$16"}</definedName>
    <definedName name="______h6" hidden="1">{"'Sheet1'!$L$16"}</definedName>
    <definedName name="______h7" localSheetId="8" hidden="1">{"'Sheet1'!$L$16"}</definedName>
    <definedName name="______h7" hidden="1">{"'Sheet1'!$L$16"}</definedName>
    <definedName name="______h8" localSheetId="8" hidden="1">{"'Sheet1'!$L$16"}</definedName>
    <definedName name="______h8" hidden="1">{"'Sheet1'!$L$16"}</definedName>
    <definedName name="______h9" localSheetId="8" hidden="1">{"'Sheet1'!$L$16"}</definedName>
    <definedName name="______h9" hidden="1">{"'Sheet1'!$L$16"}</definedName>
    <definedName name="______hsm2">1.1289</definedName>
    <definedName name="______hso2" localSheetId="8">#REF!</definedName>
    <definedName name="______hso2" localSheetId="32">#REF!</definedName>
    <definedName name="______hso2" localSheetId="10">#REF!</definedName>
    <definedName name="______hso2">#REF!</definedName>
    <definedName name="______kha1" localSheetId="32">#REF!</definedName>
    <definedName name="______kha1" localSheetId="10">#REF!</definedName>
    <definedName name="______kha1">#REF!</definedName>
    <definedName name="______lap1" localSheetId="32">#REF!</definedName>
    <definedName name="______lap1" localSheetId="10">#REF!</definedName>
    <definedName name="______lap1">#REF!</definedName>
    <definedName name="______lap2" localSheetId="32">#REF!</definedName>
    <definedName name="______lap2" localSheetId="10">#REF!</definedName>
    <definedName name="______lap2">#REF!</definedName>
    <definedName name="______MAC12" localSheetId="32">#REF!</definedName>
    <definedName name="______MAC12" localSheetId="10">#REF!</definedName>
    <definedName name="______MAC12">#REF!</definedName>
    <definedName name="______MAC46" localSheetId="32">#REF!</definedName>
    <definedName name="______MAC46" localSheetId="10">#REF!</definedName>
    <definedName name="______MAC46">#REF!</definedName>
    <definedName name="______NCL100" localSheetId="32">#REF!</definedName>
    <definedName name="______NCL100" localSheetId="10">#REF!</definedName>
    <definedName name="______NCL100">#REF!</definedName>
    <definedName name="______NCL200" localSheetId="32">#REF!</definedName>
    <definedName name="______NCL200" localSheetId="10">#REF!</definedName>
    <definedName name="______NCL200">#REF!</definedName>
    <definedName name="______NCL250" localSheetId="32">#REF!</definedName>
    <definedName name="______NCL250" localSheetId="10">#REF!</definedName>
    <definedName name="______NCL250">#REF!</definedName>
    <definedName name="______NET2" localSheetId="32">#REF!</definedName>
    <definedName name="______NET2" localSheetId="10">#REF!</definedName>
    <definedName name="______NET2">#REF!</definedName>
    <definedName name="______nin190" localSheetId="32">#REF!</definedName>
    <definedName name="______nin190" localSheetId="10">#REF!</definedName>
    <definedName name="______nin190">#REF!</definedName>
    <definedName name="______PA3" localSheetId="8" hidden="1">{"'Sheet1'!$L$16"}</definedName>
    <definedName name="______PA3" hidden="1">{"'Sheet1'!$L$16"}</definedName>
    <definedName name="______sc1" localSheetId="32">#REF!</definedName>
    <definedName name="______sc1" localSheetId="10">#REF!</definedName>
    <definedName name="______sc1">#REF!</definedName>
    <definedName name="______SC2" localSheetId="32">#REF!</definedName>
    <definedName name="______SC2" localSheetId="10">#REF!</definedName>
    <definedName name="______SC2">#REF!</definedName>
    <definedName name="______sc3" localSheetId="32">#REF!</definedName>
    <definedName name="______sc3" localSheetId="10">#REF!</definedName>
    <definedName name="______sc3">#REF!</definedName>
    <definedName name="______SN3" localSheetId="32">#REF!</definedName>
    <definedName name="______SN3" localSheetId="10">#REF!</definedName>
    <definedName name="______SN3">#REF!</definedName>
    <definedName name="______TL1" localSheetId="32">#REF!</definedName>
    <definedName name="______TL1" localSheetId="10">#REF!</definedName>
    <definedName name="______TL1">#REF!</definedName>
    <definedName name="______TL2" localSheetId="32">#REF!</definedName>
    <definedName name="______TL2" localSheetId="10">#REF!</definedName>
    <definedName name="______TL2">#REF!</definedName>
    <definedName name="______TL3" localSheetId="32">#REF!</definedName>
    <definedName name="______TL3" localSheetId="10">#REF!</definedName>
    <definedName name="______TL3">#REF!</definedName>
    <definedName name="______TLA120" localSheetId="32">#REF!</definedName>
    <definedName name="______TLA120" localSheetId="10">#REF!</definedName>
    <definedName name="______TLA120">#REF!</definedName>
    <definedName name="______TLA35" localSheetId="32">#REF!</definedName>
    <definedName name="______TLA35" localSheetId="10">#REF!</definedName>
    <definedName name="______TLA35">#REF!</definedName>
    <definedName name="______TLA50" localSheetId="32">#REF!</definedName>
    <definedName name="______TLA50" localSheetId="10">#REF!</definedName>
    <definedName name="______TLA50">#REF!</definedName>
    <definedName name="______TLA70" localSheetId="32">#REF!</definedName>
    <definedName name="______TLA70" localSheetId="10">#REF!</definedName>
    <definedName name="______TLA70">#REF!</definedName>
    <definedName name="______TLA95" localSheetId="32">#REF!</definedName>
    <definedName name="______TLA95" localSheetId="10">#REF!</definedName>
    <definedName name="______TLA95">#REF!</definedName>
    <definedName name="______tz593" localSheetId="32">#REF!</definedName>
    <definedName name="______tz593" localSheetId="10">#REF!</definedName>
    <definedName name="______tz593">#REF!</definedName>
    <definedName name="______VL100" localSheetId="32">#REF!</definedName>
    <definedName name="______VL100" localSheetId="10">#REF!</definedName>
    <definedName name="______VL100">#REF!</definedName>
    <definedName name="______VL250" localSheetId="32">#REF!</definedName>
    <definedName name="______VL250" localSheetId="10">#REF!</definedName>
    <definedName name="______VL250">#REF!</definedName>
    <definedName name="_____a1" localSheetId="8" hidden="1">{"'Sheet1'!$L$16"}</definedName>
    <definedName name="_____a1" hidden="1">{"'Sheet1'!$L$16"}</definedName>
    <definedName name="_____boi1" localSheetId="32">#REF!</definedName>
    <definedName name="_____boi1" localSheetId="10">#REF!</definedName>
    <definedName name="_____boi1">#REF!</definedName>
    <definedName name="_____boi2" localSheetId="32">#REF!</definedName>
    <definedName name="_____boi2" localSheetId="10">#REF!</definedName>
    <definedName name="_____boi2">#REF!</definedName>
    <definedName name="_____CON1" localSheetId="32">#REF!</definedName>
    <definedName name="_____CON1" localSheetId="10">#REF!</definedName>
    <definedName name="_____CON1">#REF!</definedName>
    <definedName name="_____CON2" localSheetId="32">#REF!</definedName>
    <definedName name="_____CON2" localSheetId="10">#REF!</definedName>
    <definedName name="_____CON2">#REF!</definedName>
    <definedName name="_____ddn400" localSheetId="32">#REF!</definedName>
    <definedName name="_____ddn400" localSheetId="10">#REF!</definedName>
    <definedName name="_____ddn400">#REF!</definedName>
    <definedName name="_____ddn600" localSheetId="32">#REF!</definedName>
    <definedName name="_____ddn600" localSheetId="10">#REF!</definedName>
    <definedName name="_____ddn600">#REF!</definedName>
    <definedName name="_____DT12" localSheetId="8" hidden="1">{"'Sheet1'!$L$16"}</definedName>
    <definedName name="_____DT12" hidden="1">{"'Sheet1'!$L$16"}</definedName>
    <definedName name="_____hsm2">1.1289</definedName>
    <definedName name="_____hso2" localSheetId="8">#REF!</definedName>
    <definedName name="_____hso2" localSheetId="32">#REF!</definedName>
    <definedName name="_____hso2" localSheetId="10">#REF!</definedName>
    <definedName name="_____hso2">#REF!</definedName>
    <definedName name="_____kha1" localSheetId="32">#REF!</definedName>
    <definedName name="_____kha1" localSheetId="10">#REF!</definedName>
    <definedName name="_____kha1">#REF!</definedName>
    <definedName name="_____lap1" localSheetId="32">#REF!</definedName>
    <definedName name="_____lap1" localSheetId="10">#REF!</definedName>
    <definedName name="_____lap1">#REF!</definedName>
    <definedName name="_____lap2" localSheetId="32">#REF!</definedName>
    <definedName name="_____lap2" localSheetId="10">#REF!</definedName>
    <definedName name="_____lap2">#REF!</definedName>
    <definedName name="_____MAC12" localSheetId="32">#REF!</definedName>
    <definedName name="_____MAC12" localSheetId="10">#REF!</definedName>
    <definedName name="_____MAC12">#REF!</definedName>
    <definedName name="_____MAC46" localSheetId="32">#REF!</definedName>
    <definedName name="_____MAC46" localSheetId="10">#REF!</definedName>
    <definedName name="_____MAC46">#REF!</definedName>
    <definedName name="_____NCL100" localSheetId="32">#REF!</definedName>
    <definedName name="_____NCL100" localSheetId="10">#REF!</definedName>
    <definedName name="_____NCL100">#REF!</definedName>
    <definedName name="_____NCL200" localSheetId="32">#REF!</definedName>
    <definedName name="_____NCL200" localSheetId="10">#REF!</definedName>
    <definedName name="_____NCL200">#REF!</definedName>
    <definedName name="_____NCL250" localSheetId="32">#REF!</definedName>
    <definedName name="_____NCL250" localSheetId="10">#REF!</definedName>
    <definedName name="_____NCL250">#REF!</definedName>
    <definedName name="_____NET2" localSheetId="32">#REF!</definedName>
    <definedName name="_____NET2" localSheetId="10">#REF!</definedName>
    <definedName name="_____NET2">#REF!</definedName>
    <definedName name="_____nin190" localSheetId="32">#REF!</definedName>
    <definedName name="_____nin190" localSheetId="10">#REF!</definedName>
    <definedName name="_____nin190">#REF!</definedName>
    <definedName name="_____PA3" localSheetId="8" hidden="1">{"'Sheet1'!$L$16"}</definedName>
    <definedName name="_____PA3" hidden="1">{"'Sheet1'!$L$16"}</definedName>
    <definedName name="_____sc1" localSheetId="32">#REF!</definedName>
    <definedName name="_____sc1" localSheetId="10">#REF!</definedName>
    <definedName name="_____sc1">#REF!</definedName>
    <definedName name="_____SC2" localSheetId="32">#REF!</definedName>
    <definedName name="_____SC2" localSheetId="10">#REF!</definedName>
    <definedName name="_____SC2">#REF!</definedName>
    <definedName name="_____sc3" localSheetId="32">#REF!</definedName>
    <definedName name="_____sc3" localSheetId="10">#REF!</definedName>
    <definedName name="_____sc3">#REF!</definedName>
    <definedName name="_____SN3" localSheetId="32">#REF!</definedName>
    <definedName name="_____SN3" localSheetId="10">#REF!</definedName>
    <definedName name="_____SN3">#REF!</definedName>
    <definedName name="_____TK155" localSheetId="32">#REF!</definedName>
    <definedName name="_____TK155" localSheetId="10">#REF!</definedName>
    <definedName name="_____TK155">#REF!</definedName>
    <definedName name="_____TK422" localSheetId="32">#REF!</definedName>
    <definedName name="_____TK422" localSheetId="10">#REF!</definedName>
    <definedName name="_____TK422">#REF!</definedName>
    <definedName name="_____TL1" localSheetId="32">#REF!</definedName>
    <definedName name="_____TL1" localSheetId="10">#REF!</definedName>
    <definedName name="_____TL1">#REF!</definedName>
    <definedName name="_____TL2" localSheetId="32">#REF!</definedName>
    <definedName name="_____TL2" localSheetId="10">#REF!</definedName>
    <definedName name="_____TL2">#REF!</definedName>
    <definedName name="_____TL3" localSheetId="32">#REF!</definedName>
    <definedName name="_____TL3" localSheetId="10">#REF!</definedName>
    <definedName name="_____TL3">#REF!</definedName>
    <definedName name="_____TLA120" localSheetId="32">#REF!</definedName>
    <definedName name="_____TLA120" localSheetId="10">#REF!</definedName>
    <definedName name="_____TLA120">#REF!</definedName>
    <definedName name="_____TLA35" localSheetId="32">#REF!</definedName>
    <definedName name="_____TLA35" localSheetId="10">#REF!</definedName>
    <definedName name="_____TLA35">#REF!</definedName>
    <definedName name="_____TLA50" localSheetId="32">#REF!</definedName>
    <definedName name="_____TLA50" localSheetId="10">#REF!</definedName>
    <definedName name="_____TLA50">#REF!</definedName>
    <definedName name="_____TLA70" localSheetId="32">#REF!</definedName>
    <definedName name="_____TLA70" localSheetId="10">#REF!</definedName>
    <definedName name="_____TLA70">#REF!</definedName>
    <definedName name="_____TLA95" localSheetId="32">#REF!</definedName>
    <definedName name="_____TLA95" localSheetId="10">#REF!</definedName>
    <definedName name="_____TLA95">#REF!</definedName>
    <definedName name="_____tz593" localSheetId="32">#REF!</definedName>
    <definedName name="_____tz593" localSheetId="10">#REF!</definedName>
    <definedName name="_____tz593">#REF!</definedName>
    <definedName name="_____VL100" localSheetId="32">#REF!</definedName>
    <definedName name="_____VL100" localSheetId="10">#REF!</definedName>
    <definedName name="_____VL100">#REF!</definedName>
    <definedName name="_____VL250" localSheetId="32">#REF!</definedName>
    <definedName name="_____VL250" localSheetId="10">#REF!</definedName>
    <definedName name="_____VL250">#REF!</definedName>
    <definedName name="____a1" localSheetId="8" hidden="1">{"'Sheet1'!$L$16"}</definedName>
    <definedName name="____a1" hidden="1">{"'Sheet1'!$L$16"}</definedName>
    <definedName name="____B1" localSheetId="8" hidden="1">{"'Sheet1'!$L$16"}</definedName>
    <definedName name="____B1" hidden="1">{"'Sheet1'!$L$16"}</definedName>
    <definedName name="____ban2" localSheetId="8" hidden="1">{"'Sheet1'!$L$16"}</definedName>
    <definedName name="____ban2" hidden="1">{"'Sheet1'!$L$16"}</definedName>
    <definedName name="____boi1" localSheetId="32">#REF!</definedName>
    <definedName name="____boi1" localSheetId="10">#REF!</definedName>
    <definedName name="____boi1">#REF!</definedName>
    <definedName name="____boi2" localSheetId="32">#REF!</definedName>
    <definedName name="____boi2" localSheetId="10">#REF!</definedName>
    <definedName name="____boi2">#REF!</definedName>
    <definedName name="____CON1" localSheetId="32">#REF!</definedName>
    <definedName name="____CON1" localSheetId="10">#REF!</definedName>
    <definedName name="____CON1">#REF!</definedName>
    <definedName name="____CON2" localSheetId="32">#REF!</definedName>
    <definedName name="____CON2" localSheetId="10">#REF!</definedName>
    <definedName name="____CON2">#REF!</definedName>
    <definedName name="____ddn400" localSheetId="32">#REF!</definedName>
    <definedName name="____ddn400" localSheetId="10">#REF!</definedName>
    <definedName name="____ddn400">#REF!</definedName>
    <definedName name="____ddn600" localSheetId="32">#REF!</definedName>
    <definedName name="____ddn600" localSheetId="10">#REF!</definedName>
    <definedName name="____ddn600">#REF!</definedName>
    <definedName name="____DT12" localSheetId="8" hidden="1">{"'Sheet1'!$L$16"}</definedName>
    <definedName name="____DT12" hidden="1">{"'Sheet1'!$L$16"}</definedName>
    <definedName name="____h1" localSheetId="8" hidden="1">{"'Sheet1'!$L$16"}</definedName>
    <definedName name="____h1" hidden="1">{"'Sheet1'!$L$16"}</definedName>
    <definedName name="____h10" localSheetId="8" hidden="1">{#N/A,#N/A,FALSE,"Chi tiÆt"}</definedName>
    <definedName name="____h10" hidden="1">{#N/A,#N/A,FALSE,"Chi tiÆt"}</definedName>
    <definedName name="____h2" localSheetId="8" hidden="1">{"'Sheet1'!$L$16"}</definedName>
    <definedName name="____h2" hidden="1">{"'Sheet1'!$L$16"}</definedName>
    <definedName name="____h3" localSheetId="8" hidden="1">{"'Sheet1'!$L$16"}</definedName>
    <definedName name="____h3" hidden="1">{"'Sheet1'!$L$16"}</definedName>
    <definedName name="____h5" localSheetId="8" hidden="1">{"'Sheet1'!$L$16"}</definedName>
    <definedName name="____h5" hidden="1">{"'Sheet1'!$L$16"}</definedName>
    <definedName name="____h6" localSheetId="8" hidden="1">{"'Sheet1'!$L$16"}</definedName>
    <definedName name="____h6" hidden="1">{"'Sheet1'!$L$16"}</definedName>
    <definedName name="____h7" localSheetId="8" hidden="1">{"'Sheet1'!$L$16"}</definedName>
    <definedName name="____h7" hidden="1">{"'Sheet1'!$L$16"}</definedName>
    <definedName name="____h8" localSheetId="8" hidden="1">{"'Sheet1'!$L$16"}</definedName>
    <definedName name="____h8" hidden="1">{"'Sheet1'!$L$16"}</definedName>
    <definedName name="____h9" localSheetId="8" hidden="1">{"'Sheet1'!$L$16"}</definedName>
    <definedName name="____h9" hidden="1">{"'Sheet1'!$L$16"}</definedName>
    <definedName name="____hsm2">1.1289</definedName>
    <definedName name="____hso2" localSheetId="8">#REF!</definedName>
    <definedName name="____hso2" localSheetId="32">#REF!</definedName>
    <definedName name="____hso2" localSheetId="10">#REF!</definedName>
    <definedName name="____hso2">#REF!</definedName>
    <definedName name="____hu1" localSheetId="8" hidden="1">{"'Sheet1'!$L$16"}</definedName>
    <definedName name="____hu1" hidden="1">{"'Sheet1'!$L$16"}</definedName>
    <definedName name="____hu2" localSheetId="8" hidden="1">{"'Sheet1'!$L$16"}</definedName>
    <definedName name="____hu2" hidden="1">{"'Sheet1'!$L$16"}</definedName>
    <definedName name="____hu5" localSheetId="8" hidden="1">{"'Sheet1'!$L$16"}</definedName>
    <definedName name="____hu5" hidden="1">{"'Sheet1'!$L$16"}</definedName>
    <definedName name="____hu6" localSheetId="8" hidden="1">{"'Sheet1'!$L$16"}</definedName>
    <definedName name="____hu6" hidden="1">{"'Sheet1'!$L$16"}</definedName>
    <definedName name="____kha1" localSheetId="32">#REF!</definedName>
    <definedName name="____kha1" localSheetId="10">#REF!</definedName>
    <definedName name="____kha1">#REF!</definedName>
    <definedName name="____lap1" localSheetId="32">#REF!</definedName>
    <definedName name="____lap1" localSheetId="10">#REF!</definedName>
    <definedName name="____lap1">#REF!</definedName>
    <definedName name="____lap2" localSheetId="32">#REF!</definedName>
    <definedName name="____lap2" localSheetId="10">#REF!</definedName>
    <definedName name="____lap2">#REF!</definedName>
    <definedName name="____M36" localSheetId="8" hidden="1">{"'Sheet1'!$L$16"}</definedName>
    <definedName name="____M36" hidden="1">{"'Sheet1'!$L$16"}</definedName>
    <definedName name="____MAC12" localSheetId="32">#REF!</definedName>
    <definedName name="____MAC12" localSheetId="10">#REF!</definedName>
    <definedName name="____MAC12">#REF!</definedName>
    <definedName name="____MAC46" localSheetId="32">#REF!</definedName>
    <definedName name="____MAC46" localSheetId="10">#REF!</definedName>
    <definedName name="____MAC46">#REF!</definedName>
    <definedName name="____NCL100" localSheetId="32">#REF!</definedName>
    <definedName name="____NCL100" localSheetId="10">#REF!</definedName>
    <definedName name="____NCL100">#REF!</definedName>
    <definedName name="____NCL200" localSheetId="32">#REF!</definedName>
    <definedName name="____NCL200" localSheetId="10">#REF!</definedName>
    <definedName name="____NCL200">#REF!</definedName>
    <definedName name="____NCL250" localSheetId="32">#REF!</definedName>
    <definedName name="____NCL250" localSheetId="10">#REF!</definedName>
    <definedName name="____NCL250">#REF!</definedName>
    <definedName name="____NET2" localSheetId="32">#REF!</definedName>
    <definedName name="____NET2" localSheetId="10">#REF!</definedName>
    <definedName name="____NET2">#REF!</definedName>
    <definedName name="____nin190" localSheetId="32">#REF!</definedName>
    <definedName name="____nin190" localSheetId="10">#REF!</definedName>
    <definedName name="____nin190">#REF!</definedName>
    <definedName name="____PA3" localSheetId="8" hidden="1">{"'Sheet1'!$L$16"}</definedName>
    <definedName name="____PA3" hidden="1">{"'Sheet1'!$L$16"}</definedName>
    <definedName name="____Pl2" localSheetId="8" hidden="1">{"'Sheet1'!$L$16"}</definedName>
    <definedName name="____Pl2" hidden="1">{"'Sheet1'!$L$16"}</definedName>
    <definedName name="____sc1" localSheetId="32">#REF!</definedName>
    <definedName name="____sc1" localSheetId="10">#REF!</definedName>
    <definedName name="____sc1">#REF!</definedName>
    <definedName name="____SC2" localSheetId="32">#REF!</definedName>
    <definedName name="____SC2" localSheetId="10">#REF!</definedName>
    <definedName name="____SC2">#REF!</definedName>
    <definedName name="____sc3" localSheetId="32">#REF!</definedName>
    <definedName name="____sc3" localSheetId="10">#REF!</definedName>
    <definedName name="____sc3">#REF!</definedName>
    <definedName name="____SN3" localSheetId="32">#REF!</definedName>
    <definedName name="____SN3" localSheetId="10">#REF!</definedName>
    <definedName name="____SN3">#REF!</definedName>
    <definedName name="____TK155" localSheetId="32">#REF!</definedName>
    <definedName name="____TK155" localSheetId="10">#REF!</definedName>
    <definedName name="____TK155">#REF!</definedName>
    <definedName name="____TK422" localSheetId="32">#REF!</definedName>
    <definedName name="____TK422" localSheetId="10">#REF!</definedName>
    <definedName name="____TK422">#REF!</definedName>
    <definedName name="____TL1" localSheetId="32">#REF!</definedName>
    <definedName name="____TL1" localSheetId="10">#REF!</definedName>
    <definedName name="____TL1">#REF!</definedName>
    <definedName name="____TL2" localSheetId="32">#REF!</definedName>
    <definedName name="____TL2" localSheetId="10">#REF!</definedName>
    <definedName name="____TL2">#REF!</definedName>
    <definedName name="____TL3" localSheetId="32">#REF!</definedName>
    <definedName name="____TL3" localSheetId="10">#REF!</definedName>
    <definedName name="____TL3">#REF!</definedName>
    <definedName name="____TLA120" localSheetId="32">#REF!</definedName>
    <definedName name="____TLA120" localSheetId="10">#REF!</definedName>
    <definedName name="____TLA120">#REF!</definedName>
    <definedName name="____TLA35" localSheetId="32">#REF!</definedName>
    <definedName name="____TLA35" localSheetId="10">#REF!</definedName>
    <definedName name="____TLA35">#REF!</definedName>
    <definedName name="____TLA50" localSheetId="32">#REF!</definedName>
    <definedName name="____TLA50" localSheetId="10">#REF!</definedName>
    <definedName name="____TLA50">#REF!</definedName>
    <definedName name="____TLA70" localSheetId="32">#REF!</definedName>
    <definedName name="____TLA70" localSheetId="10">#REF!</definedName>
    <definedName name="____TLA70">#REF!</definedName>
    <definedName name="____TLA95" localSheetId="32">#REF!</definedName>
    <definedName name="____TLA95" localSheetId="10">#REF!</definedName>
    <definedName name="____TLA95">#REF!</definedName>
    <definedName name="____Tru21" localSheetId="8" hidden="1">{"'Sheet1'!$L$16"}</definedName>
    <definedName name="____Tru21" hidden="1">{"'Sheet1'!$L$16"}</definedName>
    <definedName name="____tz593" localSheetId="32">#REF!</definedName>
    <definedName name="____tz593" localSheetId="10">#REF!</definedName>
    <definedName name="____tz593">#REF!</definedName>
    <definedName name="____VL100" localSheetId="32">#REF!</definedName>
    <definedName name="____VL100" localSheetId="10">#REF!</definedName>
    <definedName name="____VL100">#REF!</definedName>
    <definedName name="____VL250" localSheetId="32">#REF!</definedName>
    <definedName name="____VL250" localSheetId="10">#REF!</definedName>
    <definedName name="____VL250">#REF!</definedName>
    <definedName name="___a1" localSheetId="8" hidden="1">{"'Sheet1'!$L$16"}</definedName>
    <definedName name="___a1" hidden="1">{"'Sheet1'!$L$16"}</definedName>
    <definedName name="___B1" localSheetId="8" hidden="1">{"'Sheet1'!$L$16"}</definedName>
    <definedName name="___B1" hidden="1">{"'Sheet1'!$L$16"}</definedName>
    <definedName name="___ban2" localSheetId="8" hidden="1">{"'Sheet1'!$L$16"}</definedName>
    <definedName name="___ban2" hidden="1">{"'Sheet1'!$L$16"}</definedName>
    <definedName name="___boi1" localSheetId="32">#REF!</definedName>
    <definedName name="___boi1" localSheetId="10">#REF!</definedName>
    <definedName name="___boi1">#REF!</definedName>
    <definedName name="___boi2" localSheetId="32">#REF!</definedName>
    <definedName name="___boi2" localSheetId="10">#REF!</definedName>
    <definedName name="___boi2">#REF!</definedName>
    <definedName name="___CON1" localSheetId="32">#REF!</definedName>
    <definedName name="___CON1" localSheetId="10">#REF!</definedName>
    <definedName name="___CON1">#REF!</definedName>
    <definedName name="___CON2" localSheetId="32">#REF!</definedName>
    <definedName name="___CON2" localSheetId="10">#REF!</definedName>
    <definedName name="___CON2">#REF!</definedName>
    <definedName name="___ddn400" localSheetId="32">#REF!</definedName>
    <definedName name="___ddn400" localSheetId="10">#REF!</definedName>
    <definedName name="___ddn400">#REF!</definedName>
    <definedName name="___ddn600" localSheetId="32">#REF!</definedName>
    <definedName name="___ddn600" localSheetId="10">#REF!</definedName>
    <definedName name="___ddn600">#REF!</definedName>
    <definedName name="___DT12" localSheetId="8" hidden="1">{"'Sheet1'!$L$16"}</definedName>
    <definedName name="___DT12" hidden="1">{"'Sheet1'!$L$16"}</definedName>
    <definedName name="___h1" localSheetId="8" hidden="1">{"'Sheet1'!$L$16"}</definedName>
    <definedName name="___h1" hidden="1">{"'Sheet1'!$L$16"}</definedName>
    <definedName name="___h10" localSheetId="8" hidden="1">{#N/A,#N/A,FALSE,"Chi tiÆt"}</definedName>
    <definedName name="___h10" hidden="1">{#N/A,#N/A,FALSE,"Chi tiÆt"}</definedName>
    <definedName name="___h2" localSheetId="8" hidden="1">{"'Sheet1'!$L$16"}</definedName>
    <definedName name="___h2" hidden="1">{"'Sheet1'!$L$16"}</definedName>
    <definedName name="___h3" localSheetId="8" hidden="1">{"'Sheet1'!$L$16"}</definedName>
    <definedName name="___h3" hidden="1">{"'Sheet1'!$L$16"}</definedName>
    <definedName name="___h5" localSheetId="8" hidden="1">{"'Sheet1'!$L$16"}</definedName>
    <definedName name="___h5" hidden="1">{"'Sheet1'!$L$16"}</definedName>
    <definedName name="___h6" localSheetId="8" hidden="1">{"'Sheet1'!$L$16"}</definedName>
    <definedName name="___h6" hidden="1">{"'Sheet1'!$L$16"}</definedName>
    <definedName name="___h7" localSheetId="8" hidden="1">{"'Sheet1'!$L$16"}</definedName>
    <definedName name="___h7" hidden="1">{"'Sheet1'!$L$16"}</definedName>
    <definedName name="___h8" localSheetId="8" hidden="1">{"'Sheet1'!$L$16"}</definedName>
    <definedName name="___h8" hidden="1">{"'Sheet1'!$L$16"}</definedName>
    <definedName name="___h9" localSheetId="8" hidden="1">{"'Sheet1'!$L$16"}</definedName>
    <definedName name="___h9" hidden="1">{"'Sheet1'!$L$16"}</definedName>
    <definedName name="___hsm2">1.1289</definedName>
    <definedName name="___hso2" localSheetId="8">#REF!</definedName>
    <definedName name="___hso2" localSheetId="32">#REF!</definedName>
    <definedName name="___hso2" localSheetId="10">#REF!</definedName>
    <definedName name="___hso2">#REF!</definedName>
    <definedName name="___hu1" localSheetId="8" hidden="1">{"'Sheet1'!$L$16"}</definedName>
    <definedName name="___hu1" hidden="1">{"'Sheet1'!$L$16"}</definedName>
    <definedName name="___hu2" localSheetId="8" hidden="1">{"'Sheet1'!$L$16"}</definedName>
    <definedName name="___hu2" hidden="1">{"'Sheet1'!$L$16"}</definedName>
    <definedName name="___hu5" localSheetId="8" hidden="1">{"'Sheet1'!$L$16"}</definedName>
    <definedName name="___hu5" hidden="1">{"'Sheet1'!$L$16"}</definedName>
    <definedName name="___hu6" localSheetId="8" hidden="1">{"'Sheet1'!$L$16"}</definedName>
    <definedName name="___hu6" hidden="1">{"'Sheet1'!$L$16"}</definedName>
    <definedName name="___isc1">0.035</definedName>
    <definedName name="___isc2">0.02</definedName>
    <definedName name="___isc3">0.054</definedName>
    <definedName name="___kha1" localSheetId="8">#REF!</definedName>
    <definedName name="___kha1" localSheetId="32">#REF!</definedName>
    <definedName name="___kha1" localSheetId="10">#REF!</definedName>
    <definedName name="___kha1">#REF!</definedName>
    <definedName name="___lap1" localSheetId="32">#REF!</definedName>
    <definedName name="___lap1" localSheetId="10">#REF!</definedName>
    <definedName name="___lap1">#REF!</definedName>
    <definedName name="___lap2" localSheetId="32">#REF!</definedName>
    <definedName name="___lap2" localSheetId="10">#REF!</definedName>
    <definedName name="___lap2">#REF!</definedName>
    <definedName name="___M36" localSheetId="8" hidden="1">{"'Sheet1'!$L$16"}</definedName>
    <definedName name="___M36" hidden="1">{"'Sheet1'!$L$16"}</definedName>
    <definedName name="___MAC12" localSheetId="32">#REF!</definedName>
    <definedName name="___MAC12" localSheetId="10">#REF!</definedName>
    <definedName name="___MAC12">#REF!</definedName>
    <definedName name="___MAC46" localSheetId="32">#REF!</definedName>
    <definedName name="___MAC46" localSheetId="10">#REF!</definedName>
    <definedName name="___MAC46">#REF!</definedName>
    <definedName name="___NCL100" localSheetId="32">#REF!</definedName>
    <definedName name="___NCL100" localSheetId="10">#REF!</definedName>
    <definedName name="___NCL100">#REF!</definedName>
    <definedName name="___NCL200" localSheetId="32">#REF!</definedName>
    <definedName name="___NCL200" localSheetId="10">#REF!</definedName>
    <definedName name="___NCL200">#REF!</definedName>
    <definedName name="___NCL250" localSheetId="32">#REF!</definedName>
    <definedName name="___NCL250" localSheetId="10">#REF!</definedName>
    <definedName name="___NCL250">#REF!</definedName>
    <definedName name="___NET2" localSheetId="32">#REF!</definedName>
    <definedName name="___NET2" localSheetId="10">#REF!</definedName>
    <definedName name="___NET2">#REF!</definedName>
    <definedName name="___nin190" localSheetId="32">#REF!</definedName>
    <definedName name="___nin190" localSheetId="10">#REF!</definedName>
    <definedName name="___nin190">#REF!</definedName>
    <definedName name="___NSO2" localSheetId="8" hidden="1">{"'Sheet1'!$L$16"}</definedName>
    <definedName name="___NSO2" hidden="1">{"'Sheet1'!$L$16"}</definedName>
    <definedName name="___PA3" localSheetId="8" hidden="1">{"'Sheet1'!$L$16"}</definedName>
    <definedName name="___PA3" hidden="1">{"'Sheet1'!$L$16"}</definedName>
    <definedName name="___Pl2" localSheetId="8" hidden="1">{"'Sheet1'!$L$16"}</definedName>
    <definedName name="___Pl2" hidden="1">{"'Sheet1'!$L$16"}</definedName>
    <definedName name="___sc1" localSheetId="32">#REF!</definedName>
    <definedName name="___sc1" localSheetId="10">#REF!</definedName>
    <definedName name="___sc1">#REF!</definedName>
    <definedName name="___SC2" localSheetId="32">#REF!</definedName>
    <definedName name="___SC2" localSheetId="10">#REF!</definedName>
    <definedName name="___SC2">#REF!</definedName>
    <definedName name="___sc3" localSheetId="32">#REF!</definedName>
    <definedName name="___sc3" localSheetId="10">#REF!</definedName>
    <definedName name="___sc3">#REF!</definedName>
    <definedName name="___SN3" localSheetId="32">#REF!</definedName>
    <definedName name="___SN3" localSheetId="10">#REF!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K155" localSheetId="8">#REF!</definedName>
    <definedName name="___TK155" localSheetId="32">#REF!</definedName>
    <definedName name="___TK155" localSheetId="10">#REF!</definedName>
    <definedName name="___TK155">#REF!</definedName>
    <definedName name="___TK422" localSheetId="32">#REF!</definedName>
    <definedName name="___TK422" localSheetId="10">#REF!</definedName>
    <definedName name="___TK422">#REF!</definedName>
    <definedName name="___TL1" localSheetId="32">#REF!</definedName>
    <definedName name="___TL1" localSheetId="10">#REF!</definedName>
    <definedName name="___TL1">#REF!</definedName>
    <definedName name="___TL2" localSheetId="32">#REF!</definedName>
    <definedName name="___TL2" localSheetId="10">#REF!</definedName>
    <definedName name="___TL2">#REF!</definedName>
    <definedName name="___TL3" localSheetId="32">#REF!</definedName>
    <definedName name="___TL3" localSheetId="10">#REF!</definedName>
    <definedName name="___TL3">#REF!</definedName>
    <definedName name="___TLA120" localSheetId="32">#REF!</definedName>
    <definedName name="___TLA120" localSheetId="10">#REF!</definedName>
    <definedName name="___TLA120">#REF!</definedName>
    <definedName name="___TLA35" localSheetId="32">#REF!</definedName>
    <definedName name="___TLA35" localSheetId="10">#REF!</definedName>
    <definedName name="___TLA35">#REF!</definedName>
    <definedName name="___TLA50" localSheetId="32">#REF!</definedName>
    <definedName name="___TLA50" localSheetId="10">#REF!</definedName>
    <definedName name="___TLA50">#REF!</definedName>
    <definedName name="___TLA70" localSheetId="32">#REF!</definedName>
    <definedName name="___TLA70" localSheetId="10">#REF!</definedName>
    <definedName name="___TLA70">#REF!</definedName>
    <definedName name="___TLA95" localSheetId="32">#REF!</definedName>
    <definedName name="___TLA95" localSheetId="10">#REF!</definedName>
    <definedName name="___TLA95">#REF!</definedName>
    <definedName name="___tq2" localSheetId="32">#REF!</definedName>
    <definedName name="___tq2" localSheetId="10">#REF!</definedName>
    <definedName name="___tq2">#REF!</definedName>
    <definedName name="___Tru21" localSheetId="8" hidden="1">{"'Sheet1'!$L$16"}</definedName>
    <definedName name="___Tru21" hidden="1">{"'Sheet1'!$L$16"}</definedName>
    <definedName name="___tz593" localSheetId="32">#REF!</definedName>
    <definedName name="___tz593" localSheetId="10">#REF!</definedName>
    <definedName name="___tz593">#REF!</definedName>
    <definedName name="___VL100" localSheetId="32">#REF!</definedName>
    <definedName name="___VL100" localSheetId="10">#REF!</definedName>
    <definedName name="___VL100">#REF!</definedName>
    <definedName name="___VL250" localSheetId="32">#REF!</definedName>
    <definedName name="___VL250" localSheetId="10">#REF!</definedName>
    <definedName name="___VL250">#REF!</definedName>
    <definedName name="__a1" localSheetId="8" hidden="1">{"'Sheet1'!$L$16"}</definedName>
    <definedName name="__a1" hidden="1">{"'Sheet1'!$L$16"}</definedName>
    <definedName name="__B1" localSheetId="8" hidden="1">{"'Sheet1'!$L$16"}</definedName>
    <definedName name="__B1" hidden="1">{"'Sheet1'!$L$16"}</definedName>
    <definedName name="__ban2" localSheetId="8" hidden="1">{"'Sheet1'!$L$16"}</definedName>
    <definedName name="__ban2" hidden="1">{"'Sheet1'!$L$16"}</definedName>
    <definedName name="__boi1" localSheetId="32">#REF!</definedName>
    <definedName name="__boi1" localSheetId="10">#REF!</definedName>
    <definedName name="__boi1">#REF!</definedName>
    <definedName name="__boi2" localSheetId="32">#REF!</definedName>
    <definedName name="__boi2" localSheetId="10">#REF!</definedName>
    <definedName name="__boi2">#REF!</definedName>
    <definedName name="__CON1" localSheetId="32">#REF!</definedName>
    <definedName name="__CON1" localSheetId="10">#REF!</definedName>
    <definedName name="__CON1">#REF!</definedName>
    <definedName name="__CON2" localSheetId="32">#REF!</definedName>
    <definedName name="__CON2" localSheetId="10">#REF!</definedName>
    <definedName name="__CON2">#REF!</definedName>
    <definedName name="__ddn400" localSheetId="32">#REF!</definedName>
    <definedName name="__ddn400" localSheetId="10">#REF!</definedName>
    <definedName name="__ddn400">#REF!</definedName>
    <definedName name="__ddn600" localSheetId="32">#REF!</definedName>
    <definedName name="__ddn600" localSheetId="10">#REF!</definedName>
    <definedName name="__ddn600">#REF!</definedName>
    <definedName name="__DT12" localSheetId="8" hidden="1">{"'Sheet1'!$L$16"}</definedName>
    <definedName name="__DT12" hidden="1">{"'Sheet1'!$L$16"}</definedName>
    <definedName name="__h1" localSheetId="8" hidden="1">{"'Sheet1'!$L$16"}</definedName>
    <definedName name="__h1" hidden="1">{"'Sheet1'!$L$16"}</definedName>
    <definedName name="__h10" localSheetId="8" hidden="1">{#N/A,#N/A,FALSE,"Chi tiÆt"}</definedName>
    <definedName name="__h10" hidden="1">{#N/A,#N/A,FALSE,"Chi tiÆt"}</definedName>
    <definedName name="__h2" localSheetId="8" hidden="1">{"'Sheet1'!$L$16"}</definedName>
    <definedName name="__h2" hidden="1">{"'Sheet1'!$L$16"}</definedName>
    <definedName name="__h3" localSheetId="8" hidden="1">{"'Sheet1'!$L$16"}</definedName>
    <definedName name="__h3" hidden="1">{"'Sheet1'!$L$16"}</definedName>
    <definedName name="__h5" localSheetId="8" hidden="1">{"'Sheet1'!$L$16"}</definedName>
    <definedName name="__h5" hidden="1">{"'Sheet1'!$L$16"}</definedName>
    <definedName name="__h6" localSheetId="8" hidden="1">{"'Sheet1'!$L$16"}</definedName>
    <definedName name="__h6" hidden="1">{"'Sheet1'!$L$16"}</definedName>
    <definedName name="__h7" localSheetId="8" hidden="1">{"'Sheet1'!$L$16"}</definedName>
    <definedName name="__h7" hidden="1">{"'Sheet1'!$L$16"}</definedName>
    <definedName name="__h8" localSheetId="8" hidden="1">{"'Sheet1'!$L$16"}</definedName>
    <definedName name="__h8" hidden="1">{"'Sheet1'!$L$16"}</definedName>
    <definedName name="__h9" localSheetId="8" hidden="1">{"'Sheet1'!$L$16"}</definedName>
    <definedName name="__h9" hidden="1">{"'Sheet1'!$L$16"}</definedName>
    <definedName name="__hsm2">1.1289</definedName>
    <definedName name="__hso2" localSheetId="8">#REF!</definedName>
    <definedName name="__hso2" localSheetId="32">#REF!</definedName>
    <definedName name="__hso2" localSheetId="10">#REF!</definedName>
    <definedName name="__hso2">#REF!</definedName>
    <definedName name="__hu1" localSheetId="8" hidden="1">{"'Sheet1'!$L$16"}</definedName>
    <definedName name="__hu1" hidden="1">{"'Sheet1'!$L$16"}</definedName>
    <definedName name="__hu2" localSheetId="8" hidden="1">{"'Sheet1'!$L$16"}</definedName>
    <definedName name="__hu2" hidden="1">{"'Sheet1'!$L$16"}</definedName>
    <definedName name="__hu5" localSheetId="8" hidden="1">{"'Sheet1'!$L$16"}</definedName>
    <definedName name="__hu5" hidden="1">{"'Sheet1'!$L$16"}</definedName>
    <definedName name="__hu6" localSheetId="8" hidden="1">{"'Sheet1'!$L$16"}</definedName>
    <definedName name="__hu6" hidden="1">{"'Sheet1'!$L$16"}</definedName>
    <definedName name="__isc1">0.035</definedName>
    <definedName name="__isc2">0.02</definedName>
    <definedName name="__isc3">0.054</definedName>
    <definedName name="__kha1" localSheetId="8">#REF!</definedName>
    <definedName name="__kha1" localSheetId="32">#REF!</definedName>
    <definedName name="__kha1" localSheetId="10">#REF!</definedName>
    <definedName name="__kha1">#REF!</definedName>
    <definedName name="__M36" localSheetId="8" hidden="1">{"'Sheet1'!$L$16"}</definedName>
    <definedName name="__M36" hidden="1">{"'Sheet1'!$L$16"}</definedName>
    <definedName name="__MAC12" localSheetId="32">#REF!</definedName>
    <definedName name="__MAC12" localSheetId="10">#REF!</definedName>
    <definedName name="__MAC12">#REF!</definedName>
    <definedName name="__MAC46" localSheetId="32">#REF!</definedName>
    <definedName name="__MAC46" localSheetId="10">#REF!</definedName>
    <definedName name="__MAC46">#REF!</definedName>
    <definedName name="__NCL100" localSheetId="32">#REF!</definedName>
    <definedName name="__NCL100" localSheetId="10">#REF!</definedName>
    <definedName name="__NCL100">#REF!</definedName>
    <definedName name="__NCL200" localSheetId="32">#REF!</definedName>
    <definedName name="__NCL200" localSheetId="10">#REF!</definedName>
    <definedName name="__NCL200">#REF!</definedName>
    <definedName name="__NCL250" localSheetId="32">#REF!</definedName>
    <definedName name="__NCL250" localSheetId="10">#REF!</definedName>
    <definedName name="__NCL250">#REF!</definedName>
    <definedName name="__NET2" localSheetId="32">#REF!</definedName>
    <definedName name="__NET2" localSheetId="10">#REF!</definedName>
    <definedName name="__NET2">#REF!</definedName>
    <definedName name="__nin190" localSheetId="32">#REF!</definedName>
    <definedName name="__nin190" localSheetId="10">#REF!</definedName>
    <definedName name="__nin190">#REF!</definedName>
    <definedName name="__NSO2" localSheetId="8" hidden="1">{"'Sheet1'!$L$16"}</definedName>
    <definedName name="__NSO2" hidden="1">{"'Sheet1'!$L$16"}</definedName>
    <definedName name="__PA3" localSheetId="8" hidden="1">{"'Sheet1'!$L$16"}</definedName>
    <definedName name="__PA3" hidden="1">{"'Sheet1'!$L$16"}</definedName>
    <definedName name="__Pl2" localSheetId="8" hidden="1">{"'Sheet1'!$L$16"}</definedName>
    <definedName name="__Pl2" hidden="1">{"'Sheet1'!$L$16"}</definedName>
    <definedName name="__sc1" localSheetId="32">#REF!</definedName>
    <definedName name="__sc1" localSheetId="10">#REF!</definedName>
    <definedName name="__sc1">#REF!</definedName>
    <definedName name="__SC2" localSheetId="32">#REF!</definedName>
    <definedName name="__SC2" localSheetId="10">#REF!</definedName>
    <definedName name="__SC2">#REF!</definedName>
    <definedName name="__sc3" localSheetId="32">#REF!</definedName>
    <definedName name="__sc3" localSheetId="10">#REF!</definedName>
    <definedName name="__sc3">#REF!</definedName>
    <definedName name="__SN3" localSheetId="32">#REF!</definedName>
    <definedName name="__SN3" localSheetId="10">#REF!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TK155" localSheetId="8">#REF!</definedName>
    <definedName name="__TK155" localSheetId="32">#REF!</definedName>
    <definedName name="__TK155" localSheetId="10">#REF!</definedName>
    <definedName name="__TK155">#REF!</definedName>
    <definedName name="__TK422" localSheetId="32">#REF!</definedName>
    <definedName name="__TK422" localSheetId="10">#REF!</definedName>
    <definedName name="__TK422">#REF!</definedName>
    <definedName name="__TL1" localSheetId="32">#REF!</definedName>
    <definedName name="__TL1" localSheetId="10">#REF!</definedName>
    <definedName name="__TL1">#REF!</definedName>
    <definedName name="__TL2" localSheetId="32">#REF!</definedName>
    <definedName name="__TL2" localSheetId="10">#REF!</definedName>
    <definedName name="__TL2">#REF!</definedName>
    <definedName name="__TL3" localSheetId="32">#REF!</definedName>
    <definedName name="__TL3" localSheetId="10">#REF!</definedName>
    <definedName name="__TL3">#REF!</definedName>
    <definedName name="__TLA120" localSheetId="32">#REF!</definedName>
    <definedName name="__TLA120" localSheetId="10">#REF!</definedName>
    <definedName name="__TLA120">#REF!</definedName>
    <definedName name="__TLA35" localSheetId="32">#REF!</definedName>
    <definedName name="__TLA35" localSheetId="10">#REF!</definedName>
    <definedName name="__TLA35">#REF!</definedName>
    <definedName name="__TLA50" localSheetId="32">#REF!</definedName>
    <definedName name="__TLA50" localSheetId="10">#REF!</definedName>
    <definedName name="__TLA50">#REF!</definedName>
    <definedName name="__TLA70" localSheetId="32">#REF!</definedName>
    <definedName name="__TLA70" localSheetId="10">#REF!</definedName>
    <definedName name="__TLA70">#REF!</definedName>
    <definedName name="__TLA95" localSheetId="32">#REF!</definedName>
    <definedName name="__TLA95" localSheetId="10">#REF!</definedName>
    <definedName name="__TLA95">#REF!</definedName>
    <definedName name="__tq2" localSheetId="32">#REF!</definedName>
    <definedName name="__tq2" localSheetId="10">#REF!</definedName>
    <definedName name="__tq2">#REF!</definedName>
    <definedName name="__Tru21" localSheetId="8" hidden="1">{"'Sheet1'!$L$16"}</definedName>
    <definedName name="__Tru21" hidden="1">{"'Sheet1'!$L$16"}</definedName>
    <definedName name="__tz593" localSheetId="32">#REF!</definedName>
    <definedName name="__tz593" localSheetId="10">#REF!</definedName>
    <definedName name="__tz593">#REF!</definedName>
    <definedName name="__VL100" localSheetId="32">#REF!</definedName>
    <definedName name="__VL100" localSheetId="10">#REF!</definedName>
    <definedName name="__VL100">#REF!</definedName>
    <definedName name="__VL250" localSheetId="32">#REF!</definedName>
    <definedName name="__VL250" localSheetId="10">#REF!</definedName>
    <definedName name="__VL250">#REF!</definedName>
    <definedName name="_1">#N/A</definedName>
    <definedName name="_1000A01">#N/A</definedName>
    <definedName name="_1BA2500" localSheetId="8">#REF!</definedName>
    <definedName name="_1BA2500" localSheetId="32">#REF!</definedName>
    <definedName name="_1BA2500" localSheetId="10">#REF!</definedName>
    <definedName name="_1BA2500">#REF!</definedName>
    <definedName name="_1BA3250" localSheetId="32">#REF!</definedName>
    <definedName name="_1BA3250" localSheetId="10">#REF!</definedName>
    <definedName name="_1BA3250">#REF!</definedName>
    <definedName name="_1BA400P" localSheetId="32">#REF!</definedName>
    <definedName name="_1BA400P" localSheetId="10">#REF!</definedName>
    <definedName name="_1BA400P">#REF!</definedName>
    <definedName name="_1CAP001" localSheetId="32">#REF!</definedName>
    <definedName name="_1CAP001" localSheetId="10">#REF!</definedName>
    <definedName name="_1CAP001">#REF!</definedName>
    <definedName name="_1DAU002" localSheetId="32">#REF!</definedName>
    <definedName name="_1DAU002" localSheetId="10">#REF!</definedName>
    <definedName name="_1DAU002">#REF!</definedName>
    <definedName name="_1DDAY03" localSheetId="32">#REF!</definedName>
    <definedName name="_1DDAY03" localSheetId="10">#REF!</definedName>
    <definedName name="_1DDAY03">#REF!</definedName>
    <definedName name="_1DDTT01" localSheetId="32">#REF!</definedName>
    <definedName name="_1DDTT01" localSheetId="10">#REF!</definedName>
    <definedName name="_1DDTT01">#REF!</definedName>
    <definedName name="_1FCO101" localSheetId="32">#REF!</definedName>
    <definedName name="_1FCO101" localSheetId="10">#REF!</definedName>
    <definedName name="_1FCO101">#REF!</definedName>
    <definedName name="_1GIA101" localSheetId="32">#REF!</definedName>
    <definedName name="_1GIA101" localSheetId="10">#REF!</definedName>
    <definedName name="_1GIA101">#REF!</definedName>
    <definedName name="_1LA1001" localSheetId="32">#REF!</definedName>
    <definedName name="_1LA1001" localSheetId="10">#REF!</definedName>
    <definedName name="_1LA1001">#REF!</definedName>
    <definedName name="_1MCCBO2" localSheetId="32">#REF!</definedName>
    <definedName name="_1MCCBO2" localSheetId="10">#REF!</definedName>
    <definedName name="_1MCCBO2">#REF!</definedName>
    <definedName name="_1PKCAP1" localSheetId="32">#REF!</definedName>
    <definedName name="_1PKCAP1" localSheetId="10">#REF!</definedName>
    <definedName name="_1PKCAP1">#REF!</definedName>
    <definedName name="_1PKTT01" localSheetId="32">#REF!</definedName>
    <definedName name="_1PKTT01" localSheetId="10">#REF!</definedName>
    <definedName name="_1PKTT01">#REF!</definedName>
    <definedName name="_1TCD101" localSheetId="32">#REF!</definedName>
    <definedName name="_1TCD101" localSheetId="10">#REF!</definedName>
    <definedName name="_1TCD101">#REF!</definedName>
    <definedName name="_1TCD201" localSheetId="32">#REF!</definedName>
    <definedName name="_1TCD201" localSheetId="10">#REF!</definedName>
    <definedName name="_1TCD201">#REF!</definedName>
    <definedName name="_1TD2001" localSheetId="32">#REF!</definedName>
    <definedName name="_1TD2001" localSheetId="10">#REF!</definedName>
    <definedName name="_1TD2001">#REF!</definedName>
    <definedName name="_1TIHT01" localSheetId="32">#REF!</definedName>
    <definedName name="_1TIHT01" localSheetId="10">#REF!</definedName>
    <definedName name="_1TIHT01">#REF!</definedName>
    <definedName name="_1TRU121" localSheetId="32">#REF!</definedName>
    <definedName name="_1TRU121" localSheetId="10">#REF!</definedName>
    <definedName name="_1TRU121">#REF!</definedName>
    <definedName name="_2">#N/A</definedName>
    <definedName name="_2BLA100" localSheetId="8">#REF!</definedName>
    <definedName name="_2BLA100" localSheetId="32">#REF!</definedName>
    <definedName name="_2BLA100" localSheetId="10">#REF!</definedName>
    <definedName name="_2BLA100">#REF!</definedName>
    <definedName name="_2DAL201" localSheetId="32">#REF!</definedName>
    <definedName name="_2DAL201" localSheetId="10">#REF!</definedName>
    <definedName name="_2DAL201">#REF!</definedName>
    <definedName name="_3BLXMD" localSheetId="32">#REF!</definedName>
    <definedName name="_3BLXMD" localSheetId="10">#REF!</definedName>
    <definedName name="_3BLXMD">#REF!</definedName>
    <definedName name="_3TU0609" localSheetId="32">#REF!</definedName>
    <definedName name="_3TU0609" localSheetId="10">#REF!</definedName>
    <definedName name="_3TU0609">#REF!</definedName>
    <definedName name="_40x4">5100</definedName>
    <definedName name="_4CNT240" localSheetId="8">#REF!</definedName>
    <definedName name="_4CNT240" localSheetId="32">#REF!</definedName>
    <definedName name="_4CNT240" localSheetId="10">#REF!</definedName>
    <definedName name="_4CNT240">#REF!</definedName>
    <definedName name="_4CTL240" localSheetId="32">#REF!</definedName>
    <definedName name="_4CTL240" localSheetId="10">#REF!</definedName>
    <definedName name="_4CTL240">#REF!</definedName>
    <definedName name="_4FCO100" localSheetId="32">#REF!</definedName>
    <definedName name="_4FCO100" localSheetId="10">#REF!</definedName>
    <definedName name="_4FCO100">#REF!</definedName>
    <definedName name="_4HDCTT4" localSheetId="32">#REF!</definedName>
    <definedName name="_4HDCTT4" localSheetId="10">#REF!</definedName>
    <definedName name="_4HDCTT4">#REF!</definedName>
    <definedName name="_4HNCTT4" localSheetId="32">#REF!</definedName>
    <definedName name="_4HNCTT4" localSheetId="10">#REF!</definedName>
    <definedName name="_4HNCTT4">#REF!</definedName>
    <definedName name="_4LBCO01" localSheetId="32">#REF!</definedName>
    <definedName name="_4LBCO01" localSheetId="10">#REF!</definedName>
    <definedName name="_4LBCO01">#REF!</definedName>
    <definedName name="_a1" localSheetId="8" hidden="1">{"'Sheet1'!$L$16"}</definedName>
    <definedName name="_a1" hidden="1">{"'Sheet1'!$L$16"}</definedName>
    <definedName name="_B1" localSheetId="8" hidden="1">{"'Sheet1'!$L$16"}</definedName>
    <definedName name="_B1" hidden="1">{"'Sheet1'!$L$16"}</definedName>
    <definedName name="_ban2" localSheetId="8" hidden="1">{"'Sheet1'!$L$16"}</definedName>
    <definedName name="_ban2" hidden="1">{"'Sheet1'!$L$16"}</definedName>
    <definedName name="_boi1" localSheetId="32">#REF!</definedName>
    <definedName name="_boi1" localSheetId="10">#REF!</definedName>
    <definedName name="_boi1">#REF!</definedName>
    <definedName name="_boi2" localSheetId="32">#REF!</definedName>
    <definedName name="_boi2" localSheetId="10">#REF!</definedName>
    <definedName name="_boi2">#REF!</definedName>
    <definedName name="_Builtin0" hidden="1">#N/A</definedName>
    <definedName name="_C_Lphi_4ab" localSheetId="8">#REF!</definedName>
    <definedName name="_C_Lphi_4ab" localSheetId="32">#REF!</definedName>
    <definedName name="_C_Lphi_4ab" localSheetId="10">#REF!</definedName>
    <definedName name="_C_Lphi_4ab">#REF!</definedName>
    <definedName name="_CON1" localSheetId="32">#REF!</definedName>
    <definedName name="_CON1" localSheetId="10">#REF!</definedName>
    <definedName name="_CON1">#REF!</definedName>
    <definedName name="_CON2" localSheetId="32">#REF!</definedName>
    <definedName name="_CON2" localSheetId="10">#REF!</definedName>
    <definedName name="_CON2">#REF!</definedName>
    <definedName name="_CPhi_Bhiem" localSheetId="32">#REF!</definedName>
    <definedName name="_CPhi_Bhiem" localSheetId="10">#REF!</definedName>
    <definedName name="_CPhi_Bhiem">#REF!</definedName>
    <definedName name="_CPhi_BQLDA" localSheetId="32">#REF!</definedName>
    <definedName name="_CPhi_BQLDA" localSheetId="10">#REF!</definedName>
    <definedName name="_CPhi_BQLDA">#REF!</definedName>
    <definedName name="_CPhi_DBaoGT" localSheetId="32">#REF!</definedName>
    <definedName name="_CPhi_DBaoGT" localSheetId="10">#REF!</definedName>
    <definedName name="_CPhi_DBaoGT">#REF!</definedName>
    <definedName name="_CPhi_Kdinh" localSheetId="32">#REF!</definedName>
    <definedName name="_CPhi_Kdinh" localSheetId="10">#REF!</definedName>
    <definedName name="_CPhi_Kdinh">#REF!</definedName>
    <definedName name="_CPhi_Nthu_KThanh" localSheetId="32">#REF!</definedName>
    <definedName name="_CPhi_Nthu_KThanh" localSheetId="10">#REF!</definedName>
    <definedName name="_CPhi_Nthu_KThanh">#REF!</definedName>
    <definedName name="_CPhi_QToan" localSheetId="32">#REF!</definedName>
    <definedName name="_CPhi_QToan" localSheetId="10">#REF!</definedName>
    <definedName name="_CPhi_QToan">#REF!</definedName>
    <definedName name="_CPhiTKe_13" localSheetId="32">#REF!</definedName>
    <definedName name="_CPhiTKe_13" localSheetId="10">#REF!</definedName>
    <definedName name="_CPhiTKe_13">#REF!</definedName>
    <definedName name="_ddn400" localSheetId="32">#REF!</definedName>
    <definedName name="_ddn400" localSheetId="10">#REF!</definedName>
    <definedName name="_ddn400">#REF!</definedName>
    <definedName name="_ddn600" localSheetId="32">#REF!</definedName>
    <definedName name="_ddn600" localSheetId="10">#REF!</definedName>
    <definedName name="_ddn600">#REF!</definedName>
    <definedName name="_DT12" localSheetId="8" hidden="1">{"'Sheet1'!$L$16"}</definedName>
    <definedName name="_DT12" hidden="1">{"'Sheet1'!$L$16"}</definedName>
    <definedName name="_Fill" localSheetId="9" hidden="1">#REF!</definedName>
    <definedName name="_Fill" localSheetId="32" hidden="1">#REF!</definedName>
    <definedName name="_Fill" localSheetId="10" hidden="1">#REF!</definedName>
    <definedName name="_Fill" hidden="1">#REF!</definedName>
    <definedName name="_xlnm._FilterDatabase" localSheetId="8" hidden="1">'[1]TL than'!#REF!</definedName>
    <definedName name="_xlnm._FilterDatabase" localSheetId="32" hidden="1">'[1]TL than'!#REF!</definedName>
    <definedName name="_xlnm._FilterDatabase" localSheetId="10" hidden="1">'[1]TL than'!#REF!</definedName>
    <definedName name="_xlnm._FilterDatabase" hidden="1">'[1]TL than'!#REF!</definedName>
    <definedName name="_h1" localSheetId="8" hidden="1">{"'Sheet1'!$L$16"}</definedName>
    <definedName name="_h1" hidden="1">{"'Sheet1'!$L$16"}</definedName>
    <definedName name="_h10" localSheetId="8" hidden="1">{#N/A,#N/A,FALSE,"Chi tiÆt"}</definedName>
    <definedName name="_h10" hidden="1">{#N/A,#N/A,FALSE,"Chi tiÆt"}</definedName>
    <definedName name="_h2" localSheetId="8" hidden="1">{"'Sheet1'!$L$16"}</definedName>
    <definedName name="_h2" hidden="1">{"'Sheet1'!$L$16"}</definedName>
    <definedName name="_h3" localSheetId="8" hidden="1">{"'Sheet1'!$L$16"}</definedName>
    <definedName name="_h3" hidden="1">{"'Sheet1'!$L$16"}</definedName>
    <definedName name="_h5" localSheetId="8" hidden="1">{"'Sheet1'!$L$16"}</definedName>
    <definedName name="_h5" hidden="1">{"'Sheet1'!$L$16"}</definedName>
    <definedName name="_h6" localSheetId="8" hidden="1">{"'Sheet1'!$L$16"}</definedName>
    <definedName name="_h6" hidden="1">{"'Sheet1'!$L$16"}</definedName>
    <definedName name="_h7" localSheetId="8" hidden="1">{"'Sheet1'!$L$16"}</definedName>
    <definedName name="_h7" hidden="1">{"'Sheet1'!$L$16"}</definedName>
    <definedName name="_h8" localSheetId="8" hidden="1">{"'Sheet1'!$L$16"}</definedName>
    <definedName name="_h8" hidden="1">{"'Sheet1'!$L$16"}</definedName>
    <definedName name="_h9" localSheetId="8" hidden="1">{"'Sheet1'!$L$16"}</definedName>
    <definedName name="_h9" hidden="1">{"'Sheet1'!$L$16"}</definedName>
    <definedName name="_hsm2">1.1289</definedName>
    <definedName name="_hso2" localSheetId="8">#REF!</definedName>
    <definedName name="_hso2" localSheetId="32">#REF!</definedName>
    <definedName name="_hso2" localSheetId="10">#REF!</definedName>
    <definedName name="_hso2">#REF!</definedName>
    <definedName name="_hu1" localSheetId="8" hidden="1">{"'Sheet1'!$L$16"}</definedName>
    <definedName name="_hu1" hidden="1">{"'Sheet1'!$L$16"}</definedName>
    <definedName name="_hu2" localSheetId="8" hidden="1">{"'Sheet1'!$L$16"}</definedName>
    <definedName name="_hu2" hidden="1">{"'Sheet1'!$L$16"}</definedName>
    <definedName name="_hu5" localSheetId="8" hidden="1">{"'Sheet1'!$L$16"}</definedName>
    <definedName name="_hu5" hidden="1">{"'Sheet1'!$L$16"}</definedName>
    <definedName name="_hu6" localSheetId="8" hidden="1">{"'Sheet1'!$L$16"}</definedName>
    <definedName name="_hu6" hidden="1">{"'Sheet1'!$L$16"}</definedName>
    <definedName name="_isc1">0.035</definedName>
    <definedName name="_isc2">0.02</definedName>
    <definedName name="_isc3">0.054</definedName>
    <definedName name="_Key1" localSheetId="8" hidden="1">#REF!</definedName>
    <definedName name="_Key1" localSheetId="32" hidden="1">#REF!</definedName>
    <definedName name="_Key1" localSheetId="10" hidden="1">#REF!</definedName>
    <definedName name="_Key1" hidden="1">#REF!</definedName>
    <definedName name="_Key2" localSheetId="32" hidden="1">#REF!</definedName>
    <definedName name="_Key2" localSheetId="10" hidden="1">#REF!</definedName>
    <definedName name="_Key2" hidden="1">#REF!</definedName>
    <definedName name="_kha1" localSheetId="32">#REF!</definedName>
    <definedName name="_kha1" localSheetId="10">#REF!</definedName>
    <definedName name="_kha1">#REF!</definedName>
    <definedName name="_lap1" localSheetId="32">#REF!</definedName>
    <definedName name="_lap1" localSheetId="10">#REF!</definedName>
    <definedName name="_lap1">#REF!</definedName>
    <definedName name="_lap2" localSheetId="32">#REF!</definedName>
    <definedName name="_lap2" localSheetId="10">#REF!</definedName>
    <definedName name="_lap2">#REF!</definedName>
    <definedName name="_M36" localSheetId="8" hidden="1">{"'Sheet1'!$L$16"}</definedName>
    <definedName name="_M36" hidden="1">{"'Sheet1'!$L$16"}</definedName>
    <definedName name="_MAC12" localSheetId="32">#REF!</definedName>
    <definedName name="_MAC12" localSheetId="10">#REF!</definedName>
    <definedName name="_MAC12">#REF!</definedName>
    <definedName name="_MAC46" localSheetId="32">#REF!</definedName>
    <definedName name="_MAC46" localSheetId="10">#REF!</definedName>
    <definedName name="_MAC46">#REF!</definedName>
    <definedName name="_NCL100" localSheetId="32">#REF!</definedName>
    <definedName name="_NCL100" localSheetId="10">#REF!</definedName>
    <definedName name="_NCL100">#REF!</definedName>
    <definedName name="_NCL200" localSheetId="32">#REF!</definedName>
    <definedName name="_NCL200" localSheetId="10">#REF!</definedName>
    <definedName name="_NCL200">#REF!</definedName>
    <definedName name="_NCL250" localSheetId="32">#REF!</definedName>
    <definedName name="_NCL250" localSheetId="10">#REF!</definedName>
    <definedName name="_NCL250">#REF!</definedName>
    <definedName name="_NET2" localSheetId="32">#REF!</definedName>
    <definedName name="_NET2" localSheetId="10">#REF!</definedName>
    <definedName name="_NET2">#REF!</definedName>
    <definedName name="_nin190" localSheetId="32">#REF!</definedName>
    <definedName name="_nin190" localSheetId="10">#REF!</definedName>
    <definedName name="_nin190">#REF!</definedName>
    <definedName name="_NSO2" localSheetId="8" hidden="1">{"'Sheet1'!$L$16"}</definedName>
    <definedName name="_NSO2" hidden="1">{"'Sheet1'!$L$16"}</definedName>
    <definedName name="_Order1" hidden="1">255</definedName>
    <definedName name="_Order2" hidden="1">255</definedName>
    <definedName name="_PA3" localSheetId="8" hidden="1">{"'Sheet1'!$L$16"}</definedName>
    <definedName name="_PA3" hidden="1">{"'Sheet1'!$L$16"}</definedName>
    <definedName name="_Pl2" localSheetId="8" hidden="1">{"'Sheet1'!$L$16"}</definedName>
    <definedName name="_Pl2" hidden="1">{"'Sheet1'!$L$16"}</definedName>
    <definedName name="_PL3" localSheetId="32" hidden="1">#REF!</definedName>
    <definedName name="_PL3" localSheetId="10" hidden="1">#REF!</definedName>
    <definedName name="_PL3" hidden="1">#REF!</definedName>
    <definedName name="_sc1" localSheetId="32">#REF!</definedName>
    <definedName name="_sc1" localSheetId="10">#REF!</definedName>
    <definedName name="_sc1">#REF!</definedName>
    <definedName name="_SC2" localSheetId="32">#REF!</definedName>
    <definedName name="_SC2" localSheetId="10">#REF!</definedName>
    <definedName name="_SC2">#REF!</definedName>
    <definedName name="_sc3" localSheetId="32">#REF!</definedName>
    <definedName name="_sc3" localSheetId="10">#REF!</definedName>
    <definedName name="_sc3">#REF!</definedName>
    <definedName name="_SN3" localSheetId="32">#REF!</definedName>
    <definedName name="_SN3" localSheetId="10">#REF!</definedName>
    <definedName name="_SN3">#REF!</definedName>
    <definedName name="_SOC10">0.3456</definedName>
    <definedName name="_SOC8">0.2827</definedName>
    <definedName name="_Sort" localSheetId="8" hidden="1">#REF!</definedName>
    <definedName name="_Sort" localSheetId="32" hidden="1">#REF!</definedName>
    <definedName name="_Sort" localSheetId="10" hidden="1">#REF!</definedName>
    <definedName name="_Sort" hidden="1">#REF!</definedName>
    <definedName name="_Sta1">531.877</definedName>
    <definedName name="_Sta2">561.952</definedName>
    <definedName name="_Sta3">712.202</definedName>
    <definedName name="_Sta4">762.202</definedName>
    <definedName name="_TK155" localSheetId="8">#REF!</definedName>
    <definedName name="_TK155" localSheetId="32">#REF!</definedName>
    <definedName name="_TK155" localSheetId="10">#REF!</definedName>
    <definedName name="_TK155">#REF!</definedName>
    <definedName name="_TK422" localSheetId="32">#REF!</definedName>
    <definedName name="_TK422" localSheetId="10">#REF!</definedName>
    <definedName name="_TK422">#REF!</definedName>
    <definedName name="_TL1" localSheetId="32">#REF!</definedName>
    <definedName name="_TL1" localSheetId="10">#REF!</definedName>
    <definedName name="_TL1">#REF!</definedName>
    <definedName name="_TL2" localSheetId="32">#REF!</definedName>
    <definedName name="_TL2" localSheetId="10">#REF!</definedName>
    <definedName name="_TL2">#REF!</definedName>
    <definedName name="_TL3" localSheetId="32">#REF!</definedName>
    <definedName name="_TL3" localSheetId="10">#REF!</definedName>
    <definedName name="_TL3">#REF!</definedName>
    <definedName name="_TLA120" localSheetId="32">#REF!</definedName>
    <definedName name="_TLA120" localSheetId="10">#REF!</definedName>
    <definedName name="_TLA120">#REF!</definedName>
    <definedName name="_TLA35" localSheetId="32">#REF!</definedName>
    <definedName name="_TLA35" localSheetId="10">#REF!</definedName>
    <definedName name="_TLA35">#REF!</definedName>
    <definedName name="_TLA50" localSheetId="32">#REF!</definedName>
    <definedName name="_TLA50" localSheetId="10">#REF!</definedName>
    <definedName name="_TLA50">#REF!</definedName>
    <definedName name="_TLA70" localSheetId="32">#REF!</definedName>
    <definedName name="_TLA70" localSheetId="10">#REF!</definedName>
    <definedName name="_TLA70">#REF!</definedName>
    <definedName name="_TLA95" localSheetId="32">#REF!</definedName>
    <definedName name="_TLA95" localSheetId="10">#REF!</definedName>
    <definedName name="_TLA95">#REF!</definedName>
    <definedName name="_tq2" localSheetId="32">#REF!</definedName>
    <definedName name="_tq2" localSheetId="10">#REF!</definedName>
    <definedName name="_tq2">#REF!</definedName>
    <definedName name="_Tru21" localSheetId="8" hidden="1">{"'Sheet1'!$L$16"}</definedName>
    <definedName name="_Tru21" hidden="1">{"'Sheet1'!$L$16"}</definedName>
    <definedName name="_tz593" localSheetId="32">#REF!</definedName>
    <definedName name="_tz593" localSheetId="10">#REF!</definedName>
    <definedName name="_tz593">#REF!</definedName>
    <definedName name="_VL100" localSheetId="32">#REF!</definedName>
    <definedName name="_VL100" localSheetId="10">#REF!</definedName>
    <definedName name="_VL100">#REF!</definedName>
    <definedName name="_VL250" localSheetId="32">#REF!</definedName>
    <definedName name="_VL250" localSheetId="1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8">#REF!</definedName>
    <definedName name="a1.1" localSheetId="32">#REF!</definedName>
    <definedName name="a1.1" localSheetId="10">#REF!</definedName>
    <definedName name="a1.1">#REF!</definedName>
    <definedName name="A120_" localSheetId="32">#REF!</definedName>
    <definedName name="A120_" localSheetId="10">#REF!</definedName>
    <definedName name="A120_">#REF!</definedName>
    <definedName name="a277Print_Titles" localSheetId="32">#REF!</definedName>
    <definedName name="a277Print_Titles" localSheetId="10">#REF!</definedName>
    <definedName name="a277Print_Titles">#REF!</definedName>
    <definedName name="A35_" localSheetId="32">#REF!</definedName>
    <definedName name="A35_" localSheetId="10">#REF!</definedName>
    <definedName name="A35_">#REF!</definedName>
    <definedName name="A50_" localSheetId="32">#REF!</definedName>
    <definedName name="A50_" localSheetId="10">#REF!</definedName>
    <definedName name="A50_">#REF!</definedName>
    <definedName name="A70_" localSheetId="32">#REF!</definedName>
    <definedName name="A70_" localSheetId="10">#REF!</definedName>
    <definedName name="A70_">#REF!</definedName>
    <definedName name="A95_" localSheetId="32">#REF!</definedName>
    <definedName name="A95_" localSheetId="10">#REF!</definedName>
    <definedName name="A95_">#REF!</definedName>
    <definedName name="aa" localSheetId="9">#REF!</definedName>
    <definedName name="aa" localSheetId="32">#REF!</definedName>
    <definedName name="aa" localSheetId="10">#REF!</definedName>
    <definedName name="aa">#REF!</definedName>
    <definedName name="aaaa" localSheetId="8">[2]Revenue!#REF!</definedName>
    <definedName name="aaaa" localSheetId="9">[2]Revenue!#REF!</definedName>
    <definedName name="aaaa" localSheetId="32">[2]Revenue!#REF!</definedName>
    <definedName name="aaaa" localSheetId="10">[2]Revenue!#REF!</definedName>
    <definedName name="aaaa">[2]Revenue!#REF!</definedName>
    <definedName name="aaaaaaa" localSheetId="8">#REF!</definedName>
    <definedName name="aaaaaaa" localSheetId="9">#REF!</definedName>
    <definedName name="aaaaaaa" localSheetId="32">#REF!</definedName>
    <definedName name="aaaaaaa" localSheetId="10">#REF!</definedName>
    <definedName name="aaaaaaa">#REF!</definedName>
    <definedName name="AB" localSheetId="32">#REF!</definedName>
    <definedName name="AB" localSheetId="10">#REF!</definedName>
    <definedName name="AB">#REF!</definedName>
    <definedName name="ABC" localSheetId="8">'[3]Dt 2001'!#REF!</definedName>
    <definedName name="ABC" localSheetId="32">'[3]Dt 2001'!#REF!</definedName>
    <definedName name="ABC">'[3]Dt 2001'!#REF!</definedName>
    <definedName name="AC120_" localSheetId="8">#REF!</definedName>
    <definedName name="AC120_" localSheetId="32">#REF!</definedName>
    <definedName name="AC120_" localSheetId="10">#REF!</definedName>
    <definedName name="AC120_">#REF!</definedName>
    <definedName name="AC35_" localSheetId="32">#REF!</definedName>
    <definedName name="AC35_" localSheetId="10">#REF!</definedName>
    <definedName name="AC35_">#REF!</definedName>
    <definedName name="AC50_" localSheetId="32">#REF!</definedName>
    <definedName name="AC50_" localSheetId="10">#REF!</definedName>
    <definedName name="AC50_">#REF!</definedName>
    <definedName name="AC70_" localSheetId="32">#REF!</definedName>
    <definedName name="AC70_" localSheetId="10">#REF!</definedName>
    <definedName name="AC70_">#REF!</definedName>
    <definedName name="AC95_" localSheetId="32">#REF!</definedName>
    <definedName name="AC95_" localSheetId="10">#REF!</definedName>
    <definedName name="AC95_">#REF!</definedName>
    <definedName name="ACCCC" localSheetId="9">#REF!</definedName>
    <definedName name="ACCCC" localSheetId="32">#REF!</definedName>
    <definedName name="ACCCC" localSheetId="10">#REF!</definedName>
    <definedName name="ACCCC">#REF!</definedName>
    <definedName name="ADAY" localSheetId="32">#REF!</definedName>
    <definedName name="ADAY" localSheetId="10">#REF!</definedName>
    <definedName name="ADAY">#REF!</definedName>
    <definedName name="ADP" localSheetId="9">#REF!</definedName>
    <definedName name="ADP" localSheetId="32">#REF!</definedName>
    <definedName name="ADP" localSheetId="10">#REF!</definedName>
    <definedName name="ADP">#REF!</definedName>
    <definedName name="ag15F80" localSheetId="32">#REF!</definedName>
    <definedName name="ag15F80" localSheetId="10">#REF!</definedName>
    <definedName name="ag15F80">#REF!</definedName>
    <definedName name="AKHAC" localSheetId="9">#REF!</definedName>
    <definedName name="AKHAC" localSheetId="32">#REF!</definedName>
    <definedName name="AKHAC" localSheetId="10">#REF!</definedName>
    <definedName name="AKHAC">#REF!</definedName>
    <definedName name="All_Item" localSheetId="32">#REF!</definedName>
    <definedName name="All_Item" localSheetId="10">#REF!</definedName>
    <definedName name="All_Item">#REF!</definedName>
    <definedName name="ALPIN">#N/A</definedName>
    <definedName name="ALPJYOU">#N/A</definedName>
    <definedName name="ALPTOI">#N/A</definedName>
    <definedName name="ALTINH" localSheetId="8">#REF!</definedName>
    <definedName name="ALTINH" localSheetId="9">#REF!</definedName>
    <definedName name="ALTINH" localSheetId="32">#REF!</definedName>
    <definedName name="ALTINH" localSheetId="10">#REF!</definedName>
    <definedName name="ALTINH">#REF!</definedName>
    <definedName name="Anguon" localSheetId="8">'[3]Dt 2001'!#REF!</definedName>
    <definedName name="Anguon" localSheetId="9">'[3]Dt 2001'!#REF!</definedName>
    <definedName name="Anguon" localSheetId="32">'[3]Dt 2001'!#REF!</definedName>
    <definedName name="Anguon" localSheetId="10">#REF!</definedName>
    <definedName name="Anguon">'[3]Dt 2001'!#REF!</definedName>
    <definedName name="ANN" localSheetId="8">#REF!</definedName>
    <definedName name="ANN" localSheetId="9">#REF!</definedName>
    <definedName name="ANN" localSheetId="32">#REF!</definedName>
    <definedName name="ANN" localSheetId="10">#REF!</definedName>
    <definedName name="ANN">#REF!</definedName>
    <definedName name="ANQD" localSheetId="9">#REF!</definedName>
    <definedName name="ANQD" localSheetId="32">#REF!</definedName>
    <definedName name="ANQD" localSheetId="10">#REF!</definedName>
    <definedName name="ANQD">#REF!</definedName>
    <definedName name="ANQQH" localSheetId="8">'[3]Dt 2001'!#REF!</definedName>
    <definedName name="ANQQH" localSheetId="9">'[3]Dt 2001'!#REF!</definedName>
    <definedName name="ANQQH" localSheetId="32">'[3]Dt 2001'!#REF!</definedName>
    <definedName name="ANQQH" localSheetId="10">#REF!</definedName>
    <definedName name="ANQQH">'[3]Dt 2001'!#REF!</definedName>
    <definedName name="anscount" hidden="1">3</definedName>
    <definedName name="ANSNN" localSheetId="8">'[3]Dt 2001'!#REF!</definedName>
    <definedName name="ANSNN" localSheetId="9">'[3]Dt 2001'!#REF!</definedName>
    <definedName name="ANSNN" localSheetId="32">'[3]Dt 2001'!#REF!</definedName>
    <definedName name="ANSNN" localSheetId="10">#REF!</definedName>
    <definedName name="ANSNN">'[3]Dt 2001'!#REF!</definedName>
    <definedName name="ANSNNxnk" localSheetId="8">'[3]Dt 2001'!#REF!</definedName>
    <definedName name="ANSNNxnk" localSheetId="9">'[3]Dt 2001'!#REF!</definedName>
    <definedName name="ANSNNxnk" localSheetId="32">'[3]Dt 2001'!#REF!</definedName>
    <definedName name="ANSNNxnk" localSheetId="10">#REF!</definedName>
    <definedName name="ANSNNxnk">'[3]Dt 2001'!#REF!</definedName>
    <definedName name="APC" localSheetId="8">'[3]Dt 2001'!#REF!</definedName>
    <definedName name="APC" localSheetId="9">'[3]Dt 2001'!#REF!</definedName>
    <definedName name="APC" localSheetId="32">'[3]Dt 2001'!#REF!</definedName>
    <definedName name="APC" localSheetId="10">#REF!</definedName>
    <definedName name="APC">'[3]Dt 2001'!#REF!</definedName>
    <definedName name="ATGT" localSheetId="8" hidden="1">{"'Sheet1'!$L$16"}</definedName>
    <definedName name="ATGT" hidden="1">{"'Sheet1'!$L$16"}</definedName>
    <definedName name="ATRAM" localSheetId="32">#REF!</definedName>
    <definedName name="ATRAM" localSheetId="10">#REF!</definedName>
    <definedName name="ATRAM">#REF!</definedName>
    <definedName name="ATW" localSheetId="9">#REF!</definedName>
    <definedName name="ATW" localSheetId="32">#REF!</definedName>
    <definedName name="ATW" localSheetId="10">#REF!</definedName>
    <definedName name="ATW">#REF!</definedName>
    <definedName name="B.nuamat">7.25</definedName>
    <definedName name="B_Isc" localSheetId="32">#REF!</definedName>
    <definedName name="B_Isc" localSheetId="10">#REF!</definedName>
    <definedName name="B_Isc">#REF!</definedName>
    <definedName name="B_n_tuyÓn_than_Cöa__ng">"tco"</definedName>
    <definedName name="bang_gia" localSheetId="8">#REF!</definedName>
    <definedName name="bang_gia" localSheetId="32">#REF!</definedName>
    <definedName name="bang_gia" localSheetId="10">#REF!</definedName>
    <definedName name="bang_gia">#REF!</definedName>
    <definedName name="BB" localSheetId="32">#REF!</definedName>
    <definedName name="BB" localSheetId="10">#REF!</definedName>
    <definedName name="BB">#REF!</definedName>
    <definedName name="bbkt" localSheetId="32">#REF!</definedName>
    <definedName name="bbkt" localSheetId="10">#REF!</definedName>
    <definedName name="bbkt">#REF!</definedName>
    <definedName name="bbtc" localSheetId="32">#REF!</definedName>
    <definedName name="bbtc" localSheetId="10">#REF!</definedName>
    <definedName name="bbtc">#REF!</definedName>
    <definedName name="BCBo" localSheetId="8" hidden="1">{"'Sheet1'!$L$16"}</definedName>
    <definedName name="BCBo" hidden="1">{"'Sheet1'!$L$16"}</definedName>
    <definedName name="BDAY" localSheetId="32">#REF!</definedName>
    <definedName name="BDAY" localSheetId="10">#REF!</definedName>
    <definedName name="BDAY">#REF!</definedName>
    <definedName name="bdd">1.5</definedName>
    <definedName name="bé_giao_th_ng" localSheetId="32">#REF!</definedName>
    <definedName name="bé_giao_th_ng" localSheetId="10">#REF!</definedName>
    <definedName name="bé_giao_th_ng">#REF!</definedName>
    <definedName name="bé_x_y_dùng" localSheetId="32">#REF!</definedName>
    <definedName name="bé_x_y_dùng" localSheetId="10">#REF!</definedName>
    <definedName name="bé_x_y_dùng">#REF!</definedName>
    <definedName name="Bm">3.5</definedName>
    <definedName name="Bn">6.5</definedName>
    <definedName name="BOQ" localSheetId="32">#REF!</definedName>
    <definedName name="BOQ" localSheetId="10">#REF!</definedName>
    <definedName name="BOQ">#REF!</definedName>
    <definedName name="BT" localSheetId="32">#REF!</definedName>
    <definedName name="BT" localSheetId="10">#REF!</definedName>
    <definedName name="BT">#REF!</definedName>
    <definedName name="BTRAM" localSheetId="32">#REF!</definedName>
    <definedName name="BTRAM" localSheetId="10">#REF!</definedName>
    <definedName name="BTRAM">#REF!</definedName>
    <definedName name="Bulongma">8700</definedName>
    <definedName name="BVCISUMMARY" localSheetId="8">#REF!</definedName>
    <definedName name="BVCISUMMARY" localSheetId="32">#REF!</definedName>
    <definedName name="BVCISUMMARY" localSheetId="10">#REF!</definedName>
    <definedName name="BVCISUMMARY">#REF!</definedName>
    <definedName name="BVTINH" localSheetId="8" hidden="1">{"'Sheet1'!$L$16"}</definedName>
    <definedName name="BVTINH" hidden="1">{"'Sheet1'!$L$16"}</definedName>
    <definedName name="C.doc1">540</definedName>
    <definedName name="C.doc2">740</definedName>
    <definedName name="C_" localSheetId="8">#REF!</definedName>
    <definedName name="C_" localSheetId="32">#REF!</definedName>
    <definedName name="C_" localSheetId="10">#REF!</definedName>
    <definedName name="C_">#REF!</definedName>
    <definedName name="c_n" localSheetId="32">#REF!</definedName>
    <definedName name="c_n" localSheetId="10">#REF!</definedName>
    <definedName name="c_n">#REF!</definedName>
    <definedName name="CACAU">298161</definedName>
    <definedName name="Can_doi" localSheetId="9">#REF!</definedName>
    <definedName name="Can_doi" localSheetId="32">#REF!</definedName>
    <definedName name="Can_doi" localSheetId="10">#REF!</definedName>
    <definedName name="Can_doi">#REF!</definedName>
    <definedName name="cap" localSheetId="32">#REF!</definedName>
    <definedName name="cap" localSheetId="10">#REF!</definedName>
    <definedName name="cap">#REF!</definedName>
    <definedName name="cap0.7" localSheetId="32">#REF!</definedName>
    <definedName name="cap0.7" localSheetId="10">#REF!</definedName>
    <definedName name="cap0.7">#REF!</definedName>
    <definedName name="Category_All" localSheetId="32">#REF!</definedName>
    <definedName name="Category_All" localSheetId="10">#REF!</definedName>
    <definedName name="Category_All">#REF!</definedName>
    <definedName name="CATIN">#N/A</definedName>
    <definedName name="CATJYOU">#N/A</definedName>
    <definedName name="CATREC">#N/A</definedName>
    <definedName name="CATSYU">#N/A</definedName>
    <definedName name="CCS" localSheetId="8">#REF!</definedName>
    <definedName name="CCS" localSheetId="32">#REF!</definedName>
    <definedName name="CCS" localSheetId="10">#REF!</definedName>
    <definedName name="CCS">#REF!</definedName>
    <definedName name="CDAY" localSheetId="32">#REF!</definedName>
    <definedName name="CDAY" localSheetId="10">#REF!</definedName>
    <definedName name="CDAY">#REF!</definedName>
    <definedName name="CDD" localSheetId="32">#REF!</definedName>
    <definedName name="CDD" localSheetId="10">#REF!</definedName>
    <definedName name="CDD">#REF!</definedName>
    <definedName name="CDTK_tim">31.77</definedName>
    <definedName name="cfk" localSheetId="8">#REF!</definedName>
    <definedName name="cfk" localSheetId="32">#REF!</definedName>
    <definedName name="cfk" localSheetId="10">#REF!</definedName>
    <definedName name="cfk">#REF!</definedName>
    <definedName name="chi_tiÕt_vËt_liÖu___nh_n_c_ng___m_y_thi_c_ng" localSheetId="32">#REF!</definedName>
    <definedName name="chi_tiÕt_vËt_liÖu___nh_n_c_ng___m_y_thi_c_ng" localSheetId="10">#REF!</definedName>
    <definedName name="chi_tiÕt_vËt_liÖu___nh_n_c_ng___m_y_thi_c_ng">#REF!</definedName>
    <definedName name="chitietbgiang2" localSheetId="8" hidden="1">{"'Sheet1'!$L$16"}</definedName>
    <definedName name="chitietbgiang2" hidden="1">{"'Sheet1'!$L$16"}</definedName>
    <definedName name="chung">66</definedName>
    <definedName name="chungloainhapthan" localSheetId="8">#REF!</definedName>
    <definedName name="chungloainhapthan" localSheetId="32">#REF!</definedName>
    <definedName name="chungloainhapthan" localSheetId="10">#REF!</definedName>
    <definedName name="chungloainhapthan">#REF!</definedName>
    <definedName name="chungloaiXNT" localSheetId="32">#REF!</definedName>
    <definedName name="chungloaiXNT" localSheetId="10">#REF!</definedName>
    <definedName name="chungloaiXNT">#REF!</definedName>
    <definedName name="chungloaixuatthan" localSheetId="32">#REF!</definedName>
    <definedName name="chungloaixuatthan" localSheetId="10">#REF!</definedName>
    <definedName name="chungloaixuatthan">#REF!</definedName>
    <definedName name="chuong_pl_3" localSheetId="11">PL09_DNNN!$A$1</definedName>
    <definedName name="chuong_pl_3_name" localSheetId="11">PL09_DNNN!$A$6</definedName>
    <definedName name="chuong_pl_4" localSheetId="2">'PL2 Xu ly'!$A$1</definedName>
    <definedName name="chuong_pl_4_name" localSheetId="2">'PL2 Xu ly'!$A$4</definedName>
    <definedName name="CK" localSheetId="8">#REF!</definedName>
    <definedName name="CK" localSheetId="32">#REF!</definedName>
    <definedName name="CK" localSheetId="10">#REF!</definedName>
    <definedName name="CK">#REF!</definedName>
    <definedName name="CL" localSheetId="32">#REF!</definedName>
    <definedName name="CL" localSheetId="10">#REF!</definedName>
    <definedName name="CL">#REF!</definedName>
    <definedName name="CLVC3">0.1</definedName>
    <definedName name="CLVCTB" localSheetId="8">#REF!</definedName>
    <definedName name="CLVCTB" localSheetId="32">#REF!</definedName>
    <definedName name="CLVCTB" localSheetId="10">#REF!</definedName>
    <definedName name="CLVCTB">#REF!</definedName>
    <definedName name="CLVL" localSheetId="32">#REF!</definedName>
    <definedName name="CLVL" localSheetId="10">#REF!</definedName>
    <definedName name="CLVL">#REF!</definedName>
    <definedName name="Co" localSheetId="32">#REF!</definedName>
    <definedName name="Co" localSheetId="10">#REF!</definedName>
    <definedName name="Co">#REF!</definedName>
    <definedName name="co." localSheetId="32">#REF!</definedName>
    <definedName name="co." localSheetId="10">#REF!</definedName>
    <definedName name="co.">#REF!</definedName>
    <definedName name="co.." localSheetId="32">#REF!</definedName>
    <definedName name="co.." localSheetId="10">#REF!</definedName>
    <definedName name="co..">#REF!</definedName>
    <definedName name="CoCauN" localSheetId="8" hidden="1">{"'Sheet1'!$L$16"}</definedName>
    <definedName name="CoCauN" hidden="1">{"'Sheet1'!$L$16"}</definedName>
    <definedName name="Code" localSheetId="32" hidden="1">#REF!</definedName>
    <definedName name="Code" localSheetId="10" hidden="1">#REF!</definedName>
    <definedName name="Code" hidden="1">#REF!</definedName>
    <definedName name="Cöï_ly_vaän_chuyeãn" localSheetId="32">#REF!</definedName>
    <definedName name="Cöï_ly_vaän_chuyeãn" localSheetId="10">#REF!</definedName>
    <definedName name="Cöï_ly_vaän_chuyeãn">#REF!</definedName>
    <definedName name="CÖÏ_LY_VAÄN_CHUYEÅN" localSheetId="32">#REF!</definedName>
    <definedName name="CÖÏ_LY_VAÄN_CHUYEÅN" localSheetId="10">#REF!</definedName>
    <definedName name="CÖÏ_LY_VAÄN_CHUYEÅN">#REF!</definedName>
    <definedName name="COMMON" localSheetId="32">#REF!</definedName>
    <definedName name="COMMON" localSheetId="10">#REF!</definedName>
    <definedName name="COMMON">#REF!</definedName>
    <definedName name="CON_EQP_COS" localSheetId="32">#REF!</definedName>
    <definedName name="CON_EQP_COS" localSheetId="10">#REF!</definedName>
    <definedName name="CON_EQP_COS">#REF!</definedName>
    <definedName name="CON_EQP_COST" localSheetId="32">#REF!</definedName>
    <definedName name="CON_EQP_COST" localSheetId="10">#REF!</definedName>
    <definedName name="CON_EQP_COST">#REF!</definedName>
    <definedName name="Cong" localSheetId="32">#REF!</definedName>
    <definedName name="Cong" localSheetId="10">#REF!</definedName>
    <definedName name="Cong">#REF!</definedName>
    <definedName name="Cong_HM_DTCT" localSheetId="32">#REF!</definedName>
    <definedName name="Cong_HM_DTCT" localSheetId="10">#REF!</definedName>
    <definedName name="Cong_HM_DTCT">#REF!</definedName>
    <definedName name="Cong_M_DTCT" localSheetId="32">#REF!</definedName>
    <definedName name="Cong_M_DTCT" localSheetId="10">#REF!</definedName>
    <definedName name="Cong_M_DTCT">#REF!</definedName>
    <definedName name="Cong_NC_DTCT" localSheetId="32">#REF!</definedName>
    <definedName name="Cong_NC_DTCT" localSheetId="10">#REF!</definedName>
    <definedName name="Cong_NC_DTCT">#REF!</definedName>
    <definedName name="Cong_VL_DTCT" localSheetId="32">#REF!</definedName>
    <definedName name="Cong_VL_DTCT" localSheetId="10">#REF!</definedName>
    <definedName name="Cong_VL_DTCT">#REF!</definedName>
    <definedName name="CongVattu" localSheetId="32">#REF!</definedName>
    <definedName name="CongVattu" localSheetId="10">#REF!</definedName>
    <definedName name="CongVattu">#REF!</definedName>
    <definedName name="CONST_EQ" localSheetId="32">#REF!</definedName>
    <definedName name="CONST_EQ" localSheetId="10">#REF!</definedName>
    <definedName name="CONST_EQ">#REF!</definedName>
    <definedName name="Cotsatma">9726</definedName>
    <definedName name="Cotthepma">9726</definedName>
    <definedName name="COVER" localSheetId="8">#REF!</definedName>
    <definedName name="COVER" localSheetId="32">#REF!</definedName>
    <definedName name="COVER" localSheetId="10">#REF!</definedName>
    <definedName name="COVER">#REF!</definedName>
    <definedName name="CP" localSheetId="32" hidden="1">#REF!</definedName>
    <definedName name="CP" localSheetId="10" hidden="1">#REF!</definedName>
    <definedName name="CP" hidden="1">#REF!</definedName>
    <definedName name="CPC" localSheetId="32">#REF!</definedName>
    <definedName name="CPC" localSheetId="10">#REF!</definedName>
    <definedName name="CPC">#REF!</definedName>
    <definedName name="CPVC100" localSheetId="32">#REF!</definedName>
    <definedName name="CPVC100" localSheetId="10">#REF!</definedName>
    <definedName name="CPVC100">#REF!</definedName>
    <definedName name="CRD" localSheetId="32">#REF!</definedName>
    <definedName name="CRD" localSheetId="10">#REF!</definedName>
    <definedName name="CRD">#REF!</definedName>
    <definedName name="CRITINST" localSheetId="32">#REF!</definedName>
    <definedName name="CRITINST" localSheetId="10">#REF!</definedName>
    <definedName name="CRITINST">#REF!</definedName>
    <definedName name="CRITPURC" localSheetId="32">#REF!</definedName>
    <definedName name="CRITPURC" localSheetId="10">#REF!</definedName>
    <definedName name="CRITPURC">#REF!</definedName>
    <definedName name="CRS" localSheetId="32">#REF!</definedName>
    <definedName name="CRS" localSheetId="10">#REF!</definedName>
    <definedName name="CRS">#REF!</definedName>
    <definedName name="CS" localSheetId="32">#REF!</definedName>
    <definedName name="CS" localSheetId="10">#REF!</definedName>
    <definedName name="CS">#REF!</definedName>
    <definedName name="CS_10" localSheetId="32">#REF!</definedName>
    <definedName name="CS_10" localSheetId="10">#REF!</definedName>
    <definedName name="CS_10">#REF!</definedName>
    <definedName name="CS_100" localSheetId="32">#REF!</definedName>
    <definedName name="CS_100" localSheetId="10">#REF!</definedName>
    <definedName name="CS_100">#REF!</definedName>
    <definedName name="CS_10S" localSheetId="32">#REF!</definedName>
    <definedName name="CS_10S" localSheetId="10">#REF!</definedName>
    <definedName name="CS_10S">#REF!</definedName>
    <definedName name="CS_120" localSheetId="32">#REF!</definedName>
    <definedName name="CS_120" localSheetId="10">#REF!</definedName>
    <definedName name="CS_120">#REF!</definedName>
    <definedName name="CS_140" localSheetId="32">#REF!</definedName>
    <definedName name="CS_140" localSheetId="10">#REF!</definedName>
    <definedName name="CS_140">#REF!</definedName>
    <definedName name="CS_160" localSheetId="32">#REF!</definedName>
    <definedName name="CS_160" localSheetId="10">#REF!</definedName>
    <definedName name="CS_160">#REF!</definedName>
    <definedName name="CS_20" localSheetId="32">#REF!</definedName>
    <definedName name="CS_20" localSheetId="10">#REF!</definedName>
    <definedName name="CS_20">#REF!</definedName>
    <definedName name="CS_30" localSheetId="32">#REF!</definedName>
    <definedName name="CS_30" localSheetId="10">#REF!</definedName>
    <definedName name="CS_30">#REF!</definedName>
    <definedName name="CS_40" localSheetId="32">#REF!</definedName>
    <definedName name="CS_40" localSheetId="10">#REF!</definedName>
    <definedName name="CS_40">#REF!</definedName>
    <definedName name="CS_40S" localSheetId="32">#REF!</definedName>
    <definedName name="CS_40S" localSheetId="10">#REF!</definedName>
    <definedName name="CS_40S">#REF!</definedName>
    <definedName name="CS_5S" localSheetId="32">#REF!</definedName>
    <definedName name="CS_5S" localSheetId="10">#REF!</definedName>
    <definedName name="CS_5S">#REF!</definedName>
    <definedName name="CS_60" localSheetId="32">#REF!</definedName>
    <definedName name="CS_60" localSheetId="10">#REF!</definedName>
    <definedName name="CS_60">#REF!</definedName>
    <definedName name="CS_80" localSheetId="32">#REF!</definedName>
    <definedName name="CS_80" localSheetId="10">#REF!</definedName>
    <definedName name="CS_80">#REF!</definedName>
    <definedName name="CS_80S" localSheetId="32">#REF!</definedName>
    <definedName name="CS_80S" localSheetId="10">#REF!</definedName>
    <definedName name="CS_80S">#REF!</definedName>
    <definedName name="CS_STD" localSheetId="32">#REF!</definedName>
    <definedName name="CS_STD" localSheetId="10">#REF!</definedName>
    <definedName name="CS_STD">#REF!</definedName>
    <definedName name="CS_XS" localSheetId="32">#REF!</definedName>
    <definedName name="CS_XS" localSheetId="10">#REF!</definedName>
    <definedName name="CS_XS">#REF!</definedName>
    <definedName name="CS_XXS" localSheetId="32">#REF!</definedName>
    <definedName name="CS_XXS" localSheetId="10">#REF!</definedName>
    <definedName name="CS_XXS">#REF!</definedName>
    <definedName name="csd3p" localSheetId="32">#REF!</definedName>
    <definedName name="csd3p" localSheetId="10">#REF!</definedName>
    <definedName name="csd3p">#REF!</definedName>
    <definedName name="csddg1p" localSheetId="32">#REF!</definedName>
    <definedName name="csddg1p" localSheetId="10">#REF!</definedName>
    <definedName name="csddg1p">#REF!</definedName>
    <definedName name="csddt1p" localSheetId="32">#REF!</definedName>
    <definedName name="csddt1p" localSheetId="10">#REF!</definedName>
    <definedName name="csddt1p">#REF!</definedName>
    <definedName name="csht3p" localSheetId="32">#REF!</definedName>
    <definedName name="csht3p" localSheetId="10">#REF!</definedName>
    <definedName name="csht3p">#REF!</definedName>
    <definedName name="CT_50" localSheetId="32">#REF!</definedName>
    <definedName name="CT_50" localSheetId="10">#REF!</definedName>
    <definedName name="CT_50">#REF!</definedName>
    <definedName name="CT_MCX" localSheetId="32">#REF!</definedName>
    <definedName name="CT_MCX" localSheetId="10">#REF!</definedName>
    <definedName name="CT_MCX">#REF!</definedName>
    <definedName name="CTCT1" localSheetId="8" hidden="1">{"'Sheet1'!$L$16"}</definedName>
    <definedName name="CTCT1" hidden="1">{"'Sheet1'!$L$16"}</definedName>
    <definedName name="CTCT2" localSheetId="8" hidden="1">{"'Sheet1'!$L$16"}</definedName>
    <definedName name="CTCT2" hidden="1">{"'Sheet1'!$L$16"}</definedName>
    <definedName name="ctdn9697" localSheetId="32">#REF!</definedName>
    <definedName name="ctdn9697" localSheetId="10">#REF!</definedName>
    <definedName name="ctdn9697">#REF!</definedName>
    <definedName name="ctiep" localSheetId="32">#REF!</definedName>
    <definedName name="ctiep" localSheetId="10">#REF!</definedName>
    <definedName name="ctiep">#REF!</definedName>
    <definedName name="CTRAM" localSheetId="32">#REF!</definedName>
    <definedName name="CTRAM" localSheetId="10">#REF!</definedName>
    <definedName name="CTRAM">#REF!</definedName>
    <definedName name="cu" localSheetId="32">#REF!</definedName>
    <definedName name="cu" localSheetId="10">#REF!</definedName>
    <definedName name="cu">#REF!</definedName>
    <definedName name="cu_ly" localSheetId="32">#REF!</definedName>
    <definedName name="cu_ly" localSheetId="10">#REF!</definedName>
    <definedName name="cu_ly">#REF!</definedName>
    <definedName name="CuLy" localSheetId="32">#REF!</definedName>
    <definedName name="CuLy" localSheetId="10">#REF!</definedName>
    <definedName name="CuLy">#REF!</definedName>
    <definedName name="CuLy_Q" localSheetId="32">#REF!</definedName>
    <definedName name="CuLy_Q" localSheetId="10">#REF!</definedName>
    <definedName name="CuLy_Q">#REF!</definedName>
    <definedName name="cuoc_vc" localSheetId="32">#REF!</definedName>
    <definedName name="cuoc_vc" localSheetId="10">#REF!</definedName>
    <definedName name="cuoc_vc">#REF!</definedName>
    <definedName name="CuocVC" localSheetId="32">#REF!</definedName>
    <definedName name="CuocVC" localSheetId="10">#REF!</definedName>
    <definedName name="CuocVC">#REF!</definedName>
    <definedName name="CURRENCY" localSheetId="32">#REF!</definedName>
    <definedName name="CURRENCY" localSheetId="10">#REF!</definedName>
    <definedName name="CURRENCY">#REF!</definedName>
    <definedName name="CVC_Q" localSheetId="32">#REF!</definedName>
    <definedName name="CVC_Q" localSheetId="10">#REF!</definedName>
    <definedName name="CVC_Q">#REF!</definedName>
    <definedName name="cx" localSheetId="32">#REF!</definedName>
    <definedName name="cx" localSheetId="10">#REF!</definedName>
    <definedName name="cx">#REF!</definedName>
    <definedName name="d_" localSheetId="8">#REF!</definedName>
    <definedName name="d_" localSheetId="32">#REF!</definedName>
    <definedName name="d_" localSheetId="10">#REF!</definedName>
    <definedName name="d_">#REF!</definedName>
    <definedName name="D_7101A_B" localSheetId="32">#REF!</definedName>
    <definedName name="D_7101A_B" localSheetId="10">#REF!</definedName>
    <definedName name="D_7101A_B">#REF!</definedName>
    <definedName name="D_n" localSheetId="32">#REF!</definedName>
    <definedName name="D_n" localSheetId="10">#REF!</definedName>
    <definedName name="D_n">#REF!</definedName>
    <definedName name="da" localSheetId="32">#REF!</definedName>
    <definedName name="da" localSheetId="10">#REF!</definedName>
    <definedName name="da">#REF!</definedName>
    <definedName name="đa" localSheetId="32" hidden="1">#REF!</definedName>
    <definedName name="đa" localSheetId="10" hidden="1">#REF!</definedName>
    <definedName name="đa" hidden="1">#REF!</definedName>
    <definedName name="dam">78000</definedName>
    <definedName name="dam_24" localSheetId="32">#REF!</definedName>
    <definedName name="dam_24" localSheetId="10">#REF!</definedName>
    <definedName name="dam_24">#REF!</definedName>
    <definedName name="DamNgang" localSheetId="32">#REF!</definedName>
    <definedName name="DamNgang" localSheetId="10">#REF!</definedName>
    <definedName name="DamNgang">#REF!</definedName>
    <definedName name="danhmuc" localSheetId="32">#REF!</definedName>
    <definedName name="danhmuc" localSheetId="10">#REF!</definedName>
    <definedName name="danhmuc">#REF!</definedName>
    <definedName name="danhmucN" localSheetId="32">#REF!</definedName>
    <definedName name="danhmucN" localSheetId="10">#REF!</definedName>
    <definedName name="danhmucN">#REF!</definedName>
    <definedName name="data" localSheetId="9">#REF!</definedName>
    <definedName name="data" localSheetId="32">#REF!</definedName>
    <definedName name="data" localSheetId="10">#REF!</definedName>
    <definedName name="data">#REF!</definedName>
    <definedName name="DATA_DATA2_List" localSheetId="32">#REF!</definedName>
    <definedName name="DATA_DATA2_List" localSheetId="10">#REF!</definedName>
    <definedName name="DATA_DATA2_List">#REF!</definedName>
    <definedName name="data1" localSheetId="32">#REF!</definedName>
    <definedName name="data1" localSheetId="10">#REF!</definedName>
    <definedName name="data1">#REF!</definedName>
    <definedName name="Data11" localSheetId="32">#REF!</definedName>
    <definedName name="Data11" localSheetId="10">#REF!</definedName>
    <definedName name="Data11">#REF!</definedName>
    <definedName name="data2" localSheetId="32" hidden="1">#REF!</definedName>
    <definedName name="data2" localSheetId="10" hidden="1">#REF!</definedName>
    <definedName name="data2" hidden="1">#REF!</definedName>
    <definedName name="data3" localSheetId="32" hidden="1">#REF!</definedName>
    <definedName name="data3" localSheetId="10" hidden="1">#REF!</definedName>
    <definedName name="data3" hidden="1">#REF!</definedName>
    <definedName name="Data41" localSheetId="32">#REF!</definedName>
    <definedName name="Data41" localSheetId="10">#REF!</definedName>
    <definedName name="Data41">#REF!</definedName>
    <definedName name="data5" localSheetId="32">#REF!</definedName>
    <definedName name="data5" localSheetId="10">#REF!</definedName>
    <definedName name="data5">#REF!</definedName>
    <definedName name="data6" localSheetId="32">#REF!</definedName>
    <definedName name="data6" localSheetId="10">#REF!</definedName>
    <definedName name="data6">#REF!</definedName>
    <definedName name="data7" localSheetId="32">#REF!</definedName>
    <definedName name="data7" localSheetId="10">#REF!</definedName>
    <definedName name="data7">#REF!</definedName>
    <definedName name="data8" localSheetId="32">#REF!</definedName>
    <definedName name="data8" localSheetId="10">#REF!</definedName>
    <definedName name="data8">#REF!</definedName>
    <definedName name="_xlnm.Database" localSheetId="9">#REF!</definedName>
    <definedName name="_xlnm.Database" localSheetId="32">#REF!</definedName>
    <definedName name="_xlnm.Database" localSheetId="10">#REF!</definedName>
    <definedName name="_xlnm.Database">#REF!</definedName>
    <definedName name="DATDAO" localSheetId="32">#REF!</definedName>
    <definedName name="DATDAO" localSheetId="10">#REF!</definedName>
    <definedName name="DATDAO">#REF!</definedName>
    <definedName name="DCL_22">12117600</definedName>
    <definedName name="DCL_35">25490000</definedName>
    <definedName name="DDDD" localSheetId="8">'[3]Dt 2001'!#REF!</definedName>
    <definedName name="DDDD" localSheetId="9">'[3]Dt 2001'!#REF!</definedName>
    <definedName name="DDDD" localSheetId="32">'[3]Dt 2001'!#REF!</definedName>
    <definedName name="DDDD" localSheetId="10">'[3]Dt 2001'!#REF!</definedName>
    <definedName name="DDDD">'[3]Dt 2001'!#REF!</definedName>
    <definedName name="ddddddddddd" localSheetId="8">#REF!</definedName>
    <definedName name="ddddddddddd" localSheetId="32">#REF!</definedName>
    <definedName name="ddddddddddd" localSheetId="10">#REF!</definedName>
    <definedName name="ddddddddddd">#REF!</definedName>
    <definedName name="dddem">0.1</definedName>
    <definedName name="den_bu" localSheetId="8">#REF!</definedName>
    <definedName name="den_bu" localSheetId="32">#REF!</definedName>
    <definedName name="den_bu" localSheetId="10">#REF!</definedName>
    <definedName name="den_bu">#REF!</definedName>
    <definedName name="df" localSheetId="32">#REF!</definedName>
    <definedName name="df" localSheetId="10">#REF!</definedName>
    <definedName name="df">#REF!</definedName>
    <definedName name="dg" localSheetId="32">#REF!</definedName>
    <definedName name="dg" localSheetId="10">#REF!</definedName>
    <definedName name="dg">#REF!</definedName>
    <definedName name="dg_5cau" localSheetId="32">#REF!</definedName>
    <definedName name="dg_5cau" localSheetId="10">#REF!</definedName>
    <definedName name="dg_5cau">#REF!</definedName>
    <definedName name="DG_M_C_X" localSheetId="32">#REF!</definedName>
    <definedName name="DG_M_C_X" localSheetId="10">#REF!</definedName>
    <definedName name="DG_M_C_X">#REF!</definedName>
    <definedName name="dgc" localSheetId="32">#REF!</definedName>
    <definedName name="dgc" localSheetId="10">#REF!</definedName>
    <definedName name="dgc">#REF!</definedName>
    <definedName name="DGCT_T.Quy_P.Thuy_Q" localSheetId="32">#REF!</definedName>
    <definedName name="DGCT_T.Quy_P.Thuy_Q" localSheetId="10">#REF!</definedName>
    <definedName name="DGCT_T.Quy_P.Thuy_Q">#REF!</definedName>
    <definedName name="DGCT_TRAUQUYPHUTHUY_HN" localSheetId="32">#REF!</definedName>
    <definedName name="DGCT_TRAUQUYPHUTHUY_HN" localSheetId="10">#REF!</definedName>
    <definedName name="DGCT_TRAUQUYPHUTHUY_HN">#REF!</definedName>
    <definedName name="dgd" localSheetId="32">#REF!</definedName>
    <definedName name="dgd" localSheetId="10">#REF!</definedName>
    <definedName name="dgd">#REF!</definedName>
    <definedName name="DGIA" localSheetId="32">#REF!</definedName>
    <definedName name="DGIA" localSheetId="10">#REF!</definedName>
    <definedName name="DGIA">#REF!</definedName>
    <definedName name="DGIA2" localSheetId="32">#REF!</definedName>
    <definedName name="DGIA2" localSheetId="10">#REF!</definedName>
    <definedName name="DGIA2">#REF!</definedName>
    <definedName name="DGTH" localSheetId="32">#REF!</definedName>
    <definedName name="DGTH" localSheetId="10">#REF!</definedName>
    <definedName name="DGTH">#REF!</definedName>
    <definedName name="dgvl" localSheetId="32">#REF!</definedName>
    <definedName name="dgvl" localSheetId="10">#REF!</definedName>
    <definedName name="dgvl">#REF!</definedName>
    <definedName name="dien" localSheetId="32">#REF!</definedName>
    <definedName name="dien" localSheetId="10">#REF!</definedName>
    <definedName name="dien">#REF!</definedName>
    <definedName name="dienluc" localSheetId="8" hidden="1">{#N/A,#N/A,FALSE,"Chi tiÆt"}</definedName>
    <definedName name="dienluc" hidden="1">{#N/A,#N/A,FALSE,"Chi tiÆt"}</definedName>
    <definedName name="dieu_1_name" localSheetId="1">'PLA VBPL'!#REF!</definedName>
    <definedName name="Discount" localSheetId="8" hidden="1">#REF!</definedName>
    <definedName name="Discount" localSheetId="32" hidden="1">#REF!</definedName>
    <definedName name="Discount" localSheetId="10" hidden="1">#REF!</definedName>
    <definedName name="Discount" hidden="1">#REF!</definedName>
    <definedName name="display_area_2" localSheetId="32" hidden="1">#REF!</definedName>
    <definedName name="display_area_2" localSheetId="10" hidden="1">#REF!</definedName>
    <definedName name="display_area_2" hidden="1">#REF!</definedName>
    <definedName name="DKTINH" localSheetId="8" hidden="1">{"'Sheet1'!$L$16"}</definedName>
    <definedName name="DKTINH" hidden="1">{"'Sheet1'!$L$16"}</definedName>
    <definedName name="dmld" localSheetId="32">#REF!</definedName>
    <definedName name="dmld" localSheetId="10">#REF!</definedName>
    <definedName name="dmld">#REF!</definedName>
    <definedName name="DNNN" localSheetId="9">#REF!</definedName>
    <definedName name="DNNN" localSheetId="32">#REF!</definedName>
    <definedName name="DNNN" localSheetId="10">#REF!</definedName>
    <definedName name="DNNN">#REF!</definedName>
    <definedName name="doanh_nghiÖp_tØnh" localSheetId="32">#REF!</definedName>
    <definedName name="doanh_nghiÖp_tØnh" localSheetId="10">#REF!</definedName>
    <definedName name="doanh_nghiÖp_tØnh">#REF!</definedName>
    <definedName name="dobt" localSheetId="32">#REF!</definedName>
    <definedName name="dobt" localSheetId="10">#REF!</definedName>
    <definedName name="dobt">#REF!</definedName>
    <definedName name="docdoc">0.03125</definedName>
    <definedName name="Document_array" localSheetId="8">{"ÿÿÿÿÿ"}</definedName>
    <definedName name="Document_array">{"ÿÿÿÿÿ"}</definedName>
    <definedName name="dotcong">1</definedName>
    <definedName name="DP" localSheetId="8">[4]DS!$B$7:$B$69</definedName>
    <definedName name="DP">[4]DS!$B$7:$B$69</definedName>
    <definedName name="dry.." localSheetId="8">#REF!</definedName>
    <definedName name="dry.." localSheetId="32">#REF!</definedName>
    <definedName name="dry.." localSheetId="10">#REF!</definedName>
    <definedName name="dry..">#REF!</definedName>
    <definedName name="DS" localSheetId="8">[4]DS!$A$7:$B$69</definedName>
    <definedName name="DS">[4]DS!$A$7:$B$69</definedName>
    <definedName name="ds1pnc" localSheetId="8">#REF!</definedName>
    <definedName name="ds1pnc" localSheetId="32">#REF!</definedName>
    <definedName name="ds1pnc" localSheetId="10">#REF!</definedName>
    <definedName name="ds1pnc">#REF!</definedName>
    <definedName name="ds1pvl" localSheetId="32">#REF!</definedName>
    <definedName name="ds1pvl" localSheetId="10">#REF!</definedName>
    <definedName name="ds1pvl">#REF!</definedName>
    <definedName name="ds3pnc" localSheetId="32">#REF!</definedName>
    <definedName name="ds3pnc" localSheetId="10">#REF!</definedName>
    <definedName name="ds3pnc">#REF!</definedName>
    <definedName name="ds3pvl" localSheetId="32">#REF!</definedName>
    <definedName name="ds3pvl" localSheetId="10">#REF!</definedName>
    <definedName name="ds3pvl">#REF!</definedName>
    <definedName name="dsh" localSheetId="32" hidden="1">#REF!</definedName>
    <definedName name="dsh" localSheetId="10" hidden="1">#REF!</definedName>
    <definedName name="dsh" hidden="1">#REF!</definedName>
    <definedName name="DSTD_Clear">#N/A</definedName>
    <definedName name="DSUMDATA" localSheetId="8">#REF!</definedName>
    <definedName name="DSUMDATA" localSheetId="32">#REF!</definedName>
    <definedName name="DSUMDATA" localSheetId="10">#REF!</definedName>
    <definedName name="DSUMDATA">#REF!</definedName>
    <definedName name="dt10.1" localSheetId="8" hidden="1">{"'Sheet1'!$L$16"}</definedName>
    <definedName name="dt10.1" hidden="1">{"'Sheet1'!$L$16"}</definedName>
    <definedName name="DT12DienLuc" localSheetId="8">{"ÿÿÿÿÿ"}</definedName>
    <definedName name="DT12DienLuc">{"ÿÿÿÿÿ"}</definedName>
    <definedName name="DT12Dluc" localSheetId="8" hidden="1">{"'Sheet1'!$L$16"}</definedName>
    <definedName name="DT12Dluc" hidden="1">{"'Sheet1'!$L$16"}</definedName>
    <definedName name="DT12HoangThach" localSheetId="8" hidden="1">{"'Sheet1'!$L$16"}</definedName>
    <definedName name="DT12HoangThach" hidden="1">{"'Sheet1'!$L$16"}</definedName>
    <definedName name="DT8.1" localSheetId="8" hidden="1">{"'Sheet1'!$L$16"}</definedName>
    <definedName name="DT8.1" hidden="1">{"'Sheet1'!$L$16"}</definedName>
    <definedName name="DT8.2" localSheetId="8" hidden="1">{"'Sheet1'!$L$16"}</definedName>
    <definedName name="DT8.2" hidden="1">{"'Sheet1'!$L$16"}</definedName>
    <definedName name="dt9.1" localSheetId="8" hidden="1">{#N/A,#N/A,FALSE,"Chi tiÆt"}</definedName>
    <definedName name="dt9.1" hidden="1">{#N/A,#N/A,FALSE,"Chi tiÆt"}</definedName>
    <definedName name="dtoan" localSheetId="8" hidden="1">{#N/A,#N/A,FALSE,"Chi tiÆt"}</definedName>
    <definedName name="dtoan" hidden="1">{#N/A,#N/A,FALSE,"Chi tiÆt"}</definedName>
    <definedName name="dtru" localSheetId="8">#REF!</definedName>
    <definedName name="dtru" localSheetId="32">#REF!</definedName>
    <definedName name="dtru" localSheetId="10">#REF!</definedName>
    <definedName name="dtru">#REF!</definedName>
    <definedName name="duaån" localSheetId="32">#REF!</definedName>
    <definedName name="duaån" localSheetId="10">#REF!</definedName>
    <definedName name="duaån">#REF!</definedName>
    <definedName name="duan" localSheetId="32">#REF!</definedName>
    <definedName name="duan" localSheetId="10">#REF!</definedName>
    <definedName name="duan">#REF!</definedName>
    <definedName name="DUCANH" localSheetId="8" hidden="1">{"'Sheet1'!$L$16"}</definedName>
    <definedName name="DUCANH" hidden="1">{"'Sheet1'!$L$16"}</definedName>
    <definedName name="dung" localSheetId="32">#REF!</definedName>
    <definedName name="dung" localSheetId="10">#REF!</definedName>
    <definedName name="dung">#REF!</definedName>
    <definedName name="dung1" localSheetId="32">#REF!</definedName>
    <definedName name="dung1" localSheetId="10">#REF!</definedName>
    <definedName name="dung1">#REF!</definedName>
    <definedName name="dungkh" localSheetId="8" hidden="1">{"'Sheet1'!$L$16"}</definedName>
    <definedName name="dungkh" hidden="1">{"'Sheet1'!$L$16"}</definedName>
    <definedName name="E.chandoc">8.875</definedName>
    <definedName name="E.PC">10.438</definedName>
    <definedName name="E.PVI">12</definedName>
    <definedName name="Ea" localSheetId="8">#REF!</definedName>
    <definedName name="Ea" localSheetId="32">#REF!</definedName>
    <definedName name="Ea" localSheetId="10">#REF!</definedName>
    <definedName name="Ea">#REF!</definedName>
    <definedName name="end" localSheetId="32">#REF!</definedName>
    <definedName name="end" localSheetId="10">#REF!</definedName>
    <definedName name="end">#REF!</definedName>
    <definedName name="End_1" localSheetId="32">#REF!</definedName>
    <definedName name="End_1" localSheetId="10">#REF!</definedName>
    <definedName name="End_1">#REF!</definedName>
    <definedName name="End_10" localSheetId="32">#REF!</definedName>
    <definedName name="End_10" localSheetId="10">#REF!</definedName>
    <definedName name="End_10">#REF!</definedName>
    <definedName name="End_11" localSheetId="32">#REF!</definedName>
    <definedName name="End_11" localSheetId="10">#REF!</definedName>
    <definedName name="End_11">#REF!</definedName>
    <definedName name="End_12" localSheetId="32">#REF!</definedName>
    <definedName name="End_12" localSheetId="10">#REF!</definedName>
    <definedName name="End_12">#REF!</definedName>
    <definedName name="End_13" localSheetId="32">#REF!</definedName>
    <definedName name="End_13" localSheetId="10">#REF!</definedName>
    <definedName name="End_13">#REF!</definedName>
    <definedName name="End_2" localSheetId="32">#REF!</definedName>
    <definedName name="End_2" localSheetId="10">#REF!</definedName>
    <definedName name="End_2">#REF!</definedName>
    <definedName name="End_3" localSheetId="32">#REF!</definedName>
    <definedName name="End_3" localSheetId="10">#REF!</definedName>
    <definedName name="End_3">#REF!</definedName>
    <definedName name="End_4" localSheetId="32">#REF!</definedName>
    <definedName name="End_4" localSheetId="10">#REF!</definedName>
    <definedName name="End_4">#REF!</definedName>
    <definedName name="End_5" localSheetId="32">#REF!</definedName>
    <definedName name="End_5" localSheetId="10">#REF!</definedName>
    <definedName name="End_5">#REF!</definedName>
    <definedName name="End_6" localSheetId="32">#REF!</definedName>
    <definedName name="End_6" localSheetId="10">#REF!</definedName>
    <definedName name="End_6">#REF!</definedName>
    <definedName name="End_7" localSheetId="32">#REF!</definedName>
    <definedName name="End_7" localSheetId="10">#REF!</definedName>
    <definedName name="End_7">#REF!</definedName>
    <definedName name="End_8" localSheetId="32">#REF!</definedName>
    <definedName name="End_8" localSheetId="10">#REF!</definedName>
    <definedName name="End_8">#REF!</definedName>
    <definedName name="End_9" localSheetId="32">#REF!</definedName>
    <definedName name="End_9" localSheetId="10">#REF!</definedName>
    <definedName name="End_9">#REF!</definedName>
    <definedName name="er" localSheetId="9">#REF!</definedName>
    <definedName name="er" localSheetId="32">#REF!</definedName>
    <definedName name="er" localSheetId="10">#REF!</definedName>
    <definedName name="er">#REF!</definedName>
    <definedName name="es" localSheetId="9">#REF!</definedName>
    <definedName name="es" localSheetId="32">#REF!</definedName>
    <definedName name="es" localSheetId="10">#REF!</definedName>
    <definedName name="es">#REF!</definedName>
    <definedName name="EX" localSheetId="9">#REF!</definedName>
    <definedName name="EX" localSheetId="32">#REF!</definedName>
    <definedName name="EX" localSheetId="10">#REF!</definedName>
    <definedName name="EX">#REF!</definedName>
    <definedName name="EXC" localSheetId="9">#REF!</definedName>
    <definedName name="EXC" localSheetId="32">#REF!</definedName>
    <definedName name="EXC" localSheetId="10">#REF!</definedName>
    <definedName name="EXC">#REF!</definedName>
    <definedName name="EXCH" localSheetId="9">#REF!</definedName>
    <definedName name="EXCH" localSheetId="32">#REF!</definedName>
    <definedName name="EXCH" localSheetId="10">#REF!</definedName>
    <definedName name="EXCH">#REF!</definedName>
    <definedName name="EXCH2" localSheetId="32">#REF!</definedName>
    <definedName name="EXCH2">#REF!</definedName>
    <definedName name="_xlnm.Extract" localSheetId="32">#REF!</definedName>
    <definedName name="_xlnm.Extract" localSheetId="10">#REF!</definedName>
    <definedName name="_xlnm.Extract">#REF!</definedName>
    <definedName name="f82E46" localSheetId="32">#REF!</definedName>
    <definedName name="f82E46" localSheetId="10">#REF!</definedName>
    <definedName name="f82E46">#REF!</definedName>
    <definedName name="f92F56" localSheetId="32">#REF!</definedName>
    <definedName name="f92F56" localSheetId="10">#REF!</definedName>
    <definedName name="f92F56">#REF!</definedName>
    <definedName name="FACTOR" localSheetId="32">#REF!</definedName>
    <definedName name="FACTOR" localSheetId="10">#REF!</definedName>
    <definedName name="FACTOR">#REF!</definedName>
    <definedName name="Fax" localSheetId="32">#REF!</definedName>
    <definedName name="Fax" localSheetId="10">#REF!</definedName>
    <definedName name="Fax">#REF!</definedName>
    <definedName name="Fay" localSheetId="32">#REF!</definedName>
    <definedName name="Fay" localSheetId="10">#REF!</definedName>
    <definedName name="Fay">#REF!</definedName>
    <definedName name="fc" localSheetId="32">#REF!</definedName>
    <definedName name="fc" localSheetId="10">#REF!</definedName>
    <definedName name="fc">#REF!</definedName>
    <definedName name="fc_" localSheetId="32">#REF!</definedName>
    <definedName name="fc_" localSheetId="10">#REF!</definedName>
    <definedName name="fc_">#REF!</definedName>
    <definedName name="FC5_total" localSheetId="32">#REF!</definedName>
    <definedName name="FC5_total" localSheetId="10">#REF!</definedName>
    <definedName name="FC5_total">#REF!</definedName>
    <definedName name="FC6_total" localSheetId="32">#REF!</definedName>
    <definedName name="FC6_total" localSheetId="10">#REF!</definedName>
    <definedName name="FC6_total">#REF!</definedName>
    <definedName name="FCode" localSheetId="32" hidden="1">#REF!</definedName>
    <definedName name="FCode" localSheetId="10" hidden="1">#REF!</definedName>
    <definedName name="FCode" hidden="1">#REF!</definedName>
    <definedName name="Fdaymong" localSheetId="32">#REF!</definedName>
    <definedName name="Fdaymong" localSheetId="10">#REF!</definedName>
    <definedName name="Fdaymong">#REF!</definedName>
    <definedName name="Fg" localSheetId="32">#REF!</definedName>
    <definedName name="Fg" localSheetId="10">#REF!</definedName>
    <definedName name="Fg">#REF!</definedName>
    <definedName name="FI_12">4820</definedName>
    <definedName name="FS" localSheetId="8">#REF!</definedName>
    <definedName name="FS" localSheetId="32">#REF!</definedName>
    <definedName name="FS" localSheetId="10">#REF!</definedName>
    <definedName name="FS">#REF!</definedName>
    <definedName name="fuji" localSheetId="32">#REF!</definedName>
    <definedName name="fuji" localSheetId="10">#REF!</definedName>
    <definedName name="fuji">#REF!</definedName>
    <definedName name="fv" localSheetId="9">#REF!</definedName>
    <definedName name="fv" localSheetId="32">#REF!</definedName>
    <definedName name="fv" localSheetId="10">#REF!</definedName>
    <definedName name="fv">#REF!</definedName>
    <definedName name="fy" localSheetId="32">#REF!</definedName>
    <definedName name="fy" localSheetId="10">#REF!</definedName>
    <definedName name="fy">#REF!</definedName>
    <definedName name="Fy_" localSheetId="32">#REF!</definedName>
    <definedName name="Fy_" localSheetId="10">#REF!</definedName>
    <definedName name="Fy_">#REF!</definedName>
    <definedName name="g_" localSheetId="32">#REF!</definedName>
    <definedName name="g_" localSheetId="10">#REF!</definedName>
    <definedName name="g_">#REF!</definedName>
    <definedName name="gas" localSheetId="32">#REF!</definedName>
    <definedName name="gas" localSheetId="10">#REF!</definedName>
    <definedName name="gas">#REF!</definedName>
    <definedName name="gchi" localSheetId="32">#REF!</definedName>
    <definedName name="gchi" localSheetId="10">#REF!</definedName>
    <definedName name="gchi">#REF!</definedName>
    <definedName name="gd" localSheetId="32">#REF!</definedName>
    <definedName name="gd" localSheetId="10">#REF!</definedName>
    <definedName name="gd">#REF!</definedName>
    <definedName name="geff" localSheetId="32">#REF!</definedName>
    <definedName name="geff" localSheetId="10">#REF!</definedName>
    <definedName name="geff">#REF!</definedName>
    <definedName name="gffh" localSheetId="8" hidden="1">{"'Sheet1'!$L$16"}</definedName>
    <definedName name="gffh" hidden="1">{"'Sheet1'!$L$16"}</definedName>
    <definedName name="gia_tien" localSheetId="32">#REF!</definedName>
    <definedName name="gia_tien" localSheetId="10">#REF!</definedName>
    <definedName name="gia_tien">#REF!</definedName>
    <definedName name="gia_tien_BTN" localSheetId="32">#REF!</definedName>
    <definedName name="gia_tien_BTN" localSheetId="10">#REF!</definedName>
    <definedName name="gia_tien_BTN">#REF!</definedName>
    <definedName name="giatrinhap" localSheetId="32">#REF!</definedName>
    <definedName name="giatrinhap" localSheetId="10">#REF!</definedName>
    <definedName name="giatrinhap">#REF!</definedName>
    <definedName name="GIAVL_TRALY" localSheetId="32">#REF!</definedName>
    <definedName name="GIAVL_TRALY" localSheetId="10">#REF!</definedName>
    <definedName name="GIAVL_TRALY">#REF!</definedName>
    <definedName name="gkGTGT" localSheetId="32">#REF!</definedName>
    <definedName name="gkGTGT" localSheetId="10">#REF!</definedName>
    <definedName name="gkGTGT">#REF!</definedName>
    <definedName name="gl3p" localSheetId="32">#REF!</definedName>
    <definedName name="gl3p" localSheetId="10">#REF!</definedName>
    <definedName name="gl3p">#REF!</definedName>
    <definedName name="gld" localSheetId="32">#REF!</definedName>
    <definedName name="gld" localSheetId="10">#REF!</definedName>
    <definedName name="gld">#REF!</definedName>
    <definedName name="GO.110" localSheetId="32">#REF!</definedName>
    <definedName name="GO.110" localSheetId="10">#REF!</definedName>
    <definedName name="GO.110">#REF!</definedName>
    <definedName name="GO.25" localSheetId="32">#REF!</definedName>
    <definedName name="GO.25" localSheetId="10">#REF!</definedName>
    <definedName name="GO.25">#REF!</definedName>
    <definedName name="GO.39" localSheetId="32">#REF!</definedName>
    <definedName name="GO.39" localSheetId="10">#REF!</definedName>
    <definedName name="GO.39">#REF!</definedName>
    <definedName name="GO.52" localSheetId="32">#REF!</definedName>
    <definedName name="GO.52" localSheetId="10">#REF!</definedName>
    <definedName name="GO.52">#REF!</definedName>
    <definedName name="GO.65" localSheetId="32">#REF!</definedName>
    <definedName name="GO.65" localSheetId="10">#REF!</definedName>
    <definedName name="GO.65">#REF!</definedName>
    <definedName name="GO.81" localSheetId="32">#REF!</definedName>
    <definedName name="GO.81" localSheetId="10">#REF!</definedName>
    <definedName name="GO.81">#REF!</definedName>
    <definedName name="GO.9" localSheetId="32">#REF!</definedName>
    <definedName name="GO.9" localSheetId="10">#REF!</definedName>
    <definedName name="GO.9">#REF!</definedName>
    <definedName name="gs" localSheetId="32">#REF!</definedName>
    <definedName name="gs" localSheetId="10">#REF!</definedName>
    <definedName name="gs">#REF!</definedName>
    <definedName name="gse" localSheetId="32">#REF!</definedName>
    <definedName name="gse" localSheetId="10">#REF!</definedName>
    <definedName name="gse">#REF!</definedName>
    <definedName name="gtc" localSheetId="32">#REF!</definedName>
    <definedName name="gtc" localSheetId="10">#REF!</definedName>
    <definedName name="gtc">#REF!</definedName>
    <definedName name="GTRI" localSheetId="32">#REF!</definedName>
    <definedName name="GTRI" localSheetId="10">#REF!</definedName>
    <definedName name="GTRI">#REF!</definedName>
    <definedName name="GTXL" localSheetId="32">#REF!</definedName>
    <definedName name="GTXL" localSheetId="10">#REF!</definedName>
    <definedName name="GTXL">#REF!</definedName>
    <definedName name="GVL_LDT" localSheetId="32">#REF!</definedName>
    <definedName name="GVL_LDT" localSheetId="10">#REF!</definedName>
    <definedName name="GVL_LDT">#REF!</definedName>
    <definedName name="gxm" localSheetId="32">#REF!</definedName>
    <definedName name="gxm" localSheetId="10">#REF!</definedName>
    <definedName name="gxm">#REF!</definedName>
    <definedName name="h" localSheetId="8" hidden="1">{"'Sheet1'!$L$16"}</definedName>
    <definedName name="h" hidden="1">{"'Sheet1'!$L$16"}</definedName>
    <definedName name="h_" localSheetId="32">#REF!</definedName>
    <definedName name="h_" localSheetId="10">#REF!</definedName>
    <definedName name="h_">#REF!</definedName>
    <definedName name="h__" localSheetId="32">#REF!</definedName>
    <definedName name="h__" localSheetId="10">#REF!</definedName>
    <definedName name="h__">#REF!</definedName>
    <definedName name="h_0" localSheetId="32">#REF!</definedName>
    <definedName name="h_0" localSheetId="10">#REF!</definedName>
    <definedName name="h_0">#REF!</definedName>
    <definedName name="H_1" localSheetId="32">#REF!</definedName>
    <definedName name="H_1" localSheetId="10">#REF!</definedName>
    <definedName name="H_1">#REF!</definedName>
    <definedName name="H_2" localSheetId="32">#REF!</definedName>
    <definedName name="H_2" localSheetId="10">#REF!</definedName>
    <definedName name="H_2">#REF!</definedName>
    <definedName name="H_3" localSheetId="32">#REF!</definedName>
    <definedName name="H_3" localSheetId="10">#REF!</definedName>
    <definedName name="H_3">#REF!</definedName>
    <definedName name="H_30" localSheetId="32">#REF!</definedName>
    <definedName name="H_30" localSheetId="10">#REF!</definedName>
    <definedName name="H_30">#REF!</definedName>
    <definedName name="HAGIANG" localSheetId="32">#REF!</definedName>
    <definedName name="HAGIANG" localSheetId="10">#REF!</definedName>
    <definedName name="HAGIANG">#REF!</definedName>
    <definedName name="HANG" localSheetId="8" hidden="1">{#N/A,#N/A,FALSE,"Chi tiÆt"}</definedName>
    <definedName name="HANG" hidden="1">{#N/A,#N/A,FALSE,"Chi tiÆt"}</definedName>
    <definedName name="HapCKVA" localSheetId="8">#REF!</definedName>
    <definedName name="HapCKVA" localSheetId="32">#REF!</definedName>
    <definedName name="HapCKVA" localSheetId="10">#REF!</definedName>
    <definedName name="HapCKVA">#REF!</definedName>
    <definedName name="HapCKvar" localSheetId="32">#REF!</definedName>
    <definedName name="HapCKvar" localSheetId="10">#REF!</definedName>
    <definedName name="HapCKvar">#REF!</definedName>
    <definedName name="HapCKW" localSheetId="32">#REF!</definedName>
    <definedName name="HapCKW" localSheetId="10">#REF!</definedName>
    <definedName name="HapCKW">#REF!</definedName>
    <definedName name="HapIKVA" localSheetId="32">#REF!</definedName>
    <definedName name="HapIKVA" localSheetId="10">#REF!</definedName>
    <definedName name="HapIKVA">#REF!</definedName>
    <definedName name="HapIKvar" localSheetId="32">#REF!</definedName>
    <definedName name="HapIKvar" localSheetId="10">#REF!</definedName>
    <definedName name="HapIKvar">#REF!</definedName>
    <definedName name="HapIKW" localSheetId="32">#REF!</definedName>
    <definedName name="HapIKW" localSheetId="10">#REF!</definedName>
    <definedName name="HapIKW">#REF!</definedName>
    <definedName name="HapKVA" localSheetId="32">#REF!</definedName>
    <definedName name="HapKVA" localSheetId="10">#REF!</definedName>
    <definedName name="HapKVA">#REF!</definedName>
    <definedName name="HapSKVA" localSheetId="32">#REF!</definedName>
    <definedName name="HapSKVA" localSheetId="10">#REF!</definedName>
    <definedName name="HapSKVA">#REF!</definedName>
    <definedName name="HapSKW" localSheetId="32">#REF!</definedName>
    <definedName name="HapSKW" localSheetId="10">#REF!</definedName>
    <definedName name="HapSKW">#REF!</definedName>
    <definedName name="HCM" localSheetId="32">#REF!</definedName>
    <definedName name="HCM" localSheetId="10">#REF!</definedName>
    <definedName name="HCM">#REF!</definedName>
    <definedName name="Hdao">0.3</definedName>
    <definedName name="Hdap">5.2</definedName>
    <definedName name="Heä_soá_laép_xaø_H">1.7</definedName>
    <definedName name="heä_soá_sình_laày" localSheetId="8">#REF!</definedName>
    <definedName name="heä_soá_sình_laày" localSheetId="32">#REF!</definedName>
    <definedName name="heä_soá_sình_laày" localSheetId="10">#REF!</definedName>
    <definedName name="heä_soá_sình_laày">#REF!</definedName>
    <definedName name="Hg" localSheetId="32">#REF!</definedName>
    <definedName name="Hg" localSheetId="10">#REF!</definedName>
    <definedName name="Hg">#REF!</definedName>
    <definedName name="HH" localSheetId="32">#REF!</definedName>
    <definedName name="HH" localSheetId="10">#REF!</definedName>
    <definedName name="HH">#REF!</definedName>
    <definedName name="hhhhhh" localSheetId="32">#REF!</definedName>
    <definedName name="hhhhhh" localSheetId="10">#REF!</definedName>
    <definedName name="hhhhhh">#REF!</definedName>
    <definedName name="HHUHOI">#N/A</definedName>
    <definedName name="HiddenRows" localSheetId="8" hidden="1">#REF!</definedName>
    <definedName name="HiddenRows" localSheetId="32" hidden="1">#REF!</definedName>
    <definedName name="HiddenRows" localSheetId="10" hidden="1">#REF!</definedName>
    <definedName name="HiddenRows" hidden="1">#REF!</definedName>
    <definedName name="hien" localSheetId="32">#REF!</definedName>
    <definedName name="hien" localSheetId="10">#REF!</definedName>
    <definedName name="hien">#REF!</definedName>
    <definedName name="HIHIHIHOI" localSheetId="8" hidden="1">{"'Sheet1'!$L$16"}</definedName>
    <definedName name="HIHIHIHOI" hidden="1">{"'Sheet1'!$L$16"}</definedName>
    <definedName name="HJKL" localSheetId="8" hidden="1">{"'Sheet1'!$L$16"}</definedName>
    <definedName name="HJKL" hidden="1">{"'Sheet1'!$L$16"}</definedName>
    <definedName name="Ho" localSheetId="32">#REF!</definedName>
    <definedName name="Ho" localSheetId="10">#REF!</definedName>
    <definedName name="Ho">#REF!</definedName>
    <definedName name="hoc">55000</definedName>
    <definedName name="HOME_MANP" localSheetId="8">#REF!</definedName>
    <definedName name="HOME_MANP" localSheetId="32">#REF!</definedName>
    <definedName name="HOME_MANP" localSheetId="10">#REF!</definedName>
    <definedName name="HOME_MANP">#REF!</definedName>
    <definedName name="HOMEOFFICE_COST" localSheetId="32">#REF!</definedName>
    <definedName name="HOMEOFFICE_COST" localSheetId="10">#REF!</definedName>
    <definedName name="HOMEOFFICE_COST">#REF!</definedName>
    <definedName name="HSCT3">0.1</definedName>
    <definedName name="hsdc1" localSheetId="8">#REF!</definedName>
    <definedName name="hsdc1" localSheetId="32">#REF!</definedName>
    <definedName name="hsdc1" localSheetId="10">#REF!</definedName>
    <definedName name="hsdc1">#REF!</definedName>
    <definedName name="HSDN">2.5</definedName>
    <definedName name="HSGG" localSheetId="32">#REF!</definedName>
    <definedName name="HSGG" localSheetId="10">#REF!</definedName>
    <definedName name="HSGG">#REF!</definedName>
    <definedName name="HSHH" localSheetId="32">#REF!</definedName>
    <definedName name="HSHH" localSheetId="10">#REF!</definedName>
    <definedName name="HSHH">#REF!</definedName>
    <definedName name="HSHHUT" localSheetId="32">#REF!</definedName>
    <definedName name="HSHHUT" localSheetId="10">#REF!</definedName>
    <definedName name="HSHHUT">#REF!</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o" localSheetId="8">#REF!</definedName>
    <definedName name="hso" localSheetId="32">#REF!</definedName>
    <definedName name="hso" localSheetId="10">#REF!</definedName>
    <definedName name="hso">#REF!</definedName>
    <definedName name="HSSL" localSheetId="32">#REF!</definedName>
    <definedName name="HSSL" localSheetId="10">#REF!</definedName>
    <definedName name="HSSL">#REF!</definedName>
    <definedName name="HSVC1" localSheetId="32">#REF!</definedName>
    <definedName name="HSVC1" localSheetId="10">#REF!</definedName>
    <definedName name="HSVC1">#REF!</definedName>
    <definedName name="HSVC2" localSheetId="32">#REF!</definedName>
    <definedName name="HSVC2" localSheetId="10">#REF!</definedName>
    <definedName name="HSVC2">#REF!</definedName>
    <definedName name="HSVC3" localSheetId="32">#REF!</definedName>
    <definedName name="HSVC3" localSheetId="10">#REF!</definedName>
    <definedName name="HSVC3">#REF!</definedName>
    <definedName name="hsvl">1</definedName>
    <definedName name="hsvl2">1</definedName>
    <definedName name="htlm" localSheetId="8" hidden="1">{"'Sheet1'!$L$16"}</definedName>
    <definedName name="htlm" hidden="1">{"'Sheet1'!$L$16"}</definedName>
    <definedName name="HTML_CodePage" hidden="1">950</definedName>
    <definedName name="HTML_Control" localSheetId="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8">#REF!</definedName>
    <definedName name="HTNC" localSheetId="32">#REF!</definedName>
    <definedName name="HTNC" localSheetId="10">#REF!</definedName>
    <definedName name="HTNC">#REF!</definedName>
    <definedName name="HTVL" localSheetId="32">#REF!</definedName>
    <definedName name="HTVL" localSheetId="10">#REF!</definedName>
    <definedName name="HTVL">#REF!</definedName>
    <definedName name="hu" localSheetId="8" hidden="1">{"'Sheet1'!$L$16"}</definedName>
    <definedName name="hu" hidden="1">{"'Sheet1'!$L$16"}</definedName>
    <definedName name="HUU" localSheetId="8" hidden="1">{"'Sheet1'!$L$16"}</definedName>
    <definedName name="HUU" hidden="1">{"'Sheet1'!$L$16"}</definedName>
    <definedName name="huy" localSheetId="9">#REF!</definedName>
    <definedName name="huy" localSheetId="32">#REF!</definedName>
    <definedName name="huy" localSheetId="10">#REF!</definedName>
    <definedName name="huy">#REF!</definedName>
    <definedName name="I" localSheetId="32">#REF!</definedName>
    <definedName name="I" localSheetId="10">#REF!</definedName>
    <definedName name="I">#REF!</definedName>
    <definedName name="I_A" localSheetId="32">#REF!</definedName>
    <definedName name="I_A" localSheetId="10">#REF!</definedName>
    <definedName name="I_A">#REF!</definedName>
    <definedName name="I_B" localSheetId="32">#REF!</definedName>
    <definedName name="I_B" localSheetId="10">#REF!</definedName>
    <definedName name="I_B">#REF!</definedName>
    <definedName name="I_c" localSheetId="32">#REF!</definedName>
    <definedName name="I_c" localSheetId="10">#REF!</definedName>
    <definedName name="I_c">#REF!</definedName>
    <definedName name="IDLAB_COST" localSheetId="32">#REF!</definedName>
    <definedName name="IDLAB_COST" localSheetId="10">#REF!</definedName>
    <definedName name="IDLAB_COST">#REF!</definedName>
    <definedName name="II_A" localSheetId="32">#REF!</definedName>
    <definedName name="II_A" localSheetId="10">#REF!</definedName>
    <definedName name="II_A">#REF!</definedName>
    <definedName name="II_B" localSheetId="32">#REF!</definedName>
    <definedName name="II_B" localSheetId="10">#REF!</definedName>
    <definedName name="II_B">#REF!</definedName>
    <definedName name="II_c" localSheetId="32">#REF!</definedName>
    <definedName name="II_c" localSheetId="10">#REF!</definedName>
    <definedName name="II_c">#REF!</definedName>
    <definedName name="III_a" localSheetId="32">#REF!</definedName>
    <definedName name="III_a" localSheetId="10">#REF!</definedName>
    <definedName name="III_a">#REF!</definedName>
    <definedName name="III_B" localSheetId="32">#REF!</definedName>
    <definedName name="III_B" localSheetId="10">#REF!</definedName>
    <definedName name="III_B">#REF!</definedName>
    <definedName name="III_c" localSheetId="32">#REF!</definedName>
    <definedName name="III_c" localSheetId="10">#REF!</definedName>
    <definedName name="III_c">#REF!</definedName>
    <definedName name="in" localSheetId="8">[5]Names!$E$6</definedName>
    <definedName name="in">[5]Names!$E$6</definedName>
    <definedName name="IND_LAB" localSheetId="8">#REF!</definedName>
    <definedName name="IND_LAB" localSheetId="32">#REF!</definedName>
    <definedName name="IND_LAB" localSheetId="10">#REF!</definedName>
    <definedName name="IND_LAB">#REF!</definedName>
    <definedName name="INDMANP" localSheetId="32">#REF!</definedName>
    <definedName name="INDMANP" localSheetId="10">#REF!</definedName>
    <definedName name="INDMANP">#REF!</definedName>
    <definedName name="iÖn_lùc_Qu_ng_ninh" localSheetId="32">#REF!</definedName>
    <definedName name="iÖn_lùc_Qu_ng_ninh" localSheetId="10">#REF!</definedName>
    <definedName name="iÖn_lùc_Qu_ng_ninh">#REF!</definedName>
    <definedName name="J" localSheetId="32">#REF!</definedName>
    <definedName name="J" localSheetId="10">#REF!</definedName>
    <definedName name="J">#REF!</definedName>
    <definedName name="j356C8" localSheetId="32">#REF!</definedName>
    <definedName name="j356C8" localSheetId="10">#REF!</definedName>
    <definedName name="j356C8">#REF!</definedName>
    <definedName name="jk" localSheetId="8">'[6]XDCB tang 7%'!#REF!</definedName>
    <definedName name="jk" localSheetId="9">'[6]XDCB tang 7%'!#REF!</definedName>
    <definedName name="jk" localSheetId="32">'[6]XDCB tang 7%'!#REF!</definedName>
    <definedName name="jk" localSheetId="10">'[6]XDCB tang 7%'!#REF!</definedName>
    <definedName name="jk">'[6]XDCB tang 7%'!#REF!</definedName>
    <definedName name="k" localSheetId="8">#REF!</definedName>
    <definedName name="k" localSheetId="32">#REF!</definedName>
    <definedName name="k" localSheetId="10">#REF!</definedName>
    <definedName name="k">#REF!</definedName>
    <definedName name="kcong" localSheetId="32">#REF!</definedName>
    <definedName name="kcong" localSheetId="10">#REF!</definedName>
    <definedName name="kcong">#REF!</definedName>
    <definedName name="kdien" localSheetId="32">#REF!</definedName>
    <definedName name="kdien" localSheetId="10">#REF!</definedName>
    <definedName name="kdien">#REF!</definedName>
    <definedName name="kh" localSheetId="32">#REF!</definedName>
    <definedName name="kh" localSheetId="10">#REF!</definedName>
    <definedName name="kh">#REF!</definedName>
    <definedName name="kha" localSheetId="32">#REF!</definedName>
    <definedName name="kha" localSheetId="10">#REF!</definedName>
    <definedName name="kha">#REF!</definedName>
    <definedName name="Khac" localSheetId="9">#REF!</definedName>
    <definedName name="Khac" localSheetId="32">#REF!</definedName>
    <definedName name="Khac" localSheetId="10">#REF!</definedName>
    <definedName name="Khac">#REF!</definedName>
    <definedName name="Khong_can_doi" localSheetId="9">#REF!</definedName>
    <definedName name="Khong_can_doi" localSheetId="32">#REF!</definedName>
    <definedName name="Khong_can_doi" localSheetId="10">#REF!</definedName>
    <definedName name="Khong_can_doi">#REF!</definedName>
    <definedName name="khongtruotgia" localSheetId="8" hidden="1">{"'Sheet1'!$L$16"}</definedName>
    <definedName name="khongtruotgia" hidden="1">{"'Sheet1'!$L$16"}</definedName>
    <definedName name="KhuyenmaiUPS">"AutoShape 264"</definedName>
    <definedName name="kiem" localSheetId="8">#REF!</definedName>
    <definedName name="kiem" localSheetId="32">#REF!</definedName>
    <definedName name="kiem" localSheetId="10">#REF!</definedName>
    <definedName name="kiem">#REF!</definedName>
    <definedName name="Kiem_tra_trung_ten" localSheetId="32">#REF!</definedName>
    <definedName name="Kiem_tra_trung_ten" localSheetId="10">#REF!</definedName>
    <definedName name="Kiem_tra_trung_ten">#REF!</definedName>
    <definedName name="kkkkkkkkkkkk" localSheetId="32">#REF!</definedName>
    <definedName name="kkkkkkkkkkkk" localSheetId="10">#REF!</definedName>
    <definedName name="kkkkkkkkkkkk">#REF!</definedName>
    <definedName name="kkkkkkkkkkkkkkk" localSheetId="32">#REF!</definedName>
    <definedName name="kkkkkkkkkkkkkkk" localSheetId="10">#REF!</definedName>
    <definedName name="kkkkkkkkkkkkkkk">#REF!</definedName>
    <definedName name="kp1ph" localSheetId="32">#REF!</definedName>
    <definedName name="kp1ph" localSheetId="10">#REF!</definedName>
    <definedName name="kp1ph">#REF!</definedName>
    <definedName name="KQ_Truong" localSheetId="32">#REF!</definedName>
    <definedName name="KQ_Truong" localSheetId="10">#REF!</definedName>
    <definedName name="KQ_Truong">#REF!</definedName>
    <definedName name="Ks" localSheetId="32">#REF!</definedName>
    <definedName name="Ks" localSheetId="10">#REF!</definedName>
    <definedName name="Ks">#REF!</definedName>
    <definedName name="ksbn" localSheetId="8" hidden="1">{"'Sheet1'!$L$16"}</definedName>
    <definedName name="ksbn" hidden="1">{"'Sheet1'!$L$16"}</definedName>
    <definedName name="kshn" localSheetId="8" hidden="1">{"'Sheet1'!$L$16"}</definedName>
    <definedName name="kshn" hidden="1">{"'Sheet1'!$L$16"}</definedName>
    <definedName name="ksls" localSheetId="8" hidden="1">{"'Sheet1'!$L$16"}</definedName>
    <definedName name="ksls" hidden="1">{"'Sheet1'!$L$16"}</definedName>
    <definedName name="KVC" localSheetId="32">#REF!</definedName>
    <definedName name="KVC" localSheetId="10">#REF!</definedName>
    <definedName name="KVC">#REF!</definedName>
    <definedName name="l_1" localSheetId="8">#REF!</definedName>
    <definedName name="l_1" localSheetId="32">#REF!</definedName>
    <definedName name="l_1" localSheetId="10">#REF!</definedName>
    <definedName name="l_1">#REF!</definedName>
    <definedName name="L63x6">5800</definedName>
    <definedName name="Laivay" localSheetId="8">#REF!</definedName>
    <definedName name="Laivay" localSheetId="32">#REF!</definedName>
    <definedName name="Laivay" localSheetId="10">#REF!</definedName>
    <definedName name="Laivay">#REF!</definedName>
    <definedName name="lan" localSheetId="8" hidden="1">{"'Sheet1'!$L$16"}</definedName>
    <definedName name="lan" hidden="1">{"'Sheet1'!$L$16"}</definedName>
    <definedName name="langson" localSheetId="8" hidden="1">{"'Sheet1'!$L$16"}</definedName>
    <definedName name="langson" hidden="1">{"'Sheet1'!$L$16"}</definedName>
    <definedName name="Lb" localSheetId="32">#REF!</definedName>
    <definedName name="Lb" localSheetId="10">#REF!</definedName>
    <definedName name="Lb">#REF!</definedName>
    <definedName name="LBS_22">107800000</definedName>
    <definedName name="LC5_total" localSheetId="32">#REF!</definedName>
    <definedName name="LC5_total" localSheetId="10">#REF!</definedName>
    <definedName name="LC5_total">#REF!</definedName>
    <definedName name="LC6_total" localSheetId="32">#REF!</definedName>
    <definedName name="LC6_total" localSheetId="10">#REF!</definedName>
    <definedName name="LC6_total">#REF!</definedName>
    <definedName name="lk" localSheetId="9">#REF!</definedName>
    <definedName name="lk" localSheetId="32">#REF!</definedName>
    <definedName name="lk" localSheetId="10">#REF!</definedName>
    <definedName name="lk">#REF!</definedName>
    <definedName name="llllllllll" localSheetId="32">#REF!</definedName>
    <definedName name="llllllllll" localSheetId="10">#REF!</definedName>
    <definedName name="llllllllll">#REF!</definedName>
    <definedName name="Lmk" localSheetId="32">#REF!</definedName>
    <definedName name="Lmk" localSheetId="10">#REF!</definedName>
    <definedName name="Lmk">#REF!</definedName>
    <definedName name="LN" localSheetId="32">#REF!</definedName>
    <definedName name="LN" localSheetId="10">#REF!</definedName>
    <definedName name="LN">#REF!</definedName>
    <definedName name="Lnsc" localSheetId="32">#REF!</definedName>
    <definedName name="Lnsc" localSheetId="10">#REF!</definedName>
    <definedName name="Lnsc">#REF!</definedName>
    <definedName name="lo" localSheetId="9">#REF!</definedName>
    <definedName name="lo" localSheetId="32">#REF!</definedName>
    <definedName name="lo" localSheetId="10">#REF!</definedName>
    <definedName name="lo">#REF!</definedName>
    <definedName name="LOAI_DUONG" localSheetId="32">#REF!</definedName>
    <definedName name="LOAI_DUONG" localSheetId="10">#REF!</definedName>
    <definedName name="LOAI_DUONG">#REF!</definedName>
    <definedName name="ltre" localSheetId="32">#REF!</definedName>
    <definedName name="ltre" localSheetId="10">#REF!</definedName>
    <definedName name="ltre">#REF!</definedName>
    <definedName name="lv.." localSheetId="32">#REF!</definedName>
    <definedName name="lv.." localSheetId="10">#REF!</definedName>
    <definedName name="lv..">#REF!</definedName>
    <definedName name="lVC" localSheetId="32">#REF!</definedName>
    <definedName name="lVC" localSheetId="10">#REF!</definedName>
    <definedName name="lVC">#REF!</definedName>
    <definedName name="lvr.." localSheetId="32">#REF!</definedName>
    <definedName name="lvr.." localSheetId="10">#REF!</definedName>
    <definedName name="lvr..">#REF!</definedName>
    <definedName name="M12ba3p" localSheetId="32">#REF!</definedName>
    <definedName name="M12ba3p" localSheetId="10">#REF!</definedName>
    <definedName name="M12ba3p">#REF!</definedName>
    <definedName name="M12bb1p" localSheetId="32">#REF!</definedName>
    <definedName name="M12bb1p" localSheetId="10">#REF!</definedName>
    <definedName name="M12bb1p">#REF!</definedName>
    <definedName name="M12cbnc" localSheetId="32">#REF!</definedName>
    <definedName name="M12cbnc" localSheetId="10">#REF!</definedName>
    <definedName name="M12cbnc">#REF!</definedName>
    <definedName name="M12cbvl" localSheetId="32">#REF!</definedName>
    <definedName name="M12cbvl" localSheetId="10">#REF!</definedName>
    <definedName name="M12cbvl">#REF!</definedName>
    <definedName name="M14bb1p" localSheetId="32">#REF!</definedName>
    <definedName name="M14bb1p" localSheetId="10">#REF!</definedName>
    <definedName name="M14bb1p">#REF!</definedName>
    <definedName name="m8aanc" localSheetId="32">#REF!</definedName>
    <definedName name="m8aanc" localSheetId="10">#REF!</definedName>
    <definedName name="m8aanc">#REF!</definedName>
    <definedName name="m8aavl" localSheetId="32">#REF!</definedName>
    <definedName name="m8aavl" localSheetId="10">#REF!</definedName>
    <definedName name="m8aavl">#REF!</definedName>
    <definedName name="Ma3pnc" localSheetId="32">#REF!</definedName>
    <definedName name="Ma3pnc" localSheetId="10">#REF!</definedName>
    <definedName name="Ma3pnc">#REF!</definedName>
    <definedName name="Ma3pvl" localSheetId="32">#REF!</definedName>
    <definedName name="Ma3pvl" localSheetId="10">#REF!</definedName>
    <definedName name="Ma3pvl">#REF!</definedName>
    <definedName name="Maa3pnc" localSheetId="32">#REF!</definedName>
    <definedName name="Maa3pnc" localSheetId="10">#REF!</definedName>
    <definedName name="Maa3pnc">#REF!</definedName>
    <definedName name="Maa3pvl" localSheetId="32">#REF!</definedName>
    <definedName name="Maa3pvl" localSheetId="10">#REF!</definedName>
    <definedName name="Maa3pvl">#REF!</definedName>
    <definedName name="mahang" localSheetId="32">#REF!</definedName>
    <definedName name="mahang" localSheetId="10">#REF!</definedName>
    <definedName name="mahang">#REF!</definedName>
    <definedName name="MaHaRangNam" localSheetId="32">#REF!</definedName>
    <definedName name="MaHaRangNam" localSheetId="10">#REF!</definedName>
    <definedName name="MaHaRangNam">#REF!</definedName>
    <definedName name="MaHaRangTuan" localSheetId="32">#REF!</definedName>
    <definedName name="MaHaRangTuan" localSheetId="10">#REF!</definedName>
    <definedName name="MaHaRangTuan">#REF!</definedName>
    <definedName name="MAJ_CON_EQP" localSheetId="32">#REF!</definedName>
    <definedName name="MAJ_CON_EQP" localSheetId="10">#REF!</definedName>
    <definedName name="MAJ_CON_EQP">#REF!</definedName>
    <definedName name="MaMay_Q" localSheetId="32">#REF!</definedName>
    <definedName name="MaMay_Q" localSheetId="10">#REF!</definedName>
    <definedName name="MaMay_Q">#REF!</definedName>
    <definedName name="mangay" localSheetId="32">#REF!</definedName>
    <definedName name="mangay" localSheetId="10">#REF!</definedName>
    <definedName name="mangay">#REF!</definedName>
    <definedName name="mathang" localSheetId="32">#REF!</definedName>
    <definedName name="mathang" localSheetId="10">#REF!</definedName>
    <definedName name="mathang">#REF!</definedName>
    <definedName name="MaThanhToanNB" localSheetId="32">#REF!</definedName>
    <definedName name="MaThanhToanNB" localSheetId="10">#REF!</definedName>
    <definedName name="MaThanhToanNB">#REF!</definedName>
    <definedName name="MaTuan" localSheetId="32">#REF!</definedName>
    <definedName name="MaTuan" localSheetId="10">#REF!</definedName>
    <definedName name="MaTuan">#REF!</definedName>
    <definedName name="mau" localSheetId="8">[2]Revenue!#REF!</definedName>
    <definedName name="mau" localSheetId="9">[2]Revenue!#REF!</definedName>
    <definedName name="mau" localSheetId="32">[2]Revenue!#REF!</definedName>
    <definedName name="mau" localSheetId="10">[2]Revenue!#REF!</definedName>
    <definedName name="mau">[2]Revenue!#REF!</definedName>
    <definedName name="Mba1p" localSheetId="8">#REF!</definedName>
    <definedName name="Mba1p" localSheetId="32">#REF!</definedName>
    <definedName name="Mba1p" localSheetId="10">#REF!</definedName>
    <definedName name="Mba1p">#REF!</definedName>
    <definedName name="Mba3p" localSheetId="32">#REF!</definedName>
    <definedName name="Mba3p" localSheetId="10">#REF!</definedName>
    <definedName name="Mba3p">#REF!</definedName>
    <definedName name="Mbb3p" localSheetId="32">#REF!</definedName>
    <definedName name="Mbb3p" localSheetId="10">#REF!</definedName>
    <definedName name="Mbb3p">#REF!</definedName>
    <definedName name="Mbn1p" localSheetId="32">#REF!</definedName>
    <definedName name="Mbn1p" localSheetId="10">#REF!</definedName>
    <definedName name="Mbn1p">#REF!</definedName>
    <definedName name="mc" localSheetId="32">#REF!</definedName>
    <definedName name="mc" localSheetId="10">#REF!</definedName>
    <definedName name="mc">#REF!</definedName>
    <definedName name="me" localSheetId="32">#REF!</definedName>
    <definedName name="me" localSheetId="10">#REF!</definedName>
    <definedName name="me">#REF!</definedName>
    <definedName name="MG_A" localSheetId="32">#REF!</definedName>
    <definedName name="MG_A" localSheetId="10">#REF!</definedName>
    <definedName name="MG_A">#REF!</definedName>
    <definedName name="ml" localSheetId="9">#REF!</definedName>
    <definedName name="ml" localSheetId="32">#REF!</definedName>
    <definedName name="ml" localSheetId="10">#REF!</definedName>
    <definedName name="ml">#REF!</definedName>
    <definedName name="Mn" localSheetId="32">#REF!</definedName>
    <definedName name="Mn" localSheetId="10">#REF!</definedName>
    <definedName name="Mn">#REF!</definedName>
    <definedName name="mo" localSheetId="8" hidden="1">{"'Sheet1'!$L$16"}</definedName>
    <definedName name="mo" hidden="1">{"'Sheet1'!$L$16"}</definedName>
    <definedName name="moi" localSheetId="8">[2]Revenue!#REF!</definedName>
    <definedName name="moi" localSheetId="9">[2]Revenue!#REF!</definedName>
    <definedName name="moi" localSheetId="32">[2]Revenue!#REF!</definedName>
    <definedName name="moi" localSheetId="10">[2]Revenue!#REF!</definedName>
    <definedName name="moi">[2]Revenue!#REF!</definedName>
    <definedName name="Morong" localSheetId="8">#REF!</definedName>
    <definedName name="Morong" localSheetId="32">#REF!</definedName>
    <definedName name="Morong" localSheetId="10">#REF!</definedName>
    <definedName name="Morong">#REF!</definedName>
    <definedName name="Morong4054_85" localSheetId="32">#REF!</definedName>
    <definedName name="Morong4054_85" localSheetId="10">#REF!</definedName>
    <definedName name="Morong4054_85">#REF!</definedName>
    <definedName name="morong4054_98" localSheetId="32">#REF!</definedName>
    <definedName name="morong4054_98" localSheetId="10">#REF!</definedName>
    <definedName name="morong4054_98">#REF!</definedName>
    <definedName name="MTMAC12" localSheetId="32">#REF!</definedName>
    <definedName name="MTMAC12" localSheetId="10">#REF!</definedName>
    <definedName name="MTMAC12">#REF!</definedName>
    <definedName name="mtram" localSheetId="32">#REF!</definedName>
    <definedName name="mtram" localSheetId="10">#REF!</definedName>
    <definedName name="mtram">#REF!</definedName>
    <definedName name="Mu" localSheetId="32">#REF!</definedName>
    <definedName name="Mu" localSheetId="10">#REF!</definedName>
    <definedName name="Mu">#REF!</definedName>
    <definedName name="Mu_" localSheetId="32">#REF!</definedName>
    <definedName name="Mu_" localSheetId="10">#REF!</definedName>
    <definedName name="Mu_">#REF!</definedName>
    <definedName name="n" localSheetId="32">#REF!</definedName>
    <definedName name="n" localSheetId="10">#REF!</definedName>
    <definedName name="n">#REF!</definedName>
    <definedName name="n1pig" localSheetId="32">#REF!</definedName>
    <definedName name="n1pig" localSheetId="10">#REF!</definedName>
    <definedName name="n1pig">#REF!</definedName>
    <definedName name="n1pind" localSheetId="32">#REF!</definedName>
    <definedName name="n1pind" localSheetId="10">#REF!</definedName>
    <definedName name="n1pind">#REF!</definedName>
    <definedName name="n1ping" localSheetId="32">#REF!</definedName>
    <definedName name="n1ping" localSheetId="10">#REF!</definedName>
    <definedName name="n1ping">#REF!</definedName>
    <definedName name="n1pint" localSheetId="32">#REF!</definedName>
    <definedName name="n1pint" localSheetId="10">#REF!</definedName>
    <definedName name="n1pint">#REF!</definedName>
    <definedName name="nc1p" localSheetId="32">#REF!</definedName>
    <definedName name="nc1p" localSheetId="10">#REF!</definedName>
    <definedName name="nc1p">#REF!</definedName>
    <definedName name="nc3p" localSheetId="32">#REF!</definedName>
    <definedName name="nc3p" localSheetId="10">#REF!</definedName>
    <definedName name="nc3p">#REF!</definedName>
    <definedName name="NCBD100" localSheetId="32">#REF!</definedName>
    <definedName name="NCBD100" localSheetId="10">#REF!</definedName>
    <definedName name="NCBD100">#REF!</definedName>
    <definedName name="NCBD200" localSheetId="32">#REF!</definedName>
    <definedName name="NCBD200" localSheetId="10">#REF!</definedName>
    <definedName name="NCBD200">#REF!</definedName>
    <definedName name="NCBD250" localSheetId="32">#REF!</definedName>
    <definedName name="NCBD250" localSheetId="10">#REF!</definedName>
    <definedName name="NCBD250">#REF!</definedName>
    <definedName name="NCcap0.7" localSheetId="32">#REF!</definedName>
    <definedName name="NCcap0.7" localSheetId="10">#REF!</definedName>
    <definedName name="NCcap0.7">#REF!</definedName>
    <definedName name="NCcap1" localSheetId="32">#REF!</definedName>
    <definedName name="NCcap1" localSheetId="10">#REF!</definedName>
    <definedName name="NCcap1">#REF!</definedName>
    <definedName name="nctram" localSheetId="32">#REF!</definedName>
    <definedName name="nctram" localSheetId="10">#REF!</definedName>
    <definedName name="nctram">#REF!</definedName>
    <definedName name="NCVC100" localSheetId="32">#REF!</definedName>
    <definedName name="NCVC100" localSheetId="10">#REF!</definedName>
    <definedName name="NCVC100">#REF!</definedName>
    <definedName name="NCVC200" localSheetId="32">#REF!</definedName>
    <definedName name="NCVC200" localSheetId="10">#REF!</definedName>
    <definedName name="NCVC200">#REF!</definedName>
    <definedName name="NCVC250" localSheetId="32">#REF!</definedName>
    <definedName name="NCVC250" localSheetId="10">#REF!</definedName>
    <definedName name="NCVC250">#REF!</definedName>
    <definedName name="NCVC3P" localSheetId="32">#REF!</definedName>
    <definedName name="NCVC3P" localSheetId="10">#REF!</definedName>
    <definedName name="NCVC3P">#REF!</definedName>
    <definedName name="NET" localSheetId="32">#REF!</definedName>
    <definedName name="NET" localSheetId="10">#REF!</definedName>
    <definedName name="NET">#REF!</definedName>
    <definedName name="NET_1" localSheetId="32">#REF!</definedName>
    <definedName name="NET_1" localSheetId="10">#REF!</definedName>
    <definedName name="NET_1">#REF!</definedName>
    <definedName name="NET_ANA" localSheetId="32">#REF!</definedName>
    <definedName name="NET_ANA" localSheetId="10">#REF!</definedName>
    <definedName name="NET_ANA">#REF!</definedName>
    <definedName name="NET_ANA_1" localSheetId="32">#REF!</definedName>
    <definedName name="NET_ANA_1" localSheetId="10">#REF!</definedName>
    <definedName name="NET_ANA_1">#REF!</definedName>
    <definedName name="NET_ANA_2" localSheetId="32">#REF!</definedName>
    <definedName name="NET_ANA_2" localSheetId="10">#REF!</definedName>
    <definedName name="NET_ANA_2">#REF!</definedName>
    <definedName name="ng" localSheetId="9">#REF!</definedName>
    <definedName name="ng" localSheetId="32">#REF!</definedName>
    <definedName name="ng" localSheetId="10">#REF!</definedName>
    <definedName name="ng">#REF!</definedName>
    <definedName name="Ngay" localSheetId="32">#REF!</definedName>
    <definedName name="Ngay" localSheetId="10">#REF!</definedName>
    <definedName name="Ngay">#REF!</definedName>
    <definedName name="nght" localSheetId="32">#REF!</definedName>
    <definedName name="nght" localSheetId="10">#REF!</definedName>
    <definedName name="nght">#REF!</definedName>
    <definedName name="NH" localSheetId="32">#REF!</definedName>
    <definedName name="NH" localSheetId="10">#REF!</definedName>
    <definedName name="NH">#REF!</definedName>
    <definedName name="NHAÂN_COÂNG">#N/A</definedName>
    <definedName name="nhapthan" localSheetId="8">#REF!</definedName>
    <definedName name="nhapthan" localSheetId="32">#REF!</definedName>
    <definedName name="nhapthan" localSheetId="10">#REF!</definedName>
    <definedName name="nhapthan">#REF!</definedName>
    <definedName name="nhn" localSheetId="32">#REF!</definedName>
    <definedName name="nhn" localSheetId="10">#REF!</definedName>
    <definedName name="nhn">#REF!</definedName>
    <definedName name="NHot" localSheetId="32">#REF!</definedName>
    <definedName name="NHot" localSheetId="10">#REF!</definedName>
    <definedName name="NHot">#REF!</definedName>
    <definedName name="nig" localSheetId="32">#REF!</definedName>
    <definedName name="nig" localSheetId="10">#REF!</definedName>
    <definedName name="nig">#REF!</definedName>
    <definedName name="nig1p" localSheetId="32">#REF!</definedName>
    <definedName name="nig1p" localSheetId="10">#REF!</definedName>
    <definedName name="nig1p">#REF!</definedName>
    <definedName name="nig3p" localSheetId="32">#REF!</definedName>
    <definedName name="nig3p" localSheetId="10">#REF!</definedName>
    <definedName name="nig3p">#REF!</definedName>
    <definedName name="nignc1p" localSheetId="32">#REF!</definedName>
    <definedName name="nignc1p" localSheetId="10">#REF!</definedName>
    <definedName name="nignc1p">#REF!</definedName>
    <definedName name="nigvl1p" localSheetId="32">#REF!</definedName>
    <definedName name="nigvl1p" localSheetId="10">#REF!</definedName>
    <definedName name="nigvl1p">#REF!</definedName>
    <definedName name="nin" localSheetId="32">#REF!</definedName>
    <definedName name="nin" localSheetId="10">#REF!</definedName>
    <definedName name="nin">#REF!</definedName>
    <definedName name="nin14nc3p" localSheetId="32">#REF!</definedName>
    <definedName name="nin14nc3p" localSheetId="10">#REF!</definedName>
    <definedName name="nin14nc3p">#REF!</definedName>
    <definedName name="nin14vl3p" localSheetId="32">#REF!</definedName>
    <definedName name="nin14vl3p" localSheetId="10">#REF!</definedName>
    <definedName name="nin14vl3p">#REF!</definedName>
    <definedName name="nin1903p" localSheetId="32">#REF!</definedName>
    <definedName name="nin1903p" localSheetId="10">#REF!</definedName>
    <definedName name="nin1903p">#REF!</definedName>
    <definedName name="nin190nc3p" localSheetId="32">#REF!</definedName>
    <definedName name="nin190nc3p" localSheetId="10">#REF!</definedName>
    <definedName name="nin190nc3p">#REF!</definedName>
    <definedName name="nin190vl3p" localSheetId="32">#REF!</definedName>
    <definedName name="nin190vl3p" localSheetId="10">#REF!</definedName>
    <definedName name="nin190vl3p">#REF!</definedName>
    <definedName name="nin2903p" localSheetId="32">#REF!</definedName>
    <definedName name="nin2903p" localSheetId="10">#REF!</definedName>
    <definedName name="nin2903p">#REF!</definedName>
    <definedName name="nin290nc3p" localSheetId="32">#REF!</definedName>
    <definedName name="nin290nc3p" localSheetId="10">#REF!</definedName>
    <definedName name="nin290nc3p">#REF!</definedName>
    <definedName name="nin290vl3p" localSheetId="32">#REF!</definedName>
    <definedName name="nin290vl3p" localSheetId="10">#REF!</definedName>
    <definedName name="nin290vl3p">#REF!</definedName>
    <definedName name="nin3p" localSheetId="32">#REF!</definedName>
    <definedName name="nin3p" localSheetId="10">#REF!</definedName>
    <definedName name="nin3p">#REF!</definedName>
    <definedName name="nind" localSheetId="32">#REF!</definedName>
    <definedName name="nind" localSheetId="10">#REF!</definedName>
    <definedName name="nind">#REF!</definedName>
    <definedName name="nind1p" localSheetId="32">#REF!</definedName>
    <definedName name="nind1p" localSheetId="10">#REF!</definedName>
    <definedName name="nind1p">#REF!</definedName>
    <definedName name="nind3p" localSheetId="32">#REF!</definedName>
    <definedName name="nind3p" localSheetId="10">#REF!</definedName>
    <definedName name="nind3p">#REF!</definedName>
    <definedName name="nindnc1p" localSheetId="32">#REF!</definedName>
    <definedName name="nindnc1p" localSheetId="10">#REF!</definedName>
    <definedName name="nindnc1p">#REF!</definedName>
    <definedName name="nindnc3p" localSheetId="32">#REF!</definedName>
    <definedName name="nindnc3p" localSheetId="10">#REF!</definedName>
    <definedName name="nindnc3p">#REF!</definedName>
    <definedName name="nindvl1p" localSheetId="32">#REF!</definedName>
    <definedName name="nindvl1p" localSheetId="10">#REF!</definedName>
    <definedName name="nindvl1p">#REF!</definedName>
    <definedName name="nindvl3p" localSheetId="32">#REF!</definedName>
    <definedName name="nindvl3p" localSheetId="10">#REF!</definedName>
    <definedName name="nindvl3p">#REF!</definedName>
    <definedName name="ning1p" localSheetId="32">#REF!</definedName>
    <definedName name="ning1p" localSheetId="10">#REF!</definedName>
    <definedName name="ning1p">#REF!</definedName>
    <definedName name="ningnc1p" localSheetId="32">#REF!</definedName>
    <definedName name="ningnc1p" localSheetId="10">#REF!</definedName>
    <definedName name="ningnc1p">#REF!</definedName>
    <definedName name="ningvl1p" localSheetId="32">#REF!</definedName>
    <definedName name="ningvl1p" localSheetId="10">#REF!</definedName>
    <definedName name="ningvl1p">#REF!</definedName>
    <definedName name="ninnc3p" localSheetId="32">#REF!</definedName>
    <definedName name="ninnc3p" localSheetId="10">#REF!</definedName>
    <definedName name="ninnc3p">#REF!</definedName>
    <definedName name="nint1p" localSheetId="32">#REF!</definedName>
    <definedName name="nint1p" localSheetId="10">#REF!</definedName>
    <definedName name="nint1p">#REF!</definedName>
    <definedName name="nintnc1p" localSheetId="32">#REF!</definedName>
    <definedName name="nintnc1p" localSheetId="10">#REF!</definedName>
    <definedName name="nintnc1p">#REF!</definedName>
    <definedName name="nintvl1p" localSheetId="32">#REF!</definedName>
    <definedName name="nintvl1p" localSheetId="10">#REF!</definedName>
    <definedName name="nintvl1p">#REF!</definedName>
    <definedName name="ninvl3p" localSheetId="32">#REF!</definedName>
    <definedName name="ninvl3p" localSheetId="10">#REF!</definedName>
    <definedName name="ninvl3p">#REF!</definedName>
    <definedName name="nl" localSheetId="32">#REF!</definedName>
    <definedName name="nl" localSheetId="10">#REF!</definedName>
    <definedName name="nl">#REF!</definedName>
    <definedName name="nl1p" localSheetId="32">#REF!</definedName>
    <definedName name="nl1p" localSheetId="10">#REF!</definedName>
    <definedName name="nl1p">#REF!</definedName>
    <definedName name="nl3p" localSheetId="32">#REF!</definedName>
    <definedName name="nl3p" localSheetId="10">#REF!</definedName>
    <definedName name="nl3p">#REF!</definedName>
    <definedName name="nlnc3p" localSheetId="32">#REF!</definedName>
    <definedName name="nlnc3p" localSheetId="10">#REF!</definedName>
    <definedName name="nlnc3p">#REF!</definedName>
    <definedName name="nlnc3pha" localSheetId="32">#REF!</definedName>
    <definedName name="nlnc3pha" localSheetId="10">#REF!</definedName>
    <definedName name="nlnc3pha">#REF!</definedName>
    <definedName name="NLTK1p" localSheetId="32">#REF!</definedName>
    <definedName name="NLTK1p" localSheetId="10">#REF!</definedName>
    <definedName name="NLTK1p">#REF!</definedName>
    <definedName name="nlvl3p" localSheetId="32">#REF!</definedName>
    <definedName name="nlvl3p" localSheetId="10">#REF!</definedName>
    <definedName name="nlvl3p">#REF!</definedName>
    <definedName name="Nms" localSheetId="32">#REF!</definedName>
    <definedName name="Nms" localSheetId="10">#REF!</definedName>
    <definedName name="Nms">#REF!</definedName>
    <definedName name="nn" localSheetId="32">#REF!</definedName>
    <definedName name="nn" localSheetId="10">#REF!</definedName>
    <definedName name="nn">#REF!</definedName>
    <definedName name="nn1p" localSheetId="32">#REF!</definedName>
    <definedName name="nn1p" localSheetId="10">#REF!</definedName>
    <definedName name="nn1p">#REF!</definedName>
    <definedName name="nn3p" localSheetId="32">#REF!</definedName>
    <definedName name="nn3p" localSheetId="10">#REF!</definedName>
    <definedName name="nn3p">#REF!</definedName>
    <definedName name="nnnc3p" localSheetId="32">#REF!</definedName>
    <definedName name="nnnc3p" localSheetId="10">#REF!</definedName>
    <definedName name="nnnc3p">#REF!</definedName>
    <definedName name="nnvl3p" localSheetId="32">#REF!</definedName>
    <definedName name="nnvl3p" localSheetId="10">#REF!</definedName>
    <definedName name="nnvl3p">#REF!</definedName>
    <definedName name="No" localSheetId="32">#REF!</definedName>
    <definedName name="No" localSheetId="10">#REF!</definedName>
    <definedName name="No">#REF!</definedName>
    <definedName name="Nq" localSheetId="32">#REF!</definedName>
    <definedName name="Nq" localSheetId="10">#REF!</definedName>
    <definedName name="Nq">#REF!</definedName>
    <definedName name="NQD" localSheetId="9">#REF!</definedName>
    <definedName name="NQD" localSheetId="32">#REF!</definedName>
    <definedName name="NQD" localSheetId="10">#REF!</definedName>
    <definedName name="NQD">#REF!</definedName>
    <definedName name="NQQH" localSheetId="8">'[3]Dt 2001'!#REF!</definedName>
    <definedName name="NQQH" localSheetId="9">'[3]Dt 2001'!#REF!</definedName>
    <definedName name="NQQH" localSheetId="32">'[3]Dt 2001'!#REF!</definedName>
    <definedName name="NQQH" localSheetId="10">#REF!</definedName>
    <definedName name="NQQH">'[3]Dt 2001'!#REF!</definedName>
    <definedName name="NSNN" localSheetId="8">'[3]Dt 2001'!#REF!</definedName>
    <definedName name="NSNN" localSheetId="9">'[3]Dt 2001'!#REF!</definedName>
    <definedName name="NSNN" localSheetId="32">'[3]Dt 2001'!#REF!</definedName>
    <definedName name="NSNN" localSheetId="10">#REF!</definedName>
    <definedName name="NSNN">'[3]Dt 2001'!#REF!</definedName>
    <definedName name="ol" localSheetId="8">#REF!</definedName>
    <definedName name="ol" localSheetId="9">#REF!</definedName>
    <definedName name="ol" localSheetId="32">#REF!</definedName>
    <definedName name="ol" localSheetId="10">#REF!</definedName>
    <definedName name="ol">#REF!</definedName>
    <definedName name="OrderTable" localSheetId="32" hidden="1">#REF!</definedName>
    <definedName name="OrderTable" localSheetId="10" hidden="1">#REF!</definedName>
    <definedName name="OrderTable" hidden="1">#REF!</definedName>
    <definedName name="oxy" localSheetId="32">#REF!</definedName>
    <definedName name="oxy" localSheetId="10">#REF!</definedName>
    <definedName name="oxy">#REF!</definedName>
    <definedName name="PA" localSheetId="32">#REF!</definedName>
    <definedName name="PA" localSheetId="10">#REF!</definedName>
    <definedName name="PA">#REF!</definedName>
    <definedName name="PA3.1" localSheetId="8" hidden="1">{"'Sheet1'!$L$16"}</definedName>
    <definedName name="PA3.1" hidden="1">{"'Sheet1'!$L$16"}</definedName>
    <definedName name="PAIII_" localSheetId="8" hidden="1">{"'Sheet1'!$L$16"}</definedName>
    <definedName name="PAIII_" hidden="1">{"'Sheet1'!$L$16"}</definedName>
    <definedName name="PC" localSheetId="8">'[3]Dt 2001'!#REF!</definedName>
    <definedName name="PC" localSheetId="9">'[3]Dt 2001'!#REF!</definedName>
    <definedName name="PC" localSheetId="32">'[3]Dt 2001'!#REF!</definedName>
    <definedName name="PC" localSheetId="10">#REF!</definedName>
    <definedName name="PC">'[3]Dt 2001'!#REF!</definedName>
    <definedName name="Pd" localSheetId="8">#REF!</definedName>
    <definedName name="Pd" localSheetId="32">#REF!</definedName>
    <definedName name="Pd" localSheetId="10">#REF!</definedName>
    <definedName name="Pd">#REF!</definedName>
    <definedName name="pgia" localSheetId="32">#REF!</definedName>
    <definedName name="pgia" localSheetId="10">#REF!</definedName>
    <definedName name="pgia">#REF!</definedName>
    <definedName name="Phamcap" localSheetId="32">#REF!</definedName>
    <definedName name="Phamcap" localSheetId="10">#REF!</definedName>
    <definedName name="Phamcap">#REF!</definedName>
    <definedName name="Phan_cap" localSheetId="9">#REF!</definedName>
    <definedName name="Phan_cap" localSheetId="32">#REF!</definedName>
    <definedName name="Phan_cap" localSheetId="10">#REF!</definedName>
    <definedName name="Phan_cap">#REF!</definedName>
    <definedName name="phi_inertial" localSheetId="32">#REF!</definedName>
    <definedName name="phi_inertial" localSheetId="10">#REF!</definedName>
    <definedName name="phi_inertial">#REF!</definedName>
    <definedName name="Phi_le_phi" localSheetId="9">#REF!</definedName>
    <definedName name="Phi_le_phi" localSheetId="32">#REF!</definedName>
    <definedName name="Phi_le_phi" localSheetId="10">#REF!</definedName>
    <definedName name="Phi_le_phi">#REF!</definedName>
    <definedName name="phu_luc_vua" localSheetId="32">#REF!</definedName>
    <definedName name="phu_luc_vua" localSheetId="10">#REF!</definedName>
    <definedName name="phu_luc_vua">#REF!</definedName>
    <definedName name="PileSize" localSheetId="32">#REF!</definedName>
    <definedName name="PileSize" localSheetId="10">#REF!</definedName>
    <definedName name="PileSize">#REF!</definedName>
    <definedName name="PileType" localSheetId="32">#REF!</definedName>
    <definedName name="PileType" localSheetId="10">#REF!</definedName>
    <definedName name="PileType">#REF!</definedName>
    <definedName name="pm.." localSheetId="32">#REF!</definedName>
    <definedName name="pm.." localSheetId="10">#REF!</definedName>
    <definedName name="pm..">#REF!</definedName>
    <definedName name="PMS" localSheetId="8" hidden="1">{"'Sheet1'!$L$16"}</definedName>
    <definedName name="PMS" hidden="1">{"'Sheet1'!$L$16"}</definedName>
    <definedName name="PPPPPPPPPPP" localSheetId="32">#REF!</definedName>
    <definedName name="PPPPPPPPPPP" localSheetId="10">#REF!</definedName>
    <definedName name="PPPPPPPPPPP">#REF!</definedName>
    <definedName name="pppppppppppp" localSheetId="32">#REF!</definedName>
    <definedName name="pppppppppppp" localSheetId="10">#REF!</definedName>
    <definedName name="pppppppppppp">#REF!</definedName>
    <definedName name="PRICE" localSheetId="32">#REF!</definedName>
    <definedName name="PRICE" localSheetId="10">#REF!</definedName>
    <definedName name="PRICE">#REF!</definedName>
    <definedName name="PRICE1" localSheetId="32">#REF!</definedName>
    <definedName name="PRICE1" localSheetId="10">#REF!</definedName>
    <definedName name="PRICE1">#REF!</definedName>
    <definedName name="print" localSheetId="32">#REF!</definedName>
    <definedName name="print" localSheetId="10">#REF!</definedName>
    <definedName name="print">#REF!</definedName>
    <definedName name="_xlnm.Print_Area" localSheetId="20">BIEU7!$A$1:$H$28</definedName>
    <definedName name="_xlnm.Print_Area" localSheetId="3">PL03_DTC!$A$1:$K$137</definedName>
    <definedName name="_xlnm.Print_Area" localSheetId="4">PL03a_nhomA!$A$1:$AX$18</definedName>
    <definedName name="_xlnm.Print_Area" localSheetId="6">PL04_QT!$A$1:$X$24</definedName>
    <definedName name="_xlnm.Print_Area" localSheetId="7">PL05_TSC!$A$1:$M$103</definedName>
    <definedName name="_xlnm.Print_Area" localSheetId="8">#REF!</definedName>
    <definedName name="_xlnm.Print_Area" localSheetId="9">'PL07_Chi NSNN'!$A$1:$I$27</definedName>
    <definedName name="_xlnm.Print_Area" localSheetId="32">'PL07_Chi NSNN (2)'!$A$1:$I$160</definedName>
    <definedName name="_xlnm.Print_Area" localSheetId="10">PL08_CTMTQG!$A$1:$P$62</definedName>
    <definedName name="_xlnm.Print_Area" localSheetId="11">PL09_DNNN!$A$1:$K$49</definedName>
    <definedName name="_xlnm.Print_Area" localSheetId="12">PL10_ĐVSNCL!$A$1:$T$13</definedName>
    <definedName name="_xlnm.Print_Area" localSheetId="13">'PL11_Bien che'!$A$1:$I$28</definedName>
    <definedName name="_xlnm.Print_Area" localSheetId="2">'PL2 Xu ly'!$A$1:$R$45</definedName>
    <definedName name="_xlnm.Print_Area" localSheetId="1">'PLA VBPL'!$A$1:$E$36</definedName>
    <definedName name="_xlnm.Print_Area" localSheetId="21">PLC.01!$A$1:$D$13</definedName>
    <definedName name="_xlnm.Print_Area" localSheetId="22">PLC.02!$A$1:$L$24</definedName>
    <definedName name="_xlnm.Print_Area" localSheetId="23">PLC.03!$A$1:$I$14</definedName>
    <definedName name="_xlnm.Print_Area" localSheetId="24">PLC.04!$A$1:$I$12</definedName>
    <definedName name="_xlnm.Print_Area" localSheetId="25">PLC.05!$A$1:$S$51</definedName>
    <definedName name="_xlnm.Print_Area" localSheetId="26">PLC.06!$A$1:$I$36</definedName>
    <definedName name="_xlnm.Print_Area" localSheetId="27">PLC.07!$A$1:$P$27</definedName>
    <definedName name="_xlnm.Print_Area" localSheetId="28">PLC.08!$A$1:$K$53</definedName>
    <definedName name="_xlnm.Print_Area" localSheetId="29">PLC.09!$A$1:$J$64</definedName>
    <definedName name="_xlnm.Print_Area" localSheetId="30">PLC.10!$A$1:$L$14</definedName>
    <definedName name="_xlnm.Print_Area" localSheetId="31">PLC.11!$A$1:$N$21</definedName>
    <definedName name="_xlnm.Print_Area">#REF!</definedName>
    <definedName name="PRINT_AREA_MI" localSheetId="9">#REF!</definedName>
    <definedName name="PRINT_AREA_MI" localSheetId="32">#REF!</definedName>
    <definedName name="PRINT_AREA_MI" localSheetId="10">#REF!</definedName>
    <definedName name="PRINT_AREA_MI">#REF!</definedName>
    <definedName name="_xlnm.Print_Titles" localSheetId="14">'BIEU 1'!$6:$6</definedName>
    <definedName name="_xlnm.Print_Titles" localSheetId="3">PL03_DTC!$3:$4</definedName>
    <definedName name="_xlnm.Print_Titles" localSheetId="4">PL03a_nhomA!$A:$B,PL03a_nhomA!$4:$10</definedName>
    <definedName name="_xlnm.Print_Titles" localSheetId="5">PL03b_PPP!$A:$B,PL03b_PPP!$4:$9</definedName>
    <definedName name="_xlnm.Print_Titles" localSheetId="6">PL04_QT!$A:$B,PL04_QT!$4:$8</definedName>
    <definedName name="_xlnm.Print_Titles" localSheetId="7">PL05_TSC!$4:$5</definedName>
    <definedName name="_xlnm.Print_Titles" localSheetId="8">'PL06_Thu NSNN'!$A:$B,'PL06_Thu NSNN'!$5:$6</definedName>
    <definedName name="_xlnm.Print_Titles" localSheetId="9">'PL07_Chi NSNN'!$A:$B,'PL07_Chi NSNN'!$4:$5</definedName>
    <definedName name="_xlnm.Print_Titles" localSheetId="32">'PL07_Chi NSNN (2)'!$A:$B,'PL07_Chi NSNN (2)'!$4:$5</definedName>
    <definedName name="_xlnm.Print_Titles" localSheetId="10">PL08_CTMTQG!$4:$7</definedName>
    <definedName name="_xlnm.Print_Titles" localSheetId="11">PL09_DNNN!$4:$5</definedName>
    <definedName name="_xlnm.Print_Titles" localSheetId="13">'PL11_Bien che'!$4:$6</definedName>
    <definedName name="_xlnm.Print_Titles" localSheetId="2">'PL2 Xu ly'!$4:$7</definedName>
    <definedName name="_xlnm.Print_Titles" localSheetId="22">PLC.02!$3:$6</definedName>
    <definedName name="_xlnm.Print_Titles" localSheetId="23">PLC.03!$3:$4</definedName>
    <definedName name="_xlnm.Print_Titles" localSheetId="24">PLC.04!$4:$5</definedName>
    <definedName name="_xlnm.Print_Titles" localSheetId="25">PLC.05!$3:$4</definedName>
    <definedName name="_xlnm.Print_Titles" localSheetId="26">PLC.06!$4:$4</definedName>
    <definedName name="_xlnm.Print_Titles" localSheetId="27">PLC.07!$5:$6</definedName>
    <definedName name="_xlnm.Print_Titles" localSheetId="28">PLC.08!$5:$6</definedName>
    <definedName name="_xlnm.Print_Titles" localSheetId="29">PLC.09!$3:$5</definedName>
    <definedName name="_xlnm.Print_Titles">#N/A</definedName>
    <definedName name="PRINT_TITLES_MI" localSheetId="8">#REF!</definedName>
    <definedName name="PRINT_TITLES_MI" localSheetId="32">#REF!</definedName>
    <definedName name="PRINT_TITLES_MI" localSheetId="10">#REF!</definedName>
    <definedName name="PRINT_TITLES_MI">#REF!</definedName>
    <definedName name="PRINTA" localSheetId="32">#REF!</definedName>
    <definedName name="PRINTA" localSheetId="10">#REF!</definedName>
    <definedName name="PRINTA">#REF!</definedName>
    <definedName name="PRINTB" localSheetId="32">#REF!</definedName>
    <definedName name="PRINTB" localSheetId="10">#REF!</definedName>
    <definedName name="PRINTB">#REF!</definedName>
    <definedName name="PRINTC" localSheetId="32">#REF!</definedName>
    <definedName name="PRINTC" localSheetId="10">#REF!</definedName>
    <definedName name="PRINTC">#REF!</definedName>
    <definedName name="prjName" localSheetId="32">#REF!</definedName>
    <definedName name="prjName" localSheetId="10">#REF!</definedName>
    <definedName name="prjName">#REF!</definedName>
    <definedName name="prjNo" localSheetId="32">#REF!</definedName>
    <definedName name="prjNo" localSheetId="10">#REF!</definedName>
    <definedName name="prjNo">#REF!</definedName>
    <definedName name="ProdForm" localSheetId="32" hidden="1">#REF!</definedName>
    <definedName name="ProdForm" localSheetId="10" hidden="1">#REF!</definedName>
    <definedName name="ProdForm" hidden="1">#REF!</definedName>
    <definedName name="Product" localSheetId="32" hidden="1">#REF!</definedName>
    <definedName name="Product" localSheetId="10" hidden="1">#REF!</definedName>
    <definedName name="Product" hidden="1">#REF!</definedName>
    <definedName name="PROPOSAL" localSheetId="32">#REF!</definedName>
    <definedName name="PROPOSAL" localSheetId="10">#REF!</definedName>
    <definedName name="PROPOSAL">#REF!</definedName>
    <definedName name="pt" localSheetId="32">#REF!</definedName>
    <definedName name="pt" localSheetId="10">#REF!</definedName>
    <definedName name="pt">#REF!</definedName>
    <definedName name="PT_Duong" localSheetId="32">#REF!</definedName>
    <definedName name="PT_Duong" localSheetId="10">#REF!</definedName>
    <definedName name="PT_Duong">#REF!</definedName>
    <definedName name="ptdg" localSheetId="32">#REF!</definedName>
    <definedName name="ptdg" localSheetId="10">#REF!</definedName>
    <definedName name="ptdg">#REF!</definedName>
    <definedName name="PTDG_cau" localSheetId="32">#REF!</definedName>
    <definedName name="PTDG_cau" localSheetId="10">#REF!</definedName>
    <definedName name="PTDG_cau">#REF!</definedName>
    <definedName name="ptdg_cong" localSheetId="32">#REF!</definedName>
    <definedName name="ptdg_cong" localSheetId="10">#REF!</definedName>
    <definedName name="ptdg_cong">#REF!</definedName>
    <definedName name="PTDG_DCV" localSheetId="32">#REF!</definedName>
    <definedName name="PTDG_DCV" localSheetId="10">#REF!</definedName>
    <definedName name="PTDG_DCV">#REF!</definedName>
    <definedName name="ptdg_duong" localSheetId="32">#REF!</definedName>
    <definedName name="ptdg_duong" localSheetId="10">#REF!</definedName>
    <definedName name="ptdg_duong">#REF!</definedName>
    <definedName name="ptdg_ke" localSheetId="32">#REF!</definedName>
    <definedName name="ptdg_ke" localSheetId="10">#REF!</definedName>
    <definedName name="ptdg_ke">#REF!</definedName>
    <definedName name="Pu" localSheetId="32">#REF!</definedName>
    <definedName name="Pu" localSheetId="10">#REF!</definedName>
    <definedName name="Pu">#REF!</definedName>
    <definedName name="pw" localSheetId="32">#REF!</definedName>
    <definedName name="pw" localSheetId="10">#REF!</definedName>
    <definedName name="pw">#REF!</definedName>
    <definedName name="qa" localSheetId="9">#REF!</definedName>
    <definedName name="qa" localSheetId="32">#REF!</definedName>
    <definedName name="qa" localSheetId="10">#REF!</definedName>
    <definedName name="qa">#REF!</definedName>
    <definedName name="Qc" localSheetId="32">#REF!</definedName>
    <definedName name="Qc" localSheetId="10">#REF!</definedName>
    <definedName name="Qc">#REF!</definedName>
    <definedName name="qqq" localSheetId="9">#REF!</definedName>
    <definedName name="qqq" localSheetId="32">#REF!</definedName>
    <definedName name="qqq" localSheetId="10">#REF!</definedName>
    <definedName name="qqq">#REF!</definedName>
    <definedName name="qu" localSheetId="32">#REF!</definedName>
    <definedName name="qu" localSheetId="10">#REF!</definedName>
    <definedName name="qu">#REF!</definedName>
    <definedName name="qua" localSheetId="32">#REF!</definedName>
    <definedName name="qua" localSheetId="10">#REF!</definedName>
    <definedName name="qua">#REF!</definedName>
    <definedName name="R_mong" localSheetId="32">#REF!</definedName>
    <definedName name="R_mong" localSheetId="10">#REF!</definedName>
    <definedName name="R_mong">#REF!</definedName>
    <definedName name="Ra_" localSheetId="32">#REF!</definedName>
    <definedName name="Ra_" localSheetId="10">#REF!</definedName>
    <definedName name="Ra_">#REF!</definedName>
    <definedName name="ra11p" localSheetId="32">#REF!</definedName>
    <definedName name="ra11p" localSheetId="10">#REF!</definedName>
    <definedName name="ra11p">#REF!</definedName>
    <definedName name="ra13p" localSheetId="32">#REF!</definedName>
    <definedName name="ra13p" localSheetId="10">#REF!</definedName>
    <definedName name="ra13p">#REF!</definedName>
    <definedName name="rain.." localSheetId="32">#REF!</definedName>
    <definedName name="rain.." localSheetId="10">#REF!</definedName>
    <definedName name="rain..">#REF!</definedName>
    <definedName name="rate">14000</definedName>
    <definedName name="Rc_" localSheetId="8">#REF!</definedName>
    <definedName name="Rc_" localSheetId="32">#REF!</definedName>
    <definedName name="Rc_" localSheetId="10">#REF!</definedName>
    <definedName name="Rc_">#REF!</definedName>
    <definedName name="RCArea" localSheetId="32" hidden="1">#REF!</definedName>
    <definedName name="RCArea" localSheetId="10" hidden="1">#REF!</definedName>
    <definedName name="RCArea" hidden="1">#REF!</definedName>
    <definedName name="RECOUT">#N/A</definedName>
    <definedName name="RFP003A" localSheetId="8">#REF!</definedName>
    <definedName name="RFP003A" localSheetId="32">#REF!</definedName>
    <definedName name="RFP003A" localSheetId="10">#REF!</definedName>
    <definedName name="RFP003A">#REF!</definedName>
    <definedName name="RFP003B" localSheetId="32">#REF!</definedName>
    <definedName name="RFP003B" localSheetId="10">#REF!</definedName>
    <definedName name="RFP003B">#REF!</definedName>
    <definedName name="RFP003C" localSheetId="32">#REF!</definedName>
    <definedName name="RFP003C" localSheetId="10">#REF!</definedName>
    <definedName name="RFP003C">#REF!</definedName>
    <definedName name="RFP003D" localSheetId="32">#REF!</definedName>
    <definedName name="RFP003D" localSheetId="10">#REF!</definedName>
    <definedName name="RFP003D">#REF!</definedName>
    <definedName name="RFP003E" localSheetId="32">#REF!</definedName>
    <definedName name="RFP003E" localSheetId="10">#REF!</definedName>
    <definedName name="RFP003E">#REF!</definedName>
    <definedName name="RFP003F" localSheetId="32">#REF!</definedName>
    <definedName name="RFP003F" localSheetId="10">#REF!</definedName>
    <definedName name="RFP003F">#REF!</definedName>
    <definedName name="RGHGSD" localSheetId="8" hidden="1">{"'Sheet1'!$L$16"}</definedName>
    <definedName name="RGHGSD" hidden="1">{"'Sheet1'!$L$16"}</definedName>
    <definedName name="Rrpo" localSheetId="32">#REF!</definedName>
    <definedName name="Rrpo" localSheetId="10">#REF!</definedName>
    <definedName name="Rrpo">#REF!</definedName>
    <definedName name="rrrrrrrrrrrr" localSheetId="32">#REF!</definedName>
    <definedName name="rrrrrrrrrrrr" localSheetId="10">#REF!</definedName>
    <definedName name="rrrrrrrrrrrr">#REF!</definedName>
    <definedName name="s" localSheetId="32">#REF!</definedName>
    <definedName name="s" localSheetId="10">#REF!</definedName>
    <definedName name="s">#REF!</definedName>
    <definedName name="s." localSheetId="32">#REF!</definedName>
    <definedName name="s." localSheetId="10">#REF!</definedName>
    <definedName name="s.">#REF!</definedName>
    <definedName name="S.dinh">640</definedName>
    <definedName name="sanluongnhap" localSheetId="8">#REF!</definedName>
    <definedName name="sanluongnhap" localSheetId="32">#REF!</definedName>
    <definedName name="sanluongnhap" localSheetId="10">#REF!</definedName>
    <definedName name="sanluongnhap">#REF!</definedName>
    <definedName name="scao98" localSheetId="32">#REF!</definedName>
    <definedName name="scao98" localSheetId="10">#REF!</definedName>
    <definedName name="scao98">#REF!</definedName>
    <definedName name="SCH" localSheetId="32">#REF!</definedName>
    <definedName name="SCH" localSheetId="10">#REF!</definedName>
    <definedName name="SCH">#REF!</definedName>
    <definedName name="SCT" localSheetId="32">#REF!</definedName>
    <definedName name="SCT" localSheetId="10">#REF!</definedName>
    <definedName name="SCT">#REF!</definedName>
    <definedName name="sdfsd" localSheetId="32">#REF!</definedName>
    <definedName name="sdfsd" localSheetId="10">#REF!</definedName>
    <definedName name="sdfsd">#REF!</definedName>
    <definedName name="SDMONG" localSheetId="32">#REF!</definedName>
    <definedName name="SDMONG" localSheetId="10">#REF!</definedName>
    <definedName name="SDMONG">#REF!</definedName>
    <definedName name="së_giao_th_ng" localSheetId="32">#REF!</definedName>
    <definedName name="së_giao_th_ng" localSheetId="10">#REF!</definedName>
    <definedName name="së_giao_th_ng">#REF!</definedName>
    <definedName name="së_n_ng_nghiÖp_v__pt_n_ng_th_n" localSheetId="32">#REF!</definedName>
    <definedName name="së_n_ng_nghiÖp_v__pt_n_ng_th_n" localSheetId="10">#REF!</definedName>
    <definedName name="së_n_ng_nghiÖp_v__pt_n_ng_th_n">#REF!</definedName>
    <definedName name="së_thuû_s_n" localSheetId="32">#REF!</definedName>
    <definedName name="së_thuû_s_n" localSheetId="10">#REF!</definedName>
    <definedName name="së_thuû_s_n">#REF!</definedName>
    <definedName name="së_x_y_dùng" localSheetId="32">#REF!</definedName>
    <definedName name="së_x_y_dùng" localSheetId="10">#REF!</definedName>
    <definedName name="së_x_y_dùng">#REF!</definedName>
    <definedName name="Sheet1" localSheetId="9">#REF!</definedName>
    <definedName name="Sheet1" localSheetId="32">#REF!</definedName>
    <definedName name="Sheet1" localSheetId="10">#REF!</definedName>
    <definedName name="Sheet1">#REF!</definedName>
    <definedName name="sieucao" localSheetId="32">#REF!</definedName>
    <definedName name="sieucao" localSheetId="10">#REF!</definedName>
    <definedName name="sieucao">#REF!</definedName>
    <definedName name="SIZE" localSheetId="32">#REF!</definedName>
    <definedName name="SIZE" localSheetId="10">#REF!</definedName>
    <definedName name="SIZE">#REF!</definedName>
    <definedName name="SL" localSheetId="32">#REF!</definedName>
    <definedName name="SL" localSheetId="10">#REF!</definedName>
    <definedName name="SL">#REF!</definedName>
    <definedName name="SL_CRD" localSheetId="32">#REF!</definedName>
    <definedName name="SL_CRD" localSheetId="10">#REF!</definedName>
    <definedName name="SL_CRD">#REF!</definedName>
    <definedName name="SL_CRS" localSheetId="32">#REF!</definedName>
    <definedName name="SL_CRS" localSheetId="10">#REF!</definedName>
    <definedName name="SL_CRS">#REF!</definedName>
    <definedName name="SL_CS" localSheetId="32">#REF!</definedName>
    <definedName name="SL_CS" localSheetId="10">#REF!</definedName>
    <definedName name="SL_CS">#REF!</definedName>
    <definedName name="SL_DD" localSheetId="32">#REF!</definedName>
    <definedName name="SL_DD" localSheetId="10">#REF!</definedName>
    <definedName name="SL_DD">#REF!</definedName>
    <definedName name="smax" localSheetId="32">#REF!</definedName>
    <definedName name="smax" localSheetId="10">#REF!</definedName>
    <definedName name="smax">#REF!</definedName>
    <definedName name="smax1" localSheetId="32">#REF!</definedName>
    <definedName name="smax1" localSheetId="10">#REF!</definedName>
    <definedName name="smax1">#REF!</definedName>
    <definedName name="sn" localSheetId="32">#REF!</definedName>
    <definedName name="sn" localSheetId="10">#REF!</definedName>
    <definedName name="sn">#REF!</definedName>
    <definedName name="soc3p" localSheetId="32">#REF!</definedName>
    <definedName name="soc3p" localSheetId="10">#REF!</definedName>
    <definedName name="soc3p">#REF!</definedName>
    <definedName name="SoilType" localSheetId="32">#REF!</definedName>
    <definedName name="SoilType" localSheetId="10">#REF!</definedName>
    <definedName name="SoilType">#REF!</definedName>
    <definedName name="soluongnhap" localSheetId="32">#REF!</definedName>
    <definedName name="soluongnhap" localSheetId="10">#REF!</definedName>
    <definedName name="soluongnhap">#REF!</definedName>
    <definedName name="Sort" localSheetId="8">'[6]XDCB tang 7%'!#REF!</definedName>
    <definedName name="Sort" localSheetId="9">'[6]XDCB tang 7%'!#REF!</definedName>
    <definedName name="Sort" localSheetId="32">'[6]XDCB tang 7%'!#REF!</definedName>
    <definedName name="SORT" localSheetId="10">#REF!</definedName>
    <definedName name="Sort">'[6]XDCB tang 7%'!#REF!</definedName>
    <definedName name="Spanner_Auto_File">"C:\My Documents\tinh cdo.x2a"</definedName>
    <definedName name="SPEC" localSheetId="8">#REF!</definedName>
    <definedName name="SPEC" localSheetId="32">#REF!</definedName>
    <definedName name="SPEC" localSheetId="10">#REF!</definedName>
    <definedName name="SPEC">#REF!</definedName>
    <definedName name="SpecialPrice" localSheetId="32" hidden="1">#REF!</definedName>
    <definedName name="SpecialPrice" localSheetId="10" hidden="1">#REF!</definedName>
    <definedName name="SpecialPrice" hidden="1">#REF!</definedName>
    <definedName name="SPECSUMMARY" localSheetId="32">#REF!</definedName>
    <definedName name="SPECSUMMARY" localSheetId="10">#REF!</definedName>
    <definedName name="SPECSUMMARY">#REF!</definedName>
    <definedName name="ssssssssssssssssssss" localSheetId="32">#REF!</definedName>
    <definedName name="ssssssssssssssssssss" localSheetId="10">#REF!</definedName>
    <definedName name="ssssssssssssssssssss">#REF!</definedName>
    <definedName name="ST" localSheetId="32">#REF!</definedName>
    <definedName name="ST" localSheetId="10">#REF!</definedName>
    <definedName name="ST">#REF!</definedName>
    <definedName name="start" localSheetId="32">#REF!</definedName>
    <definedName name="start" localSheetId="10">#REF!</definedName>
    <definedName name="start">#REF!</definedName>
    <definedName name="Start_1" localSheetId="32">#REF!</definedName>
    <definedName name="Start_1" localSheetId="10">#REF!</definedName>
    <definedName name="Start_1">#REF!</definedName>
    <definedName name="Start_10" localSheetId="32">#REF!</definedName>
    <definedName name="Start_10" localSheetId="10">#REF!</definedName>
    <definedName name="Start_10">#REF!</definedName>
    <definedName name="Start_11" localSheetId="32">#REF!</definedName>
    <definedName name="Start_11" localSheetId="10">#REF!</definedName>
    <definedName name="Start_11">#REF!</definedName>
    <definedName name="Start_12" localSheetId="32">#REF!</definedName>
    <definedName name="Start_12" localSheetId="10">#REF!</definedName>
    <definedName name="Start_12">#REF!</definedName>
    <definedName name="Start_13" localSheetId="32">#REF!</definedName>
    <definedName name="Start_13" localSheetId="10">#REF!</definedName>
    <definedName name="Start_13">#REF!</definedName>
    <definedName name="Start_2" localSheetId="32">#REF!</definedName>
    <definedName name="Start_2" localSheetId="10">#REF!</definedName>
    <definedName name="Start_2">#REF!</definedName>
    <definedName name="Start_3" localSheetId="32">#REF!</definedName>
    <definedName name="Start_3" localSheetId="10">#REF!</definedName>
    <definedName name="Start_3">#REF!</definedName>
    <definedName name="Start_4" localSheetId="32">#REF!</definedName>
    <definedName name="Start_4" localSheetId="10">#REF!</definedName>
    <definedName name="Start_4">#REF!</definedName>
    <definedName name="Start_5" localSheetId="32">#REF!</definedName>
    <definedName name="Start_5" localSheetId="10">#REF!</definedName>
    <definedName name="Start_5">#REF!</definedName>
    <definedName name="Start_6" localSheetId="32">#REF!</definedName>
    <definedName name="Start_6" localSheetId="10">#REF!</definedName>
    <definedName name="Start_6">#REF!</definedName>
    <definedName name="Start_7" localSheetId="32">#REF!</definedName>
    <definedName name="Start_7" localSheetId="10">#REF!</definedName>
    <definedName name="Start_7">#REF!</definedName>
    <definedName name="Start_8" localSheetId="32">#REF!</definedName>
    <definedName name="Start_8" localSheetId="10">#REF!</definedName>
    <definedName name="Start_8">#REF!</definedName>
    <definedName name="Start_9" localSheetId="32">#REF!</definedName>
    <definedName name="Start_9" localSheetId="10">#REF!</definedName>
    <definedName name="Start_9">#REF!</definedName>
    <definedName name="sum" localSheetId="8">#REF!,#REF!</definedName>
    <definedName name="sum" localSheetId="32">#REF!,#REF!</definedName>
    <definedName name="sum" localSheetId="10">#REF!,#REF!</definedName>
    <definedName name="sum">#REF!,#REF!</definedName>
    <definedName name="SUMMARY" localSheetId="8">#REF!</definedName>
    <definedName name="SUMMARY" localSheetId="32">#REF!</definedName>
    <definedName name="SUMMARY" localSheetId="10">#REF!</definedName>
    <definedName name="SUMMARY">#REF!</definedName>
    <definedName name="t." localSheetId="32">#REF!</definedName>
    <definedName name="t." localSheetId="10">#REF!</definedName>
    <definedName name="t.">#REF!</definedName>
    <definedName name="t.." localSheetId="32">#REF!</definedName>
    <definedName name="t.." localSheetId="10">#REF!</definedName>
    <definedName name="t..">#REF!</definedName>
    <definedName name="T.TBA" localSheetId="32">#REF!</definedName>
    <definedName name="T.TBA" localSheetId="10">#REF!</definedName>
    <definedName name="T.TBA">#REF!</definedName>
    <definedName name="T0.4" localSheetId="32">#REF!</definedName>
    <definedName name="T0.4" localSheetId="10">#REF!</definedName>
    <definedName name="T0.4">#REF!</definedName>
    <definedName name="t101p" localSheetId="32">#REF!</definedName>
    <definedName name="t101p" localSheetId="10">#REF!</definedName>
    <definedName name="t101p">#REF!</definedName>
    <definedName name="t103p" localSheetId="32">#REF!</definedName>
    <definedName name="t103p" localSheetId="10">#REF!</definedName>
    <definedName name="t103p">#REF!</definedName>
    <definedName name="t10nc1p" localSheetId="32">#REF!</definedName>
    <definedName name="t10nc1p" localSheetId="10">#REF!</definedName>
    <definedName name="t10nc1p">#REF!</definedName>
    <definedName name="t10vl1p" localSheetId="32">#REF!</definedName>
    <definedName name="t10vl1p" localSheetId="10">#REF!</definedName>
    <definedName name="t10vl1p">#REF!</definedName>
    <definedName name="t121p" localSheetId="32">#REF!</definedName>
    <definedName name="t121p" localSheetId="10">#REF!</definedName>
    <definedName name="t121p">#REF!</definedName>
    <definedName name="t123p" localSheetId="32">#REF!</definedName>
    <definedName name="t123p" localSheetId="10">#REF!</definedName>
    <definedName name="t123p">#REF!</definedName>
    <definedName name="t141p" localSheetId="32">#REF!</definedName>
    <definedName name="t141p" localSheetId="10">#REF!</definedName>
    <definedName name="t141p">#REF!</definedName>
    <definedName name="t143p" localSheetId="32">#REF!</definedName>
    <definedName name="t143p" localSheetId="10">#REF!</definedName>
    <definedName name="t143p">#REF!</definedName>
    <definedName name="t14nc3p" localSheetId="32">#REF!</definedName>
    <definedName name="t14nc3p" localSheetId="10">#REF!</definedName>
    <definedName name="t14nc3p">#REF!</definedName>
    <definedName name="t14vl3p" localSheetId="32">#REF!</definedName>
    <definedName name="t14vl3p" localSheetId="10">#REF!</definedName>
    <definedName name="t14vl3p">#REF!</definedName>
    <definedName name="tadao" localSheetId="32">#REF!</definedName>
    <definedName name="tadao" localSheetId="10">#REF!</definedName>
    <definedName name="tadao">#REF!</definedName>
    <definedName name="Tæng_Cty_c__khÝ_NL_v__má" localSheetId="32">#REF!</definedName>
    <definedName name="Tæng_Cty_c__khÝ_NL_v__má" localSheetId="10">#REF!</definedName>
    <definedName name="Tæng_Cty_c__khÝ_NL_v__má">#REF!</definedName>
    <definedName name="Tan" localSheetId="32">#REF!</definedName>
    <definedName name="Tan">#REF!</definedName>
    <definedName name="Tang">100</definedName>
    <definedName name="TaxTV">10%</definedName>
    <definedName name="TaxXL">5%</definedName>
    <definedName name="TBA" localSheetId="8">#REF!</definedName>
    <definedName name="TBA" localSheetId="32">#REF!</definedName>
    <definedName name="TBA" localSheetId="10">#REF!</definedName>
    <definedName name="TBA">#REF!</definedName>
    <definedName name="tbl_ProdInfo" localSheetId="32" hidden="1">#REF!</definedName>
    <definedName name="tbl_ProdInfo" localSheetId="10" hidden="1">#REF!</definedName>
    <definedName name="tbl_ProdInfo" hidden="1">#REF!</definedName>
    <definedName name="tbtram" localSheetId="32">#REF!</definedName>
    <definedName name="tbtram" localSheetId="10">#REF!</definedName>
    <definedName name="tbtram">#REF!</definedName>
    <definedName name="TC" localSheetId="32">#REF!</definedName>
    <definedName name="TC" localSheetId="10">#REF!</definedName>
    <definedName name="TC">#REF!</definedName>
    <definedName name="TC_NHANH1" localSheetId="32">#REF!</definedName>
    <definedName name="TC_NHANH1" localSheetId="10">#REF!</definedName>
    <definedName name="TC_NHANH1">#REF!</definedName>
    <definedName name="Tchuan" localSheetId="32">#REF!</definedName>
    <definedName name="Tchuan" localSheetId="10">#REF!</definedName>
    <definedName name="Tchuan">#REF!</definedName>
    <definedName name="td1p" localSheetId="32">#REF!</definedName>
    <definedName name="td1p" localSheetId="10">#REF!</definedName>
    <definedName name="td1p">#REF!</definedName>
    <definedName name="td3p" localSheetId="32">#REF!</definedName>
    <definedName name="td3p" localSheetId="10">#REF!</definedName>
    <definedName name="td3p">#REF!</definedName>
    <definedName name="tdnc1p" localSheetId="32">#REF!</definedName>
    <definedName name="tdnc1p" localSheetId="10">#REF!</definedName>
    <definedName name="tdnc1p">#REF!</definedName>
    <definedName name="tdo" localSheetId="32">#REF!</definedName>
    <definedName name="tdo" localSheetId="10">#REF!</definedName>
    <definedName name="tdo">#REF!</definedName>
    <definedName name="tdtr2cnc" localSheetId="32">#REF!</definedName>
    <definedName name="tdtr2cnc" localSheetId="10">#REF!</definedName>
    <definedName name="tdtr2cnc">#REF!</definedName>
    <definedName name="tdtr2cvl" localSheetId="32">#REF!</definedName>
    <definedName name="tdtr2cvl" localSheetId="10">#REF!</definedName>
    <definedName name="tdtr2cvl">#REF!</definedName>
    <definedName name="tdvl1p" localSheetId="32">#REF!</definedName>
    <definedName name="tdvl1p" localSheetId="10">#REF!</definedName>
    <definedName name="tdvl1p">#REF!</definedName>
    <definedName name="ten" localSheetId="32">#REF!</definedName>
    <definedName name="ten" localSheetId="10">#REF!</definedName>
    <definedName name="ten">#REF!</definedName>
    <definedName name="test" localSheetId="32">#REF!</definedName>
    <definedName name="test" localSheetId="10">#REF!</definedName>
    <definedName name="test">#REF!</definedName>
    <definedName name="TG" localSheetId="8">[5]Names!$D$7</definedName>
    <definedName name="TG">[5]Names!$D$7</definedName>
    <definedName name="TH.BM" localSheetId="8">#REF!</definedName>
    <definedName name="TH.BM" localSheetId="32">#REF!</definedName>
    <definedName name="TH.BM" localSheetId="10">#REF!</definedName>
    <definedName name="TH.BM">#REF!</definedName>
    <definedName name="TH.DVKD" localSheetId="32">#REF!</definedName>
    <definedName name="TH.DVKD" localSheetId="10">#REF!</definedName>
    <definedName name="TH.DVKD">#REF!</definedName>
    <definedName name="TH.HB" localSheetId="32">#REF!</definedName>
    <definedName name="TH.HB" localSheetId="10">#REF!</definedName>
    <definedName name="TH.HB">#REF!</definedName>
    <definedName name="TH.HR" localSheetId="32">#REF!</definedName>
    <definedName name="TH.HR" localSheetId="10">#REF!</definedName>
    <definedName name="TH.HR">#REF!</definedName>
    <definedName name="TH.KT" localSheetId="32">#REF!</definedName>
    <definedName name="TH.KT" localSheetId="10">#REF!</definedName>
    <definedName name="TH.KT">#REF!</definedName>
    <definedName name="TH.NK" localSheetId="32">#REF!</definedName>
    <definedName name="TH.NK" localSheetId="10">#REF!</definedName>
    <definedName name="TH.NK">#REF!</definedName>
    <definedName name="TH.SL" localSheetId="32">#REF!</definedName>
    <definedName name="TH.SL" localSheetId="10">#REF!</definedName>
    <definedName name="TH.SL">#REF!</definedName>
    <definedName name="TH.TBDM" localSheetId="32">#REF!</definedName>
    <definedName name="TH.TBDM" localSheetId="10">#REF!</definedName>
    <definedName name="TH.TBDM">#REF!</definedName>
    <definedName name="TH.TC" localSheetId="32">#REF!</definedName>
    <definedName name="TH.TC" localSheetId="10">#REF!</definedName>
    <definedName name="TH.TC">#REF!</definedName>
    <definedName name="tha" localSheetId="8" hidden="1">{"'Sheet1'!$L$16"}</definedName>
    <definedName name="tha" hidden="1">{"'Sheet1'!$L$16"}</definedName>
    <definedName name="thanhhoa" localSheetId="8">'[7]Dt 2001'!#REF!</definedName>
    <definedName name="thanhhoa" localSheetId="9">'[7]Dt 2001'!#REF!</definedName>
    <definedName name="thanhhoa" localSheetId="32">'[7]Dt 2001'!#REF!</definedName>
    <definedName name="thanhhoa" localSheetId="10">'[7]Dt 2001'!#REF!</definedName>
    <definedName name="thanhhoa">'[7]Dt 2001'!#REF!</definedName>
    <definedName name="thanhtien" localSheetId="8">#REF!</definedName>
    <definedName name="thanhtien" localSheetId="32">#REF!</definedName>
    <definedName name="thanhtien" localSheetId="10">#REF!</definedName>
    <definedName name="thanhtien">#REF!</definedName>
    <definedName name="thepma">10500</definedName>
    <definedName name="THGO1pnc" localSheetId="8">#REF!</definedName>
    <definedName name="THGO1pnc" localSheetId="32">#REF!</definedName>
    <definedName name="THGO1pnc" localSheetId="10">#REF!</definedName>
    <definedName name="THGO1pnc">#REF!</definedName>
    <definedName name="thht" localSheetId="32">#REF!</definedName>
    <definedName name="thht" localSheetId="10">#REF!</definedName>
    <definedName name="thht">#REF!</definedName>
    <definedName name="THI" localSheetId="32">#REF!</definedName>
    <definedName name="THI" localSheetId="10">#REF!</definedName>
    <definedName name="THI">#REF!</definedName>
    <definedName name="thinh" localSheetId="32">#REF!</definedName>
    <definedName name="thinh" localSheetId="10">#REF!</definedName>
    <definedName name="thinh">#REF!</definedName>
    <definedName name="thkp3" localSheetId="32">#REF!</definedName>
    <definedName name="thkp3" localSheetId="10">#REF!</definedName>
    <definedName name="thkp3">#REF!</definedName>
    <definedName name="thtt" localSheetId="32">#REF!</definedName>
    <definedName name="thtt" localSheetId="10">#REF!</definedName>
    <definedName name="thtt">#REF!</definedName>
    <definedName name="thue">6</definedName>
    <definedName name="Tien" localSheetId="8">#REF!</definedName>
    <definedName name="Tien" localSheetId="32">#REF!</definedName>
    <definedName name="Tien" localSheetId="10">#REF!</definedName>
    <definedName name="Tien">#REF!</definedName>
    <definedName name="tienluong" localSheetId="32">#REF!</definedName>
    <definedName name="tienluong" localSheetId="10">#REF!</definedName>
    <definedName name="tienluong">#REF!</definedName>
    <definedName name="TienThanhToan" localSheetId="32">#REF!</definedName>
    <definedName name="TienThanhToan" localSheetId="10">#REF!</definedName>
    <definedName name="TienThanhToan">#REF!</definedName>
    <definedName name="TienThanhToanNB" localSheetId="32">#REF!</definedName>
    <definedName name="TienThanhToanNB" localSheetId="10">#REF!</definedName>
    <definedName name="TienThanhToanNB">#REF!</definedName>
    <definedName name="Tiepdiama">9500</definedName>
    <definedName name="Tim_cong" localSheetId="8">#REF!</definedName>
    <definedName name="Tim_cong" localSheetId="32">#REF!</definedName>
    <definedName name="Tim_cong" localSheetId="10">#REF!</definedName>
    <definedName name="Tim_cong">#REF!</definedName>
    <definedName name="tim_xuat_hien" localSheetId="32">#REF!</definedName>
    <definedName name="tim_xuat_hien" localSheetId="10">#REF!</definedName>
    <definedName name="tim_xuat_hien">#REF!</definedName>
    <definedName name="TITAN" localSheetId="32">#REF!</definedName>
    <definedName name="TITAN" localSheetId="10">#REF!</definedName>
    <definedName name="TITAN">#REF!</definedName>
    <definedName name="TLAC120" localSheetId="32">#REF!</definedName>
    <definedName name="TLAC120" localSheetId="10">#REF!</definedName>
    <definedName name="TLAC120">#REF!</definedName>
    <definedName name="TLAC35" localSheetId="32">#REF!</definedName>
    <definedName name="TLAC35" localSheetId="10">#REF!</definedName>
    <definedName name="TLAC35">#REF!</definedName>
    <definedName name="TLAC50" localSheetId="32">#REF!</definedName>
    <definedName name="TLAC50" localSheetId="10">#REF!</definedName>
    <definedName name="TLAC50">#REF!</definedName>
    <definedName name="TLAC70" localSheetId="32">#REF!</definedName>
    <definedName name="TLAC70" localSheetId="10">#REF!</definedName>
    <definedName name="TLAC70">#REF!</definedName>
    <definedName name="TLAC95" localSheetId="32">#REF!</definedName>
    <definedName name="TLAC95" localSheetId="10">#REF!</definedName>
    <definedName name="TLAC95">#REF!</definedName>
    <definedName name="TLD" localSheetId="8">[5]Names!$D$9</definedName>
    <definedName name="TLD">[5]Names!$D$9</definedName>
    <definedName name="Tle" localSheetId="8">#REF!</definedName>
    <definedName name="Tle" localSheetId="32">#REF!</definedName>
    <definedName name="Tle" localSheetId="10">#REF!</definedName>
    <definedName name="Tle">#REF!</definedName>
    <definedName name="TLY" localSheetId="8">[5]Names!$D$8</definedName>
    <definedName name="TLY">[5]Names!$D$8</definedName>
    <definedName name="ton" localSheetId="8">#REF!</definedName>
    <definedName name="ton" localSheetId="32">#REF!</definedName>
    <definedName name="ton" localSheetId="10">#REF!</definedName>
    <definedName name="ton">#REF!</definedName>
    <definedName name="Tong_co" localSheetId="32">#REF!</definedName>
    <definedName name="Tong_co" localSheetId="10">#REF!</definedName>
    <definedName name="Tong_co">#REF!</definedName>
    <definedName name="Tong_no" localSheetId="32">#REF!</definedName>
    <definedName name="Tong_no" localSheetId="10">#REF!</definedName>
    <definedName name="Tong_no">#REF!</definedName>
    <definedName name="TOTAL" localSheetId="32">#REF!</definedName>
    <definedName name="TOTAL" localSheetId="10">#REF!</definedName>
    <definedName name="TOTAL">#REF!</definedName>
    <definedName name="TPLRP" localSheetId="32">#REF!</definedName>
    <definedName name="TPLRP" localSheetId="10">#REF!</definedName>
    <definedName name="TPLRP">#REF!</definedName>
    <definedName name="Tra_Cot" localSheetId="8">#REF!</definedName>
    <definedName name="Tra_Cot" localSheetId="32">#REF!</definedName>
    <definedName name="Tra_Cot" localSheetId="10">#REF!</definedName>
    <definedName name="Tra_Cot">#REF!</definedName>
    <definedName name="Tra_DM_su_dung" localSheetId="32">#REF!</definedName>
    <definedName name="Tra_DM_su_dung" localSheetId="10">#REF!</definedName>
    <definedName name="Tra_DM_su_dung">#REF!</definedName>
    <definedName name="Tra_don_gia_KS" localSheetId="32">#REF!</definedName>
    <definedName name="Tra_don_gia_KS" localSheetId="10">#REF!</definedName>
    <definedName name="Tra_don_gia_KS">#REF!</definedName>
    <definedName name="Tra_DTCT" localSheetId="32">#REF!</definedName>
    <definedName name="Tra_DTCT" localSheetId="10">#REF!</definedName>
    <definedName name="Tra_DTCT">#REF!</definedName>
    <definedName name="Tra_gtxl_cong" localSheetId="32">#REF!</definedName>
    <definedName name="Tra_gtxl_cong" localSheetId="10">#REF!</definedName>
    <definedName name="Tra_gtxl_cong">#REF!</definedName>
    <definedName name="Tra_ten_cong" localSheetId="32">#REF!</definedName>
    <definedName name="Tra_ten_cong" localSheetId="10">#REF!</definedName>
    <definedName name="Tra_ten_cong">#REF!</definedName>
    <definedName name="Tra_tim_hang_mucPT_trung" localSheetId="32">#REF!</definedName>
    <definedName name="Tra_tim_hang_mucPT_trung" localSheetId="10">#REF!</definedName>
    <definedName name="Tra_tim_hang_mucPT_trung">#REF!</definedName>
    <definedName name="Tra_TL" localSheetId="32">#REF!</definedName>
    <definedName name="Tra_TL" localSheetId="10">#REF!</definedName>
    <definedName name="Tra_TL">#REF!</definedName>
    <definedName name="Tra_ty_le2" localSheetId="32">#REF!</definedName>
    <definedName name="Tra_ty_le2" localSheetId="10">#REF!</definedName>
    <definedName name="Tra_ty_le2">#REF!</definedName>
    <definedName name="Tra_ty_le3" localSheetId="32">#REF!</definedName>
    <definedName name="Tra_ty_le3" localSheetId="10">#REF!</definedName>
    <definedName name="Tra_ty_le3">#REF!</definedName>
    <definedName name="Tra_ty_le4" localSheetId="32">#REF!</definedName>
    <definedName name="Tra_ty_le4" localSheetId="10">#REF!</definedName>
    <definedName name="Tra_ty_le4">#REF!</definedName>
    <definedName name="Tra_ty_le5" localSheetId="32">#REF!</definedName>
    <definedName name="Tra_ty_le5" localSheetId="10">#REF!</definedName>
    <definedName name="Tra_ty_le5">#REF!</definedName>
    <definedName name="TRA_VAT_LIEU" localSheetId="32">#REF!</definedName>
    <definedName name="TRA_VAT_LIEU" localSheetId="10">#REF!</definedName>
    <definedName name="TRA_VAT_LIEU">#REF!</definedName>
    <definedName name="TRA_VL" localSheetId="32">#REF!</definedName>
    <definedName name="TRA_VL" localSheetId="10">#REF!</definedName>
    <definedName name="TRA_VL">#REF!</definedName>
    <definedName name="TRADE2" localSheetId="32">#REF!</definedName>
    <definedName name="TRADE2" localSheetId="10">#REF!</definedName>
    <definedName name="TRADE2">#REF!</definedName>
    <definedName name="TRAM" localSheetId="32">#REF!</definedName>
    <definedName name="TRAM" localSheetId="10">#REF!</definedName>
    <definedName name="TRAM">#REF!</definedName>
    <definedName name="TRAvH" localSheetId="32">#REF!</definedName>
    <definedName name="TRAvH" localSheetId="10">#REF!</definedName>
    <definedName name="TRAvH">#REF!</definedName>
    <definedName name="TRAVL" localSheetId="32">#REF!</definedName>
    <definedName name="TRAVL" localSheetId="10">#REF!</definedName>
    <definedName name="TRAVL">#REF!</definedName>
    <definedName name="trigianhapthan" localSheetId="32">#REF!</definedName>
    <definedName name="trigianhapthan" localSheetId="10">#REF!</definedName>
    <definedName name="trigianhapthan">#REF!</definedName>
    <definedName name="trigiaxuatthan" localSheetId="32">#REF!</definedName>
    <definedName name="trigiaxuatthan" localSheetId="10">#REF!</definedName>
    <definedName name="trigiaxuatthan">#REF!</definedName>
    <definedName name="TT" localSheetId="32">#REF!</definedName>
    <definedName name="TT" localSheetId="10">#REF!</definedName>
    <definedName name="TT">#REF!</definedName>
    <definedName name="TT_1P" localSheetId="32">#REF!</definedName>
    <definedName name="TT_1P" localSheetId="10">#REF!</definedName>
    <definedName name="TT_1P">#REF!</definedName>
    <definedName name="TT_3p" localSheetId="32">#REF!</definedName>
    <definedName name="TT_3p" localSheetId="10">#REF!</definedName>
    <definedName name="TT_3p">#REF!</definedName>
    <definedName name="ttao" localSheetId="32">#REF!</definedName>
    <definedName name="ttao" localSheetId="10">#REF!</definedName>
    <definedName name="ttao">#REF!</definedName>
    <definedName name="ttbt" localSheetId="32">#REF!</definedName>
    <definedName name="ttbt" localSheetId="10">#REF!</definedName>
    <definedName name="ttbt">#REF!</definedName>
    <definedName name="tthi" localSheetId="32">#REF!</definedName>
    <definedName name="tthi" localSheetId="10">#REF!</definedName>
    <definedName name="tthi">#REF!</definedName>
    <definedName name="ttinh" localSheetId="32">#REF!</definedName>
    <definedName name="ttinh" localSheetId="10">#REF!</definedName>
    <definedName name="ttinh">#REF!</definedName>
    <definedName name="ttronmk" localSheetId="32">#REF!</definedName>
    <definedName name="ttronmk" localSheetId="10">#REF!</definedName>
    <definedName name="ttronmk">#REF!</definedName>
    <definedName name="ttttt" localSheetId="8" hidden="1">{"'Sheet1'!$L$16"}</definedName>
    <definedName name="ttttt" hidden="1">{"'Sheet1'!$L$16"}</definedName>
    <definedName name="TTTTTTTTT" localSheetId="8" hidden="1">{"'Sheet1'!$L$16"}</definedName>
    <definedName name="TTTTTTTTT" hidden="1">{"'Sheet1'!$L$16"}</definedName>
    <definedName name="ttttttttttt" localSheetId="8" hidden="1">{"'Sheet1'!$L$16"}</definedName>
    <definedName name="ttttttttttt" hidden="1">{"'Sheet1'!$L$16"}</definedName>
    <definedName name="ttttttttttttttttt" localSheetId="32">#REF!</definedName>
    <definedName name="ttttttttttttttttt" localSheetId="10">#REF!</definedName>
    <definedName name="ttttttttttttttttt">#REF!</definedName>
    <definedName name="tuyennhanh" localSheetId="8" hidden="1">{"'Sheet1'!$L$16"}</definedName>
    <definedName name="tuyennhanh" hidden="1">{"'Sheet1'!$L$16"}</definedName>
    <definedName name="tv75nc" localSheetId="32">#REF!</definedName>
    <definedName name="tv75nc" localSheetId="10">#REF!</definedName>
    <definedName name="tv75nc">#REF!</definedName>
    <definedName name="tv75vl" localSheetId="32">#REF!</definedName>
    <definedName name="tv75vl" localSheetId="10">#REF!</definedName>
    <definedName name="tv75vl">#REF!</definedName>
    <definedName name="TW" localSheetId="9">#REF!</definedName>
    <definedName name="TW" localSheetId="32">#REF!</definedName>
    <definedName name="TW" localSheetId="10">#REF!</definedName>
    <definedName name="TW">#REF!</definedName>
    <definedName name="ty_le" localSheetId="32">#REF!</definedName>
    <definedName name="ty_le" localSheetId="10">#REF!</definedName>
    <definedName name="ty_le">#REF!</definedName>
    <definedName name="Ty_Le_1" localSheetId="32">#REF!</definedName>
    <definedName name="Ty_Le_1" localSheetId="10">#REF!</definedName>
    <definedName name="Ty_Le_1">#REF!</definedName>
    <definedName name="ty_le_BTN" localSheetId="32">#REF!</definedName>
    <definedName name="ty_le_BTN" localSheetId="10">#REF!</definedName>
    <definedName name="ty_le_BTN">#REF!</definedName>
    <definedName name="Ty_le1" localSheetId="32">#REF!</definedName>
    <definedName name="Ty_le1" localSheetId="10">#REF!</definedName>
    <definedName name="Ty_le1">#REF!</definedName>
    <definedName name="ư" localSheetId="8" hidden="1">{"'Sheet1'!$L$16"}</definedName>
    <definedName name="ư" hidden="1">{"'Sheet1'!$L$16"}</definedName>
    <definedName name="UP" localSheetId="8">#REF!,#REF!,#REF!,#REF!,#REF!,#REF!,#REF!,#REF!,#REF!,#REF!,#REF!</definedName>
    <definedName name="UP" localSheetId="32">#REF!,#REF!,#REF!,#REF!,#REF!,#REF!,#REF!,#REF!,#REF!,#REF!,#REF!</definedName>
    <definedName name="UP" localSheetId="10">#REF!,#REF!,#REF!,#REF!,#REF!,#REF!,#REF!,#REF!,#REF!,#REF!,#REF!</definedName>
    <definedName name="UP">#REF!,#REF!,#REF!,#REF!,#REF!,#REF!,#REF!,#REF!,#REF!,#REF!,#REF!</definedName>
    <definedName name="VAÄT_LIEÄU">"ATRAM"</definedName>
    <definedName name="vanchuyen" localSheetId="8">#REF!</definedName>
    <definedName name="vanchuyen" localSheetId="32">#REF!</definedName>
    <definedName name="vanchuyen" localSheetId="10">#REF!</definedName>
    <definedName name="vanchuyen">#REF!</definedName>
    <definedName name="VARIINST" localSheetId="32">#REF!</definedName>
    <definedName name="VARIINST" localSheetId="10">#REF!</definedName>
    <definedName name="VARIINST">#REF!</definedName>
    <definedName name="VARIPURC" localSheetId="32">#REF!</definedName>
    <definedName name="VARIPURC" localSheetId="10">#REF!</definedName>
    <definedName name="VARIPURC">#REF!</definedName>
    <definedName name="vat_lieu_KVIII" localSheetId="32">#REF!</definedName>
    <definedName name="vat_lieu_KVIII" localSheetId="10">#REF!</definedName>
    <definedName name="vat_lieu_KVIII">#REF!</definedName>
    <definedName name="Vattu" localSheetId="32">#REF!</definedName>
    <definedName name="Vattu" localSheetId="10">#REF!</definedName>
    <definedName name="Vattu">#REF!</definedName>
    <definedName name="VC" localSheetId="32">#REF!</definedName>
    <definedName name="VC" localSheetId="10">#REF!</definedName>
    <definedName name="VC">#REF!</definedName>
    <definedName name="vccot" localSheetId="32">#REF!</definedName>
    <definedName name="vccot" localSheetId="10">#REF!</definedName>
    <definedName name="vccot">#REF!</definedName>
    <definedName name="VCHT" localSheetId="32">#REF!</definedName>
    <definedName name="VCHT" localSheetId="10">#REF!</definedName>
    <definedName name="VCHT">#REF!</definedName>
    <definedName name="vcoto" localSheetId="8" hidden="1">{"'Sheet1'!$L$16"}</definedName>
    <definedName name="vcoto" hidden="1">{"'Sheet1'!$L$16"}</definedName>
    <definedName name="vctb" localSheetId="32">#REF!</definedName>
    <definedName name="vctb" localSheetId="10">#REF!</definedName>
    <definedName name="vctb">#REF!</definedName>
    <definedName name="VCTT" localSheetId="32">#REF!</definedName>
    <definedName name="VCTT" localSheetId="10">#REF!</definedName>
    <definedName name="VCTT">#REF!</definedName>
    <definedName name="vd" localSheetId="32">#REF!</definedName>
    <definedName name="vd" localSheetId="10">#REF!</definedName>
    <definedName name="vd">#REF!</definedName>
    <definedName name="vd3p" localSheetId="32">#REF!</definedName>
    <definedName name="vd3p" localSheetId="10">#REF!</definedName>
    <definedName name="vd3p">#REF!</definedName>
    <definedName name="Viet" localSheetId="8" hidden="1">{"'Sheet1'!$L$16"}</definedName>
    <definedName name="Viet" hidden="1">{"'Sheet1'!$L$16"}</definedName>
    <definedName name="vl1p" localSheetId="32">#REF!</definedName>
    <definedName name="vl1p" localSheetId="10">#REF!</definedName>
    <definedName name="vl1p">#REF!</definedName>
    <definedName name="vl3p" localSheetId="32">#REF!</definedName>
    <definedName name="vl3p" localSheetId="10">#REF!</definedName>
    <definedName name="vl3p">#REF!</definedName>
    <definedName name="VLBS">#N/A</definedName>
    <definedName name="Vlcap0.7" localSheetId="8">#REF!</definedName>
    <definedName name="Vlcap0.7" localSheetId="32">#REF!</definedName>
    <definedName name="Vlcap0.7" localSheetId="10">#REF!</definedName>
    <definedName name="Vlcap0.7">#REF!</definedName>
    <definedName name="VLcap1" localSheetId="32">#REF!</definedName>
    <definedName name="VLcap1" localSheetId="10">#REF!</definedName>
    <definedName name="VLcap1">#REF!</definedName>
    <definedName name="vlct" localSheetId="8" hidden="1">{"'Sheet1'!$L$16"}</definedName>
    <definedName name="vlct" hidden="1">{"'Sheet1'!$L$16"}</definedName>
    <definedName name="vldn400" localSheetId="32">#REF!</definedName>
    <definedName name="vldn400" localSheetId="10">#REF!</definedName>
    <definedName name="vldn400">#REF!</definedName>
    <definedName name="vldn600" localSheetId="32">#REF!</definedName>
    <definedName name="vldn600" localSheetId="10">#REF!</definedName>
    <definedName name="vldn600">#REF!</definedName>
    <definedName name="VLM" localSheetId="32">#REF!</definedName>
    <definedName name="VLM" localSheetId="10">#REF!</definedName>
    <definedName name="VLM">#REF!</definedName>
    <definedName name="vltram" localSheetId="32">#REF!</definedName>
    <definedName name="vltram" localSheetId="10">#REF!</definedName>
    <definedName name="vltram">#REF!</definedName>
    <definedName name="vr3p" localSheetId="32">#REF!</definedName>
    <definedName name="vr3p" localSheetId="10">#REF!</definedName>
    <definedName name="vr3p">#REF!</definedName>
    <definedName name="Vu" localSheetId="32">#REF!</definedName>
    <definedName name="Vu" localSheetId="10">#REF!</definedName>
    <definedName name="Vu">#REF!</definedName>
    <definedName name="Vu_" localSheetId="32">#REF!</definedName>
    <definedName name="Vu_" localSheetId="10">#REF!</definedName>
    <definedName name="Vu_">#REF!</definedName>
    <definedName name="Vua" localSheetId="32">#REF!</definedName>
    <definedName name="Vua" localSheetId="10">#REF!</definedName>
    <definedName name="Vua">#REF!</definedName>
    <definedName name="W" localSheetId="32">#REF!</definedName>
    <definedName name="W" localSheetId="10">#REF!</definedName>
    <definedName name="W">#REF!</definedName>
    <definedName name="Wdaymong" localSheetId="32">#REF!</definedName>
    <definedName name="Wdaymong" localSheetId="10">#REF!</definedName>
    <definedName name="Wdaymong">#REF!</definedName>
    <definedName name="WIRE1">5</definedName>
    <definedName name="wl" localSheetId="8">#REF!</definedName>
    <definedName name="wl" localSheetId="32">#REF!</definedName>
    <definedName name="wl" localSheetId="10">#REF!</definedName>
    <definedName name="wl">#REF!</definedName>
    <definedName name="wrn.aaa." localSheetId="8" hidden="1">{#N/A,#N/A,FALSE,"Sheet1";#N/A,#N/A,FALSE,"Sheet1";#N/A,#N/A,FALSE,"Sheet1"}</definedName>
    <definedName name="wrn.aaa." hidden="1">{#N/A,#N/A,FALSE,"Sheet1";#N/A,#N/A,FALSE,"Sheet1";#N/A,#N/A,FALSE,"Sheet1"}</definedName>
    <definedName name="wrn.Bang._.ke._.nhan._.hang." localSheetId="8" hidden="1">{#N/A,#N/A,FALSE,"Ke khai NH"}</definedName>
    <definedName name="wrn.Bang._.ke._.nhan._.hang." hidden="1">{#N/A,#N/A,FALSE,"Ke khai NH"}</definedName>
    <definedName name="wrn.Che._.do._.duoc._.huong." localSheetId="8" hidden="1">{#N/A,#N/A,FALSE,"BN (2)"}</definedName>
    <definedName name="wrn.Che._.do._.duoc._.huong." hidden="1">{#N/A,#N/A,FALSE,"BN (2)"}</definedName>
    <definedName name="wrn.chi._.tiÆt." localSheetId="8" hidden="1">{#N/A,#N/A,FALSE,"Chi tiÆt"}</definedName>
    <definedName name="wrn.chi._.tiÆt." hidden="1">{#N/A,#N/A,FALSE,"Chi tiÆt"}</definedName>
    <definedName name="wrn.cong." localSheetId="8" hidden="1">{#N/A,#N/A,FALSE,"Sheet1"}</definedName>
    <definedName name="wrn.cong." hidden="1">{#N/A,#N/A,FALSE,"Sheet1"}</definedName>
    <definedName name="wrn.Giáy._.bao._.no." localSheetId="8" hidden="1">{#N/A,#N/A,FALSE,"BN"}</definedName>
    <definedName name="wrn.Giáy._.bao._.no." hidden="1">{#N/A,#N/A,FALSE,"BN"}</definedName>
    <definedName name="wrn.vd." localSheetId="8" hidden="1">{#N/A,#N/A,TRUE,"BT M200 da 10x20"}</definedName>
    <definedName name="wrn.vd." hidden="1">{#N/A,#N/A,TRUE,"BT M200 da 10x20"}</definedName>
    <definedName name="Ws" localSheetId="8">#REF!</definedName>
    <definedName name="Ws" localSheetId="32">#REF!</definedName>
    <definedName name="Ws" localSheetId="10">#REF!</definedName>
    <definedName name="Ws">#REF!</definedName>
    <definedName name="Wss" localSheetId="32">#REF!</definedName>
    <definedName name="Wss" localSheetId="10">#REF!</definedName>
    <definedName name="Wss">#REF!</definedName>
    <definedName name="Wst" localSheetId="32">#REF!</definedName>
    <definedName name="Wst" localSheetId="10">#REF!</definedName>
    <definedName name="Wst">#REF!</definedName>
    <definedName name="wt" localSheetId="32">#REF!</definedName>
    <definedName name="wt" localSheetId="10">#REF!</definedName>
    <definedName name="wt">#REF!</definedName>
    <definedName name="wwwwwwwwwwwwwwwwwwwwư" localSheetId="32">#REF!</definedName>
    <definedName name="wwwwwwwwwwwwwwwwwwwwư" localSheetId="10">#REF!</definedName>
    <definedName name="wwwwwwwwwwwwwwwwwwwwư">#REF!</definedName>
    <definedName name="X" localSheetId="32">#REF!</definedName>
    <definedName name="X" localSheetId="10">#REF!</definedName>
    <definedName name="X">#REF!</definedName>
    <definedName name="x1pind" localSheetId="32">#REF!</definedName>
    <definedName name="x1pind" localSheetId="10">#REF!</definedName>
    <definedName name="x1pind">#REF!</definedName>
    <definedName name="x1ping" localSheetId="32">#REF!</definedName>
    <definedName name="x1ping" localSheetId="10">#REF!</definedName>
    <definedName name="x1ping">#REF!</definedName>
    <definedName name="x1pint" localSheetId="32">#REF!</definedName>
    <definedName name="x1pint" localSheetId="10">#REF!</definedName>
    <definedName name="x1pint">#REF!</definedName>
    <definedName name="XB_80" localSheetId="32">#REF!</definedName>
    <definedName name="XB_80" localSheetId="10">#REF!</definedName>
    <definedName name="XB_80">#REF!</definedName>
    <definedName name="XBCNCKT">5600</definedName>
    <definedName name="XCCT">0.5</definedName>
    <definedName name="xfco" localSheetId="32">#REF!</definedName>
    <definedName name="xfco" localSheetId="10">#REF!</definedName>
    <definedName name="xfco">#REF!</definedName>
    <definedName name="xfco3p" localSheetId="32">#REF!</definedName>
    <definedName name="xfco3p" localSheetId="10">#REF!</definedName>
    <definedName name="xfco3p">#REF!</definedName>
    <definedName name="xfcotnc" localSheetId="32">#REF!</definedName>
    <definedName name="xfcotnc" localSheetId="10">#REF!</definedName>
    <definedName name="xfcotnc">#REF!</definedName>
    <definedName name="xfcotvl" localSheetId="32">#REF!</definedName>
    <definedName name="xfcotvl" localSheetId="10">#REF!</definedName>
    <definedName name="xfcotvl">#REF!</definedName>
    <definedName name="xh" localSheetId="32">#REF!</definedName>
    <definedName name="xh" localSheetId="10">#REF!</definedName>
    <definedName name="xh">#REF!</definedName>
    <definedName name="xhn" localSheetId="32">#REF!</definedName>
    <definedName name="xhn" localSheetId="10">#REF!</definedName>
    <definedName name="xhn">#REF!</definedName>
    <definedName name="xig" localSheetId="32">#REF!</definedName>
    <definedName name="xig" localSheetId="10">#REF!</definedName>
    <definedName name="xig">#REF!</definedName>
    <definedName name="xig1" localSheetId="32">#REF!</definedName>
    <definedName name="xig1" localSheetId="10">#REF!</definedName>
    <definedName name="xig1">#REF!</definedName>
    <definedName name="xig1p" localSheetId="32">#REF!</definedName>
    <definedName name="xig1p" localSheetId="10">#REF!</definedName>
    <definedName name="xig1p">#REF!</definedName>
    <definedName name="xig3p" localSheetId="32">#REF!</definedName>
    <definedName name="xig3p" localSheetId="10">#REF!</definedName>
    <definedName name="xig3p">#REF!</definedName>
    <definedName name="xignc3p" localSheetId="32">#REF!</definedName>
    <definedName name="xignc3p" localSheetId="10">#REF!</definedName>
    <definedName name="xignc3p">#REF!</definedName>
    <definedName name="xigvl3p" localSheetId="32">#REF!</definedName>
    <definedName name="xigvl3p" localSheetId="10">#REF!</definedName>
    <definedName name="xigvl3p">#REF!</definedName>
    <definedName name="xin" localSheetId="32">#REF!</definedName>
    <definedName name="xin" localSheetId="10">#REF!</definedName>
    <definedName name="xin">#REF!</definedName>
    <definedName name="xin190" localSheetId="32">#REF!</definedName>
    <definedName name="xin190" localSheetId="10">#REF!</definedName>
    <definedName name="xin190">#REF!</definedName>
    <definedName name="xin1903p" localSheetId="32">#REF!</definedName>
    <definedName name="xin1903p" localSheetId="10">#REF!</definedName>
    <definedName name="xin1903p">#REF!</definedName>
    <definedName name="xin2903p" localSheetId="32">#REF!</definedName>
    <definedName name="xin2903p" localSheetId="10">#REF!</definedName>
    <definedName name="xin2903p">#REF!</definedName>
    <definedName name="xin290nc3p" localSheetId="32">#REF!</definedName>
    <definedName name="xin290nc3p" localSheetId="10">#REF!</definedName>
    <definedName name="xin290nc3p">#REF!</definedName>
    <definedName name="xin290vl3p" localSheetId="32">#REF!</definedName>
    <definedName name="xin290vl3p" localSheetId="10">#REF!</definedName>
    <definedName name="xin290vl3p">#REF!</definedName>
    <definedName name="xin3p" localSheetId="32">#REF!</definedName>
    <definedName name="xin3p" localSheetId="10">#REF!</definedName>
    <definedName name="xin3p">#REF!</definedName>
    <definedName name="xind" localSheetId="32">#REF!</definedName>
    <definedName name="xind" localSheetId="10">#REF!</definedName>
    <definedName name="xind">#REF!</definedName>
    <definedName name="xind1p" localSheetId="32">#REF!</definedName>
    <definedName name="xind1p" localSheetId="10">#REF!</definedName>
    <definedName name="xind1p">#REF!</definedName>
    <definedName name="xind3p" localSheetId="32">#REF!</definedName>
    <definedName name="xind3p" localSheetId="10">#REF!</definedName>
    <definedName name="xind3p">#REF!</definedName>
    <definedName name="xindnc1p" localSheetId="32">#REF!</definedName>
    <definedName name="xindnc1p" localSheetId="10">#REF!</definedName>
    <definedName name="xindnc1p">#REF!</definedName>
    <definedName name="xindvl1p" localSheetId="32">#REF!</definedName>
    <definedName name="xindvl1p" localSheetId="10">#REF!</definedName>
    <definedName name="xindvl1p">#REF!</definedName>
    <definedName name="xing1p" localSheetId="32">#REF!</definedName>
    <definedName name="xing1p" localSheetId="10">#REF!</definedName>
    <definedName name="xing1p">#REF!</definedName>
    <definedName name="xingnc1p" localSheetId="32">#REF!</definedName>
    <definedName name="xingnc1p" localSheetId="10">#REF!</definedName>
    <definedName name="xingnc1p">#REF!</definedName>
    <definedName name="xingvl1p" localSheetId="32">#REF!</definedName>
    <definedName name="xingvl1p" localSheetId="10">#REF!</definedName>
    <definedName name="xingvl1p">#REF!</definedName>
    <definedName name="xinnc3p" localSheetId="32">#REF!</definedName>
    <definedName name="xinnc3p" localSheetId="10">#REF!</definedName>
    <definedName name="xinnc3p">#REF!</definedName>
    <definedName name="xint1p" localSheetId="32">#REF!</definedName>
    <definedName name="xint1p" localSheetId="10">#REF!</definedName>
    <definedName name="xint1p">#REF!</definedName>
    <definedName name="xinvl3p" localSheetId="32">#REF!</definedName>
    <definedName name="xinvl3p" localSheetId="10">#REF!</definedName>
    <definedName name="xinvl3p">#REF!</definedName>
    <definedName name="xit" localSheetId="32">#REF!</definedName>
    <definedName name="xit" localSheetId="10">#REF!</definedName>
    <definedName name="xit">#REF!</definedName>
    <definedName name="xit1" localSheetId="32">#REF!</definedName>
    <definedName name="xit1" localSheetId="10">#REF!</definedName>
    <definedName name="xit1">#REF!</definedName>
    <definedName name="xit1p" localSheetId="32">#REF!</definedName>
    <definedName name="xit1p" localSheetId="10">#REF!</definedName>
    <definedName name="xit1p">#REF!</definedName>
    <definedName name="xit2nc3p" localSheetId="32">#REF!</definedName>
    <definedName name="xit2nc3p" localSheetId="10">#REF!</definedName>
    <definedName name="xit2nc3p">#REF!</definedName>
    <definedName name="xit2vl3p" localSheetId="32">#REF!</definedName>
    <definedName name="xit2vl3p" localSheetId="10">#REF!</definedName>
    <definedName name="xit2vl3p">#REF!</definedName>
    <definedName name="xit3p" localSheetId="32">#REF!</definedName>
    <definedName name="xit3p" localSheetId="10">#REF!</definedName>
    <definedName name="xit3p">#REF!</definedName>
    <definedName name="xitnc3p" localSheetId="32">#REF!</definedName>
    <definedName name="xitnc3p" localSheetId="10">#REF!</definedName>
    <definedName name="xitnc3p">#REF!</definedName>
    <definedName name="xitvl3p" localSheetId="32">#REF!</definedName>
    <definedName name="xitvl3p" localSheetId="10">#REF!</definedName>
    <definedName name="xitvl3p">#REF!</definedName>
    <definedName name="xl" localSheetId="32">#REF!</definedName>
    <definedName name="xl" localSheetId="10">#REF!</definedName>
    <definedName name="xl">#REF!</definedName>
    <definedName name="xlc" localSheetId="32">#REF!</definedName>
    <definedName name="xlc" localSheetId="10">#REF!</definedName>
    <definedName name="xlc">#REF!</definedName>
    <definedName name="xlk" localSheetId="32">#REF!</definedName>
    <definedName name="xlk" localSheetId="10">#REF!</definedName>
    <definedName name="xlk">#REF!</definedName>
    <definedName name="xls" localSheetId="8" hidden="1">{"'Sheet1'!$L$16"}</definedName>
    <definedName name="xls" hidden="1">{"'Sheet1'!$L$16"}</definedName>
    <definedName name="xlttbninh" localSheetId="8" hidden="1">{"'Sheet1'!$L$16"}</definedName>
    <definedName name="xlttbninh" hidden="1">{"'Sheet1'!$L$16"}</definedName>
    <definedName name="xn" localSheetId="32">#REF!</definedName>
    <definedName name="xn" localSheetId="10">#REF!</definedName>
    <definedName name="xn">#REF!</definedName>
    <definedName name="XTKKTTC">7500</definedName>
    <definedName name="xuatthan" localSheetId="8">#REF!</definedName>
    <definedName name="xuatthan" localSheetId="32">#REF!</definedName>
    <definedName name="xuatthan" localSheetId="10">#REF!</definedName>
    <definedName name="xuatthan">#REF!</definedName>
    <definedName name="y" localSheetId="32">#REF!</definedName>
    <definedName name="y" localSheetId="10">#REF!</definedName>
    <definedName name="y">#REF!</definedName>
    <definedName name="yyyyyyyyyyyyyyyy" localSheetId="32">#REF!</definedName>
    <definedName name="yyyyyyyyyyyyyyyy" localSheetId="10">#REF!</definedName>
    <definedName name="yyyyyyyyyyyyyyyy">#REF!</definedName>
    <definedName name="z" localSheetId="32">#REF!</definedName>
    <definedName name="z" localSheetId="10">#REF!</definedName>
    <definedName name="z">#REF!</definedName>
    <definedName name="zl" localSheetId="32">#REF!</definedName>
    <definedName name="zl" localSheetId="10">#REF!</definedName>
    <definedName name="zl">#REF!</definedName>
    <definedName name="Zw" localSheetId="32">#REF!</definedName>
    <definedName name="Zw" localSheetId="10">#REF!</definedName>
    <definedName name="Zw">#REF!</definedName>
    <definedName name="ZYX" localSheetId="32">#REF!</definedName>
    <definedName name="ZYX" localSheetId="10">#REF!</definedName>
    <definedName name="ZYX">#REF!</definedName>
    <definedName name="ZZZ" localSheetId="32">#REF!</definedName>
    <definedName name="ZZZ" localSheetId="10">#REF!</definedName>
    <definedName name="ZZZ">#REF!</definedName>
  </definedNames>
  <calcPr calcId="162913"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40" l="1"/>
  <c r="K21" i="40"/>
  <c r="M20" i="40"/>
  <c r="K20" i="40"/>
  <c r="M18" i="40"/>
  <c r="J18" i="40"/>
  <c r="K18" i="40"/>
  <c r="H18" i="40"/>
  <c r="K17" i="40"/>
  <c r="H17" i="40"/>
  <c r="M14" i="40"/>
  <c r="M15" i="40"/>
  <c r="K15" i="40"/>
  <c r="K14" i="40"/>
  <c r="H14" i="40"/>
  <c r="I9" i="40"/>
  <c r="L9" i="40"/>
  <c r="K9" i="40"/>
  <c r="J9" i="40"/>
  <c r="C8" i="40"/>
  <c r="D8" i="40"/>
  <c r="E8" i="40"/>
  <c r="F8" i="40"/>
  <c r="G8" i="40"/>
  <c r="H8" i="40"/>
  <c r="D11" i="39"/>
  <c r="F11" i="39"/>
  <c r="I11" i="39"/>
  <c r="K11" i="39"/>
  <c r="I7" i="39"/>
  <c r="J7" i="39"/>
  <c r="K7" i="39"/>
  <c r="F39" i="38"/>
  <c r="F38" i="38"/>
  <c r="I36" i="38"/>
  <c r="F36" i="38"/>
  <c r="F35" i="38"/>
  <c r="E35" i="38"/>
  <c r="C35" i="38"/>
  <c r="F34" i="38"/>
  <c r="E34" i="38"/>
  <c r="C34" i="38"/>
  <c r="F33" i="38"/>
  <c r="C33" i="38"/>
  <c r="I32" i="38"/>
  <c r="G32" i="38"/>
  <c r="F32" i="38"/>
  <c r="E32" i="38"/>
  <c r="C32" i="38"/>
  <c r="F31" i="38"/>
  <c r="D31" i="38"/>
  <c r="F30" i="38"/>
  <c r="D30" i="38"/>
  <c r="F29" i="38"/>
  <c r="D29" i="38"/>
  <c r="I28" i="38"/>
  <c r="F28" i="38"/>
  <c r="D28" i="38"/>
  <c r="F27" i="38"/>
  <c r="E27" i="38"/>
  <c r="F26" i="38"/>
  <c r="E26" i="38"/>
  <c r="F25" i="38"/>
  <c r="E25" i="38"/>
  <c r="I24" i="38"/>
  <c r="G24" i="38"/>
  <c r="F24" i="38"/>
  <c r="E24" i="38"/>
  <c r="F23" i="38"/>
  <c r="E23" i="38"/>
  <c r="C23" i="38"/>
  <c r="F22" i="38"/>
  <c r="E22" i="38"/>
  <c r="C22" i="38"/>
  <c r="F21" i="38"/>
  <c r="E21" i="38"/>
  <c r="C21" i="38"/>
  <c r="I20" i="38"/>
  <c r="G20" i="38"/>
  <c r="F20" i="38"/>
  <c r="E20" i="38"/>
  <c r="C20" i="38"/>
  <c r="F19" i="38"/>
  <c r="E19" i="38"/>
  <c r="D19" i="38"/>
  <c r="F18" i="38"/>
  <c r="E18" i="38"/>
  <c r="D18" i="38"/>
  <c r="F17" i="38"/>
  <c r="E17" i="38"/>
  <c r="D17" i="38"/>
  <c r="C17" i="38"/>
  <c r="I16" i="38"/>
  <c r="G16" i="38"/>
  <c r="F16" i="38"/>
  <c r="E16" i="38"/>
  <c r="D16" i="38"/>
  <c r="F15" i="38"/>
  <c r="E15" i="38"/>
  <c r="D15" i="38"/>
  <c r="C15" i="38"/>
  <c r="F14" i="38"/>
  <c r="E14" i="38"/>
  <c r="D14" i="38"/>
  <c r="C14" i="38"/>
  <c r="F13" i="38"/>
  <c r="I12" i="38"/>
  <c r="G12" i="38"/>
  <c r="F12" i="38"/>
  <c r="E12" i="38"/>
  <c r="D12" i="38"/>
  <c r="C12" i="38"/>
  <c r="I8" i="38"/>
  <c r="G8" i="38"/>
  <c r="O18" i="36"/>
  <c r="N18" i="36"/>
  <c r="M18" i="36"/>
  <c r="L18" i="36"/>
  <c r="K18" i="36"/>
  <c r="J18" i="36"/>
  <c r="I18" i="36"/>
  <c r="H18" i="36"/>
  <c r="G18" i="36"/>
  <c r="F18" i="36"/>
  <c r="E18" i="36"/>
  <c r="D18" i="36"/>
  <c r="C18" i="36"/>
  <c r="O17" i="36"/>
  <c r="N17" i="36"/>
  <c r="M17" i="36"/>
  <c r="O16" i="36"/>
  <c r="N16" i="36"/>
  <c r="M16" i="36"/>
  <c r="O15" i="36"/>
  <c r="N15" i="36"/>
  <c r="M15" i="36"/>
  <c r="O14" i="36"/>
  <c r="N14" i="36"/>
  <c r="M14" i="36"/>
  <c r="O13" i="36"/>
  <c r="N13" i="36"/>
  <c r="M13" i="36"/>
  <c r="O12" i="36"/>
  <c r="N12" i="36"/>
  <c r="M12" i="36"/>
  <c r="O11" i="36"/>
  <c r="N11" i="36"/>
  <c r="M11" i="36"/>
  <c r="O10" i="36"/>
  <c r="N10" i="36"/>
  <c r="M10" i="36"/>
  <c r="O9" i="36"/>
  <c r="N9" i="36"/>
  <c r="M9" i="36"/>
  <c r="L9" i="36"/>
  <c r="K9" i="36"/>
  <c r="J9" i="36"/>
  <c r="I9" i="36"/>
  <c r="H9" i="36"/>
  <c r="G9" i="36"/>
  <c r="F9" i="36"/>
  <c r="E9" i="36"/>
  <c r="D9" i="36"/>
  <c r="C9" i="36"/>
  <c r="O8" i="36"/>
  <c r="N8" i="36"/>
  <c r="M8" i="36"/>
  <c r="L8" i="36"/>
  <c r="K8" i="36"/>
  <c r="J8" i="36"/>
  <c r="I8" i="36"/>
  <c r="H8" i="36"/>
  <c r="G8" i="36"/>
  <c r="F8" i="36"/>
  <c r="E8" i="36"/>
  <c r="D8" i="36"/>
  <c r="C8" i="36"/>
  <c r="R43" i="34"/>
  <c r="Q43" i="34"/>
  <c r="P43" i="34"/>
  <c r="O43" i="34"/>
  <c r="N43" i="34"/>
  <c r="M43" i="34"/>
  <c r="L43" i="34"/>
  <c r="K43" i="34"/>
  <c r="J43" i="34"/>
  <c r="I43" i="34"/>
  <c r="H43" i="34"/>
  <c r="G43" i="34"/>
  <c r="F43" i="34"/>
  <c r="E43" i="34"/>
  <c r="D43" i="34"/>
  <c r="C43" i="34"/>
  <c r="R34" i="34"/>
  <c r="Q34" i="34"/>
  <c r="P34" i="34"/>
  <c r="O34" i="34"/>
  <c r="N34" i="34"/>
  <c r="M34" i="34"/>
  <c r="L34" i="34"/>
  <c r="K34" i="34"/>
  <c r="J34" i="34"/>
  <c r="I34" i="34"/>
  <c r="H34" i="34"/>
  <c r="G34" i="34"/>
  <c r="F34" i="34"/>
  <c r="E34" i="34"/>
  <c r="D34" i="34"/>
  <c r="C34" i="34"/>
  <c r="R25" i="34"/>
  <c r="Q25" i="34"/>
  <c r="P25" i="34"/>
  <c r="O25" i="34"/>
  <c r="N25" i="34"/>
  <c r="M25" i="34"/>
  <c r="L25" i="34"/>
  <c r="K25" i="34"/>
  <c r="J25" i="34"/>
  <c r="I25" i="34"/>
  <c r="H25" i="34"/>
  <c r="G25" i="34"/>
  <c r="F25" i="34"/>
  <c r="E25" i="34"/>
  <c r="D25" i="34"/>
  <c r="C25" i="34"/>
  <c r="R15" i="34"/>
  <c r="Q15" i="34"/>
  <c r="P15" i="34"/>
  <c r="O15" i="34"/>
  <c r="N15" i="34"/>
  <c r="M15" i="34"/>
  <c r="L15" i="34"/>
  <c r="K15" i="34"/>
  <c r="J15" i="34"/>
  <c r="I15" i="34"/>
  <c r="H15" i="34"/>
  <c r="G15" i="34"/>
  <c r="F15" i="34"/>
  <c r="E15" i="34"/>
  <c r="D15" i="34"/>
  <c r="C15" i="34"/>
  <c r="R6" i="34"/>
  <c r="Q6" i="34"/>
  <c r="P6" i="34"/>
  <c r="O6" i="34"/>
  <c r="N6" i="34"/>
  <c r="M6" i="34"/>
  <c r="L6" i="34"/>
  <c r="K6" i="34"/>
  <c r="J6" i="34"/>
  <c r="I6" i="34"/>
  <c r="H6" i="34"/>
  <c r="G6" i="34"/>
  <c r="F6" i="34"/>
  <c r="E6" i="34"/>
  <c r="D6" i="34"/>
  <c r="C6" i="34"/>
  <c r="D12" i="27"/>
  <c r="T13" i="13"/>
  <c r="S13" i="13"/>
  <c r="O13" i="13"/>
  <c r="I13" i="13"/>
  <c r="C13" i="13"/>
  <c r="O12" i="13"/>
  <c r="I12" i="13"/>
  <c r="C12" i="13"/>
  <c r="O11" i="13"/>
  <c r="I11" i="13"/>
  <c r="C11" i="13"/>
  <c r="O10" i="13"/>
  <c r="I10" i="13"/>
  <c r="C10" i="13"/>
  <c r="O9" i="13"/>
  <c r="N9" i="13"/>
  <c r="M9" i="13"/>
  <c r="L9" i="13"/>
  <c r="I9" i="13"/>
  <c r="G9" i="13"/>
  <c r="F9" i="13"/>
  <c r="C9" i="13"/>
  <c r="O8" i="13"/>
  <c r="L8" i="13"/>
  <c r="I8" i="13"/>
  <c r="H8" i="13"/>
  <c r="C8" i="13"/>
  <c r="O7" i="13"/>
  <c r="I7" i="13"/>
  <c r="C7" i="13"/>
  <c r="G43" i="12"/>
  <c r="G42" i="12"/>
  <c r="J28" i="12"/>
  <c r="I28" i="12"/>
  <c r="H28" i="12"/>
  <c r="J27" i="12"/>
  <c r="I27" i="12"/>
  <c r="H27" i="12"/>
  <c r="J26" i="12"/>
  <c r="I26" i="12"/>
  <c r="H26" i="12"/>
  <c r="J25" i="12"/>
  <c r="I25" i="12"/>
  <c r="H25" i="12"/>
  <c r="J24" i="12"/>
  <c r="I24" i="12"/>
  <c r="H24" i="12"/>
  <c r="J23" i="12"/>
  <c r="I23" i="12"/>
  <c r="H23" i="12"/>
  <c r="J22" i="12"/>
  <c r="I22" i="12"/>
  <c r="H22" i="12"/>
  <c r="J21" i="12"/>
  <c r="I21" i="12"/>
  <c r="H21" i="12"/>
  <c r="J20" i="12"/>
  <c r="I20" i="12"/>
  <c r="H20" i="12"/>
  <c r="J19" i="12"/>
  <c r="I19" i="12"/>
  <c r="H19" i="12"/>
  <c r="J18" i="12"/>
  <c r="I18" i="12"/>
  <c r="H18" i="12"/>
  <c r="J17" i="12"/>
  <c r="I17" i="12"/>
  <c r="H17" i="12"/>
  <c r="J16" i="12"/>
  <c r="I16" i="12"/>
  <c r="H16" i="12"/>
  <c r="J15" i="12"/>
  <c r="I15" i="12"/>
  <c r="H15" i="12"/>
  <c r="J14" i="12"/>
  <c r="I14" i="12"/>
  <c r="H14" i="12"/>
  <c r="J13" i="12"/>
  <c r="I13" i="12"/>
  <c r="H13" i="12"/>
  <c r="J12" i="12"/>
  <c r="I12" i="12"/>
  <c r="H12" i="12"/>
  <c r="J11" i="12"/>
  <c r="I11" i="12"/>
  <c r="H11" i="12"/>
  <c r="J10" i="12"/>
  <c r="I10" i="12"/>
  <c r="H10" i="12"/>
  <c r="J9" i="12"/>
  <c r="I9" i="12"/>
  <c r="H9" i="12"/>
  <c r="J8" i="12"/>
  <c r="I8" i="12"/>
  <c r="H8" i="12"/>
  <c r="J7" i="12"/>
  <c r="I7" i="12"/>
  <c r="H7" i="12"/>
  <c r="J40" i="27"/>
  <c r="X27" i="27"/>
  <c r="Z27" i="27"/>
  <c r="W27" i="27"/>
  <c r="V27" i="27"/>
  <c r="AA27" i="27"/>
  <c r="X26" i="27"/>
  <c r="Z26" i="27"/>
  <c r="W26" i="27"/>
  <c r="V26" i="27"/>
  <c r="AA26" i="27"/>
  <c r="X25" i="27"/>
  <c r="Z25" i="27"/>
  <c r="W25" i="27"/>
  <c r="V25" i="27"/>
  <c r="AA25" i="27"/>
  <c r="U25" i="27"/>
  <c r="X24" i="27"/>
  <c r="Z24" i="27"/>
  <c r="W24" i="27"/>
  <c r="V24" i="27"/>
  <c r="AA24" i="27"/>
  <c r="U24" i="27"/>
  <c r="Y23" i="27"/>
  <c r="X23" i="27"/>
  <c r="Z23" i="27"/>
  <c r="W23" i="27"/>
  <c r="V23" i="27"/>
  <c r="AA23" i="27"/>
  <c r="U23" i="27"/>
  <c r="T23" i="27"/>
  <c r="O23" i="27"/>
  <c r="M23" i="27"/>
  <c r="I23" i="27"/>
  <c r="F23" i="27"/>
  <c r="G23" i="27"/>
  <c r="G19" i="27"/>
  <c r="G20" i="27"/>
  <c r="G21" i="27"/>
  <c r="G22" i="27"/>
  <c r="G18" i="27"/>
  <c r="X22" i="27"/>
  <c r="Z22" i="27"/>
  <c r="W22" i="27"/>
  <c r="V22" i="27"/>
  <c r="AA22" i="27"/>
  <c r="T22" i="27"/>
  <c r="P22" i="27"/>
  <c r="U22" i="27"/>
  <c r="N22" i="27"/>
  <c r="O22" i="27"/>
  <c r="M22" i="27"/>
  <c r="I22" i="27"/>
  <c r="I19" i="27"/>
  <c r="I20" i="27"/>
  <c r="I21" i="27"/>
  <c r="I18" i="27"/>
  <c r="D22" i="27"/>
  <c r="X21" i="27"/>
  <c r="Z21" i="27"/>
  <c r="W21" i="27"/>
  <c r="V21" i="27"/>
  <c r="AA21" i="27"/>
  <c r="Q21" i="27"/>
  <c r="U21" i="27"/>
  <c r="T21" i="27"/>
  <c r="O21" i="27"/>
  <c r="M21" i="27"/>
  <c r="M19" i="27"/>
  <c r="M20" i="27"/>
  <c r="M18" i="27"/>
  <c r="X20" i="27"/>
  <c r="Z20" i="27"/>
  <c r="W20" i="27"/>
  <c r="V20" i="27"/>
  <c r="AA20" i="27"/>
  <c r="P20" i="27"/>
  <c r="U20" i="27"/>
  <c r="U19" i="27"/>
  <c r="U18" i="27"/>
  <c r="T20" i="27"/>
  <c r="N20" i="27"/>
  <c r="O20" i="27"/>
  <c r="D20" i="27"/>
  <c r="X19" i="27"/>
  <c r="Z19" i="27"/>
  <c r="Z18" i="27"/>
  <c r="W19" i="27"/>
  <c r="V19" i="27"/>
  <c r="AA19" i="27"/>
  <c r="AA18" i="27"/>
  <c r="T19" i="27"/>
  <c r="O19" i="27"/>
  <c r="Y18" i="27"/>
  <c r="X18" i="27"/>
  <c r="W18" i="27"/>
  <c r="T18" i="27"/>
  <c r="S18" i="27"/>
  <c r="R18" i="27"/>
  <c r="Q18" i="27"/>
  <c r="P18" i="27"/>
  <c r="L18" i="27"/>
  <c r="K18" i="27"/>
  <c r="J18" i="27"/>
  <c r="H18" i="27"/>
  <c r="E18" i="27"/>
  <c r="D18" i="27"/>
  <c r="D15" i="27"/>
  <c r="C18" i="27"/>
  <c r="AA17" i="27"/>
  <c r="Z17" i="27"/>
  <c r="U17" i="27"/>
  <c r="T17" i="27"/>
  <c r="T16" i="27"/>
  <c r="T15" i="27"/>
  <c r="T12" i="27"/>
  <c r="O17" i="27"/>
  <c r="M17" i="27"/>
  <c r="G17" i="27"/>
  <c r="V16" i="27"/>
  <c r="X16" i="27"/>
  <c r="AA16" i="27"/>
  <c r="AA15" i="27"/>
  <c r="Z16" i="27"/>
  <c r="U16" i="27"/>
  <c r="U15" i="27"/>
  <c r="O16" i="27"/>
  <c r="M16" i="27"/>
  <c r="I16" i="27"/>
  <c r="G16" i="27"/>
  <c r="C16" i="27"/>
  <c r="Z15" i="27"/>
  <c r="Z12" i="27"/>
  <c r="Y15" i="27"/>
  <c r="X15" i="27"/>
  <c r="W15" i="27"/>
  <c r="V15" i="27"/>
  <c r="S15" i="27"/>
  <c r="R15" i="27"/>
  <c r="R12" i="27"/>
  <c r="Q15" i="27"/>
  <c r="O15" i="27"/>
  <c r="M15" i="27"/>
  <c r="M12" i="27"/>
  <c r="L15" i="27"/>
  <c r="K15" i="27"/>
  <c r="J15" i="27"/>
  <c r="G15" i="27"/>
  <c r="F15" i="27"/>
  <c r="E15" i="27"/>
  <c r="C15" i="27"/>
  <c r="C12" i="27"/>
  <c r="Y12" i="27"/>
  <c r="X12" i="27"/>
  <c r="W12" i="27"/>
  <c r="S12" i="27"/>
  <c r="Q12" i="27"/>
  <c r="P12" i="27"/>
  <c r="L12" i="27"/>
  <c r="K12" i="27"/>
  <c r="J12" i="27"/>
  <c r="E12" i="27"/>
  <c r="D47" i="26"/>
  <c r="C46" i="26"/>
  <c r="C45" i="26"/>
  <c r="C44" i="26"/>
  <c r="C43" i="26"/>
  <c r="E42" i="26"/>
  <c r="E47" i="26"/>
  <c r="F42" i="26"/>
  <c r="F47" i="26"/>
  <c r="C42" i="26"/>
  <c r="C47" i="26"/>
  <c r="D40" i="26"/>
  <c r="E35" i="26"/>
  <c r="E40" i="26"/>
  <c r="F35" i="26"/>
  <c r="F40" i="26"/>
  <c r="C39" i="26"/>
  <c r="C38" i="26"/>
  <c r="C37" i="26"/>
  <c r="C36" i="26"/>
  <c r="C35" i="26"/>
  <c r="C40" i="26"/>
  <c r="D33" i="26"/>
  <c r="C32" i="26"/>
  <c r="E31" i="26"/>
  <c r="C31" i="26"/>
  <c r="C30" i="26"/>
  <c r="C29" i="26"/>
  <c r="E28" i="26"/>
  <c r="E33" i="26"/>
  <c r="F28" i="26"/>
  <c r="F33" i="26"/>
  <c r="C28" i="26"/>
  <c r="C33" i="26"/>
  <c r="D26" i="26"/>
  <c r="E21" i="26"/>
  <c r="E26" i="26"/>
  <c r="F21" i="26"/>
  <c r="F26" i="26"/>
  <c r="C25" i="26"/>
  <c r="C24" i="26"/>
  <c r="C23" i="26"/>
  <c r="C22" i="26"/>
  <c r="C21" i="26"/>
  <c r="C26" i="26"/>
  <c r="D19" i="26"/>
  <c r="C18" i="26"/>
  <c r="C17" i="26"/>
  <c r="C16" i="26"/>
  <c r="C15" i="26"/>
  <c r="C14" i="26"/>
  <c r="C19" i="26"/>
  <c r="E14" i="26"/>
  <c r="E19" i="26"/>
  <c r="F14" i="26"/>
  <c r="F19" i="26"/>
  <c r="D12" i="26"/>
  <c r="C11" i="26"/>
  <c r="C10" i="26"/>
  <c r="C9" i="26"/>
  <c r="C8" i="26"/>
  <c r="E7" i="26"/>
  <c r="E12" i="26"/>
  <c r="F7" i="26"/>
  <c r="F12" i="26"/>
  <c r="C7" i="26"/>
  <c r="C12" i="26"/>
  <c r="U30" i="24"/>
  <c r="T30" i="24"/>
  <c r="S30" i="24"/>
  <c r="R30" i="24"/>
  <c r="Q30" i="24"/>
  <c r="P30" i="24"/>
  <c r="O30" i="24"/>
  <c r="N30" i="24"/>
  <c r="M30" i="24"/>
  <c r="L30" i="24"/>
  <c r="K30" i="24"/>
  <c r="J30" i="24"/>
  <c r="I30" i="24"/>
  <c r="H30" i="24"/>
  <c r="G30" i="24"/>
  <c r="F30" i="24"/>
  <c r="E30" i="24"/>
  <c r="D30" i="24"/>
  <c r="C30" i="24"/>
  <c r="U29" i="24"/>
  <c r="T29" i="24"/>
  <c r="S29" i="24"/>
  <c r="R29" i="24"/>
  <c r="Q29" i="24"/>
  <c r="P29" i="24"/>
  <c r="O29" i="24"/>
  <c r="N29" i="24"/>
  <c r="M29" i="24"/>
  <c r="L29" i="24"/>
  <c r="K29" i="24"/>
  <c r="J29" i="24"/>
  <c r="I29" i="24"/>
  <c r="H29" i="24"/>
  <c r="G29" i="24"/>
  <c r="F29" i="24"/>
  <c r="E29" i="24"/>
  <c r="D29" i="24"/>
  <c r="C29" i="24"/>
  <c r="U28" i="24"/>
  <c r="T28" i="24"/>
  <c r="S28" i="24"/>
  <c r="R28" i="24"/>
  <c r="Q28" i="24"/>
  <c r="P28" i="24"/>
  <c r="O28" i="24"/>
  <c r="N28" i="24"/>
  <c r="M28" i="24"/>
  <c r="L28" i="24"/>
  <c r="K28" i="24"/>
  <c r="J28" i="24"/>
  <c r="I28" i="24"/>
  <c r="H28" i="24"/>
  <c r="G28" i="24"/>
  <c r="F28" i="24"/>
  <c r="E28" i="24"/>
  <c r="D28" i="24"/>
  <c r="C28" i="24"/>
  <c r="T21" i="24"/>
  <c r="S21" i="24"/>
  <c r="R21" i="24"/>
  <c r="Q21" i="24"/>
  <c r="P21" i="24"/>
  <c r="O21" i="24"/>
  <c r="N21" i="24"/>
  <c r="M21" i="24"/>
  <c r="L21" i="24"/>
  <c r="K21" i="24"/>
  <c r="J21" i="24"/>
  <c r="I21" i="24"/>
  <c r="H21" i="24"/>
  <c r="G21" i="24"/>
  <c r="F21" i="24"/>
  <c r="E21" i="24"/>
  <c r="T20" i="24"/>
  <c r="S20" i="24"/>
  <c r="R20" i="24"/>
  <c r="Q20" i="24"/>
  <c r="P20" i="24"/>
  <c r="O20" i="24"/>
  <c r="N20" i="24"/>
  <c r="M20" i="24"/>
  <c r="L20" i="24"/>
  <c r="K20" i="24"/>
  <c r="J20" i="24"/>
  <c r="I20" i="24"/>
  <c r="H20" i="24"/>
  <c r="G20" i="24"/>
  <c r="F20" i="24"/>
  <c r="E20" i="24"/>
  <c r="T19" i="24"/>
  <c r="S19" i="24"/>
  <c r="R19" i="24"/>
  <c r="Q19" i="24"/>
  <c r="P19" i="24"/>
  <c r="O19" i="24"/>
  <c r="N19" i="24"/>
  <c r="M19" i="24"/>
  <c r="L19" i="24"/>
  <c r="K19" i="24"/>
  <c r="J19" i="24"/>
  <c r="I19" i="24"/>
  <c r="H19" i="24"/>
  <c r="G19" i="24"/>
  <c r="F19" i="24"/>
  <c r="E19" i="24"/>
  <c r="T18" i="24"/>
  <c r="S18" i="24"/>
  <c r="R18" i="24"/>
  <c r="Q18" i="24"/>
  <c r="P18" i="24"/>
  <c r="O18" i="24"/>
  <c r="N18" i="24"/>
  <c r="M18" i="24"/>
  <c r="L18" i="24"/>
  <c r="K18" i="24"/>
  <c r="J18" i="24"/>
  <c r="I18" i="24"/>
  <c r="H18" i="24"/>
  <c r="G18" i="24"/>
  <c r="F18" i="24"/>
  <c r="E18" i="24"/>
  <c r="B17" i="24"/>
  <c r="B13" i="24"/>
  <c r="B9" i="24"/>
  <c r="U20" i="23"/>
  <c r="S20" i="23"/>
  <c r="Q20" i="23"/>
  <c r="O20" i="23"/>
  <c r="M20" i="23"/>
  <c r="K20" i="23"/>
  <c r="I20" i="23"/>
  <c r="G20" i="23"/>
  <c r="V17" i="23"/>
  <c r="U17" i="23"/>
  <c r="T17" i="23"/>
  <c r="S17" i="23"/>
  <c r="R17" i="23"/>
  <c r="Q17" i="23"/>
  <c r="P17" i="23"/>
  <c r="O17" i="23"/>
  <c r="N17" i="23"/>
  <c r="M17" i="23"/>
  <c r="L17" i="23"/>
  <c r="K17" i="23"/>
  <c r="J17" i="23"/>
  <c r="I17" i="23"/>
  <c r="H17" i="23"/>
  <c r="G17" i="23"/>
  <c r="F17" i="23"/>
  <c r="E17" i="23"/>
  <c r="D17" i="23"/>
  <c r="V14" i="23"/>
  <c r="U14" i="23"/>
  <c r="T14" i="23"/>
  <c r="S14" i="23"/>
  <c r="R14" i="23"/>
  <c r="Q14" i="23"/>
  <c r="P14" i="23"/>
  <c r="O14" i="23"/>
  <c r="N14" i="23"/>
  <c r="M14" i="23"/>
  <c r="L14" i="23"/>
  <c r="K14" i="23"/>
  <c r="J14" i="23"/>
  <c r="I14" i="23"/>
  <c r="H14" i="23"/>
  <c r="G14" i="23"/>
  <c r="F14" i="23"/>
  <c r="E14" i="23"/>
  <c r="D14" i="23"/>
  <c r="V11" i="23"/>
  <c r="U11" i="23"/>
  <c r="T11" i="23"/>
  <c r="S11" i="23"/>
  <c r="R11" i="23"/>
  <c r="Q11" i="23"/>
  <c r="P11" i="23"/>
  <c r="O11" i="23"/>
  <c r="N11" i="23"/>
  <c r="M11" i="23"/>
  <c r="L11" i="23"/>
  <c r="K11" i="23"/>
  <c r="J11" i="23"/>
  <c r="I11" i="23"/>
  <c r="H11" i="23"/>
  <c r="G11" i="23"/>
  <c r="F11" i="23"/>
  <c r="E11" i="23"/>
  <c r="D11" i="23"/>
  <c r="B11" i="23"/>
  <c r="V9" i="23"/>
  <c r="U9" i="23"/>
  <c r="T9" i="23"/>
  <c r="S9" i="23"/>
  <c r="R9" i="23"/>
  <c r="Q9" i="23"/>
  <c r="P9" i="23"/>
  <c r="O9" i="23"/>
  <c r="N9" i="23"/>
  <c r="M9" i="23"/>
  <c r="L9" i="23"/>
  <c r="K9" i="23"/>
  <c r="J9" i="23"/>
  <c r="I9" i="23"/>
  <c r="H9" i="23"/>
  <c r="G9" i="23"/>
  <c r="F9" i="23"/>
  <c r="E9" i="23"/>
  <c r="D9" i="23"/>
  <c r="U27" i="22"/>
  <c r="T27" i="22"/>
  <c r="S27" i="22"/>
  <c r="R27" i="22"/>
  <c r="Q27" i="22"/>
  <c r="P27" i="22"/>
  <c r="O27" i="22"/>
  <c r="N27" i="22"/>
  <c r="M27" i="22"/>
  <c r="L27" i="22"/>
  <c r="K27" i="22"/>
  <c r="J27" i="22"/>
  <c r="I27" i="22"/>
  <c r="H27" i="22"/>
  <c r="G27" i="22"/>
  <c r="F27" i="22"/>
  <c r="E27" i="22"/>
  <c r="D27" i="22"/>
  <c r="C27" i="22"/>
  <c r="U23" i="22"/>
  <c r="T23" i="22"/>
  <c r="S23" i="22"/>
  <c r="R23" i="22"/>
  <c r="Q23" i="22"/>
  <c r="P23" i="22"/>
  <c r="O23" i="22"/>
  <c r="N23" i="22"/>
  <c r="M23" i="22"/>
  <c r="L23" i="22"/>
  <c r="K23" i="22"/>
  <c r="J23" i="22"/>
  <c r="I23" i="22"/>
  <c r="H23" i="22"/>
  <c r="G23" i="22"/>
  <c r="F23" i="22"/>
  <c r="E23" i="22"/>
  <c r="D23" i="22"/>
  <c r="C23" i="22"/>
  <c r="U19" i="22"/>
  <c r="T19" i="22"/>
  <c r="S19" i="22"/>
  <c r="R19" i="22"/>
  <c r="Q19" i="22"/>
  <c r="P19" i="22"/>
  <c r="O19" i="22"/>
  <c r="N19" i="22"/>
  <c r="M19" i="22"/>
  <c r="L19" i="22"/>
  <c r="K19" i="22"/>
  <c r="J19" i="22"/>
  <c r="I19" i="22"/>
  <c r="H19" i="22"/>
  <c r="G19" i="22"/>
  <c r="F19" i="22"/>
  <c r="E19" i="22"/>
  <c r="D19" i="22"/>
  <c r="C19" i="22"/>
  <c r="U17" i="22"/>
  <c r="T17" i="22"/>
  <c r="S17" i="22"/>
  <c r="R17" i="22"/>
  <c r="Q17" i="22"/>
  <c r="P17" i="22"/>
  <c r="O17" i="22"/>
  <c r="N17" i="22"/>
  <c r="M17" i="22"/>
  <c r="L17" i="22"/>
  <c r="K17" i="22"/>
  <c r="J17" i="22"/>
  <c r="I17" i="22"/>
  <c r="H17" i="22"/>
  <c r="G17" i="22"/>
  <c r="F17" i="22"/>
  <c r="E17" i="22"/>
  <c r="D17" i="22"/>
  <c r="C17" i="22"/>
  <c r="U10" i="22"/>
  <c r="T10" i="22"/>
  <c r="S10" i="22"/>
  <c r="R10" i="22"/>
  <c r="Q10" i="22"/>
  <c r="P10" i="22"/>
  <c r="O10" i="22"/>
  <c r="N10" i="22"/>
  <c r="M10" i="22"/>
  <c r="L10" i="22"/>
  <c r="K10" i="22"/>
  <c r="J10" i="22"/>
  <c r="I10" i="22"/>
  <c r="H10" i="22"/>
  <c r="G10" i="22"/>
  <c r="F10" i="22"/>
  <c r="E10" i="22"/>
  <c r="D10" i="22"/>
  <c r="C10" i="22"/>
  <c r="U8" i="22"/>
  <c r="T8" i="22"/>
  <c r="S8" i="22"/>
  <c r="R8" i="22"/>
  <c r="Q8" i="22"/>
  <c r="P8" i="22"/>
  <c r="O8" i="22"/>
  <c r="N8" i="22"/>
  <c r="M8" i="22"/>
  <c r="L8" i="22"/>
  <c r="K8" i="22"/>
  <c r="J8" i="22"/>
  <c r="I8" i="22"/>
  <c r="H8" i="22"/>
  <c r="G8" i="22"/>
  <c r="F8" i="22"/>
  <c r="E8" i="22"/>
  <c r="D8" i="22"/>
  <c r="C8" i="22"/>
  <c r="P15" i="21"/>
  <c r="T15" i="21"/>
  <c r="X15" i="21"/>
  <c r="AB15" i="21"/>
  <c r="AF15" i="21"/>
  <c r="AJ15" i="21"/>
  <c r="AN15" i="21"/>
  <c r="AR15" i="21"/>
  <c r="K14" i="21"/>
  <c r="L14" i="21"/>
  <c r="P14" i="21"/>
  <c r="T14" i="21"/>
  <c r="X14" i="21"/>
  <c r="AB14" i="21"/>
  <c r="AF14" i="21"/>
  <c r="AJ14" i="21"/>
  <c r="AN14" i="21"/>
  <c r="AR14" i="21"/>
  <c r="G13" i="21"/>
  <c r="K13" i="21"/>
  <c r="L13" i="21"/>
  <c r="P13" i="21"/>
  <c r="T13" i="21"/>
  <c r="X13" i="21"/>
  <c r="AB13" i="21"/>
  <c r="AF13" i="21"/>
  <c r="AJ13" i="21"/>
  <c r="AN13" i="21"/>
  <c r="AR13" i="21"/>
  <c r="E13" i="21"/>
  <c r="G12" i="21"/>
  <c r="K12" i="21"/>
  <c r="L12" i="21"/>
  <c r="P12" i="21"/>
  <c r="T12" i="21"/>
  <c r="X12" i="21"/>
  <c r="AB12" i="21"/>
  <c r="AF12" i="21"/>
  <c r="AJ12" i="21"/>
  <c r="AN12" i="21"/>
  <c r="AR12" i="21"/>
  <c r="AQ11" i="21"/>
  <c r="AO11" i="21"/>
  <c r="AM11" i="21"/>
  <c r="AK11" i="21"/>
  <c r="AI11" i="21"/>
  <c r="AG11" i="21"/>
  <c r="AE11" i="21"/>
  <c r="AC11" i="21"/>
  <c r="AA11" i="21"/>
  <c r="Y11" i="21"/>
  <c r="U11" i="21"/>
  <c r="W11" i="21"/>
  <c r="Q11" i="21"/>
  <c r="S11" i="21"/>
  <c r="M11" i="21"/>
  <c r="O11" i="21"/>
  <c r="P11" i="21"/>
  <c r="T11" i="21"/>
  <c r="X11" i="21"/>
  <c r="AB11" i="21"/>
  <c r="AF11" i="21"/>
  <c r="AJ11" i="21"/>
  <c r="P10" i="21"/>
  <c r="T10" i="21"/>
  <c r="X10" i="21"/>
  <c r="AB10" i="21"/>
  <c r="AF10" i="21"/>
  <c r="AJ10" i="21"/>
  <c r="AN10" i="21"/>
  <c r="AR10" i="21"/>
  <c r="G10" i="21"/>
  <c r="K10" i="21"/>
  <c r="AN11" i="21"/>
  <c r="AR11" i="21"/>
  <c r="G12" i="27"/>
  <c r="U12" i="27"/>
  <c r="AA12" i="27"/>
  <c r="O18" i="27"/>
  <c r="O12" i="27"/>
  <c r="F18" i="27"/>
  <c r="F12" i="27"/>
  <c r="N18" i="27"/>
  <c r="N12" i="27"/>
  <c r="V18" i="27"/>
  <c r="V12" i="27"/>
  <c r="H26" i="20"/>
  <c r="E26" i="20"/>
  <c r="D26" i="20"/>
  <c r="AA17" i="20"/>
  <c r="AA8" i="20"/>
  <c r="AA7" i="20"/>
  <c r="Z17" i="20"/>
  <c r="Y17" i="20"/>
  <c r="X17" i="20"/>
  <c r="X8" i="20"/>
  <c r="X7" i="20"/>
  <c r="W17" i="20"/>
  <c r="W8" i="20"/>
  <c r="W7" i="20"/>
  <c r="V17" i="20"/>
  <c r="U17" i="20"/>
  <c r="T17" i="20"/>
  <c r="T8" i="20"/>
  <c r="T7" i="20"/>
  <c r="S17" i="20"/>
  <c r="S8" i="20"/>
  <c r="S7" i="20"/>
  <c r="R17" i="20"/>
  <c r="Q17" i="20"/>
  <c r="P17" i="20"/>
  <c r="P8" i="20"/>
  <c r="P7" i="20"/>
  <c r="O17" i="20"/>
  <c r="O8" i="20"/>
  <c r="O7" i="20"/>
  <c r="N17" i="20"/>
  <c r="M17" i="20"/>
  <c r="L17" i="20"/>
  <c r="L8" i="20"/>
  <c r="L7" i="20"/>
  <c r="K17" i="20"/>
  <c r="K8" i="20"/>
  <c r="K7" i="20"/>
  <c r="J17" i="20"/>
  <c r="I17" i="20"/>
  <c r="H17" i="20"/>
  <c r="H8" i="20"/>
  <c r="H7" i="20"/>
  <c r="G17" i="20"/>
  <c r="G8" i="20"/>
  <c r="G7" i="20"/>
  <c r="F17" i="20"/>
  <c r="E17" i="20"/>
  <c r="D17" i="20"/>
  <c r="C17" i="20"/>
  <c r="C8" i="20"/>
  <c r="C7" i="20"/>
  <c r="D10" i="20"/>
  <c r="Z8" i="20"/>
  <c r="Z7" i="20"/>
  <c r="Y8" i="20"/>
  <c r="Y7" i="20"/>
  <c r="V8" i="20"/>
  <c r="V7" i="20"/>
  <c r="U8" i="20"/>
  <c r="U7" i="20"/>
  <c r="R8" i="20"/>
  <c r="R7" i="20"/>
  <c r="Q8" i="20"/>
  <c r="Q7" i="20"/>
  <c r="N8" i="20"/>
  <c r="N7" i="20"/>
  <c r="M8" i="20"/>
  <c r="M7" i="20"/>
  <c r="J8" i="20"/>
  <c r="J7" i="20"/>
  <c r="I8" i="20"/>
  <c r="I7" i="20"/>
  <c r="F8" i="20"/>
  <c r="F7" i="20"/>
  <c r="E8" i="20"/>
  <c r="E7" i="20"/>
  <c r="D8" i="20"/>
  <c r="D7" i="20"/>
  <c r="J48" i="2"/>
  <c r="I48" i="2"/>
  <c r="H48" i="2"/>
  <c r="G48" i="2"/>
  <c r="F48" i="2"/>
  <c r="E48" i="2"/>
  <c r="D48" i="2"/>
  <c r="J47" i="2"/>
  <c r="I47" i="2"/>
  <c r="H47" i="2"/>
  <c r="G47" i="2"/>
  <c r="F47" i="2"/>
  <c r="E47" i="2"/>
  <c r="D47" i="2"/>
  <c r="J45" i="2"/>
  <c r="I45" i="2"/>
  <c r="H45" i="2"/>
  <c r="G45" i="2"/>
  <c r="F45" i="2"/>
  <c r="E45" i="2"/>
  <c r="D45" i="2"/>
  <c r="J44" i="2"/>
  <c r="I44" i="2"/>
  <c r="H44" i="2"/>
  <c r="G44" i="2"/>
  <c r="F44" i="2"/>
  <c r="E44" i="2"/>
  <c r="D44" i="2"/>
  <c r="J42" i="2"/>
  <c r="I42" i="2"/>
  <c r="H42" i="2"/>
  <c r="G42" i="2"/>
  <c r="F42" i="2"/>
  <c r="E42" i="2"/>
  <c r="D42" i="2"/>
  <c r="J41" i="2"/>
  <c r="I41" i="2"/>
  <c r="H41" i="2"/>
  <c r="G41" i="2"/>
  <c r="F41" i="2"/>
  <c r="E41" i="2"/>
  <c r="D41" i="2"/>
  <c r="J40" i="2"/>
  <c r="I40" i="2"/>
  <c r="H40" i="2"/>
  <c r="G40" i="2"/>
  <c r="F40" i="2"/>
  <c r="E40" i="2"/>
  <c r="D40" i="2"/>
  <c r="J39" i="2"/>
  <c r="I39" i="2"/>
  <c r="H39" i="2"/>
  <c r="G39" i="2"/>
  <c r="F39" i="2"/>
  <c r="E39" i="2"/>
  <c r="D39" i="2"/>
  <c r="J38" i="2"/>
  <c r="I38" i="2"/>
  <c r="H38" i="2"/>
  <c r="G38" i="2"/>
  <c r="F38" i="2"/>
  <c r="E38" i="2"/>
  <c r="D38" i="2"/>
  <c r="J37" i="2"/>
  <c r="I37" i="2"/>
  <c r="H37" i="2"/>
  <c r="G37" i="2"/>
  <c r="F37" i="2"/>
  <c r="E37" i="2"/>
  <c r="D37" i="2"/>
  <c r="J36" i="2"/>
  <c r="I36" i="2"/>
  <c r="H36" i="2"/>
  <c r="G36" i="2"/>
  <c r="F36" i="2"/>
  <c r="E36" i="2"/>
  <c r="D36" i="2"/>
  <c r="J35" i="2"/>
  <c r="I35" i="2"/>
  <c r="H35" i="2"/>
  <c r="G35" i="2"/>
  <c r="F35" i="2"/>
  <c r="E35" i="2"/>
  <c r="D35" i="2"/>
  <c r="J34" i="2"/>
  <c r="I34" i="2"/>
  <c r="H34" i="2"/>
  <c r="G34" i="2"/>
  <c r="F34" i="2"/>
  <c r="E34" i="2"/>
  <c r="D34" i="2"/>
  <c r="J32" i="2"/>
  <c r="I32" i="2"/>
  <c r="H32" i="2"/>
  <c r="G32" i="2"/>
  <c r="F32" i="2"/>
  <c r="E32" i="2"/>
  <c r="D32" i="2"/>
  <c r="J31" i="2"/>
  <c r="I31" i="2"/>
  <c r="H31" i="2"/>
  <c r="G31" i="2"/>
  <c r="F31" i="2"/>
  <c r="E31" i="2"/>
  <c r="D31" i="2"/>
  <c r="J30" i="2"/>
  <c r="I30" i="2"/>
  <c r="H30" i="2"/>
  <c r="G30" i="2"/>
  <c r="F30" i="2"/>
  <c r="E30" i="2"/>
  <c r="D30" i="2"/>
  <c r="J28" i="2"/>
  <c r="I28" i="2"/>
  <c r="H28" i="2"/>
  <c r="G28" i="2"/>
  <c r="F28" i="2"/>
  <c r="E28" i="2"/>
  <c r="D28" i="2"/>
  <c r="J27" i="2"/>
  <c r="I27" i="2"/>
  <c r="H27" i="2"/>
  <c r="G27" i="2"/>
  <c r="F27" i="2"/>
  <c r="E27" i="2"/>
  <c r="D27" i="2"/>
  <c r="J26" i="2"/>
  <c r="I26" i="2"/>
  <c r="H26" i="2"/>
  <c r="G26" i="2"/>
  <c r="F26" i="2"/>
  <c r="E26" i="2"/>
  <c r="D26" i="2"/>
  <c r="J25" i="2"/>
  <c r="I25" i="2"/>
  <c r="H25" i="2"/>
  <c r="G25" i="2"/>
  <c r="F25" i="2"/>
  <c r="E25" i="2"/>
  <c r="D25" i="2"/>
  <c r="J24" i="2"/>
  <c r="I24" i="2"/>
  <c r="H24" i="2"/>
  <c r="G24" i="2"/>
  <c r="F24" i="2"/>
  <c r="E24" i="2"/>
  <c r="D24" i="2"/>
  <c r="J23" i="2"/>
  <c r="I23" i="2"/>
  <c r="H23" i="2"/>
  <c r="G23" i="2"/>
  <c r="F23" i="2"/>
  <c r="E23" i="2"/>
  <c r="D23" i="2"/>
  <c r="J22" i="2"/>
  <c r="I22" i="2"/>
  <c r="H22" i="2"/>
  <c r="G22" i="2"/>
  <c r="F22" i="2"/>
  <c r="E22" i="2"/>
  <c r="D22" i="2"/>
  <c r="J21" i="2"/>
  <c r="I21" i="2"/>
  <c r="H21" i="2"/>
  <c r="G21" i="2"/>
  <c r="F21" i="2"/>
  <c r="E21" i="2"/>
  <c r="D21" i="2"/>
  <c r="J20" i="2"/>
  <c r="I20" i="2"/>
  <c r="H20" i="2"/>
  <c r="G20" i="2"/>
  <c r="F20" i="2"/>
  <c r="E20" i="2"/>
  <c r="D20" i="2"/>
  <c r="J19" i="2"/>
  <c r="I19" i="2"/>
  <c r="H19" i="2"/>
  <c r="G19" i="2"/>
  <c r="F19" i="2"/>
  <c r="E19" i="2"/>
  <c r="D19" i="2"/>
  <c r="J18" i="2"/>
  <c r="I18" i="2"/>
  <c r="H18" i="2"/>
  <c r="G18" i="2"/>
  <c r="F18" i="2"/>
  <c r="E18" i="2"/>
  <c r="D18" i="2"/>
  <c r="J17" i="2"/>
  <c r="I17" i="2"/>
  <c r="H17" i="2"/>
  <c r="G17" i="2"/>
  <c r="F17" i="2"/>
  <c r="E17" i="2"/>
  <c r="D17" i="2"/>
  <c r="J16" i="2"/>
  <c r="I16" i="2"/>
  <c r="H16" i="2"/>
  <c r="G16" i="2"/>
  <c r="F16" i="2"/>
  <c r="E16" i="2"/>
  <c r="D16" i="2"/>
  <c r="J15" i="2"/>
  <c r="I15" i="2"/>
  <c r="H15" i="2"/>
  <c r="G15" i="2"/>
  <c r="F15" i="2"/>
  <c r="E15" i="2"/>
  <c r="D15" i="2"/>
  <c r="J14" i="2"/>
  <c r="I14" i="2"/>
  <c r="H14" i="2"/>
  <c r="G14" i="2"/>
  <c r="F14" i="2"/>
  <c r="E14" i="2"/>
  <c r="D14" i="2"/>
  <c r="J13" i="2"/>
  <c r="I13" i="2"/>
  <c r="H13" i="2"/>
  <c r="G13" i="2"/>
  <c r="F13" i="2"/>
  <c r="E13" i="2"/>
  <c r="D13" i="2"/>
  <c r="J12" i="2"/>
  <c r="I12" i="2"/>
  <c r="H12" i="2"/>
  <c r="G12" i="2"/>
  <c r="F12" i="2"/>
  <c r="E12" i="2"/>
  <c r="D12" i="2"/>
  <c r="J11" i="2"/>
  <c r="I11" i="2"/>
  <c r="H11" i="2"/>
  <c r="G11" i="2"/>
  <c r="F11" i="2"/>
  <c r="E11" i="2"/>
  <c r="D11" i="2"/>
  <c r="J10" i="2"/>
  <c r="I10" i="2"/>
  <c r="H10" i="2"/>
  <c r="G10" i="2"/>
  <c r="F10" i="2"/>
  <c r="E10" i="2"/>
  <c r="D10" i="2"/>
  <c r="J9" i="2"/>
  <c r="I9" i="2"/>
  <c r="H9" i="2"/>
  <c r="G9" i="2"/>
  <c r="F9" i="2"/>
  <c r="E9" i="2"/>
  <c r="D9" i="2"/>
  <c r="F27" i="14"/>
  <c r="C27" i="14"/>
  <c r="F26" i="14"/>
  <c r="C26" i="14"/>
  <c r="F24" i="14"/>
  <c r="C24" i="14"/>
  <c r="F23" i="14"/>
  <c r="C23" i="14"/>
  <c r="F21" i="14"/>
  <c r="C21" i="14"/>
  <c r="F20" i="14"/>
  <c r="C20" i="14"/>
  <c r="F18" i="14"/>
  <c r="C18" i="14"/>
  <c r="F17" i="14"/>
  <c r="C17" i="14"/>
  <c r="F15" i="14"/>
  <c r="C15" i="14"/>
  <c r="F14" i="14"/>
  <c r="C14" i="14"/>
  <c r="F12" i="14"/>
  <c r="C12" i="14"/>
  <c r="F11" i="14"/>
  <c r="C11" i="14"/>
  <c r="F9" i="14"/>
  <c r="C9" i="14"/>
  <c r="F8" i="14"/>
  <c r="C8" i="14"/>
  <c r="N59" i="7"/>
  <c r="K59" i="7"/>
  <c r="N58" i="7"/>
  <c r="K58" i="7"/>
  <c r="J58" i="7"/>
  <c r="N57" i="7"/>
  <c r="K57" i="7"/>
  <c r="J57" i="7"/>
  <c r="N56" i="7"/>
  <c r="K56" i="7"/>
  <c r="J56" i="7"/>
  <c r="N55" i="7"/>
  <c r="K55" i="7"/>
  <c r="J55" i="7"/>
  <c r="N54" i="7"/>
  <c r="K54" i="7"/>
  <c r="J54" i="7"/>
  <c r="N52" i="7"/>
  <c r="K52" i="7"/>
  <c r="N51" i="7"/>
  <c r="K51" i="7"/>
  <c r="N50" i="7"/>
  <c r="K50" i="7"/>
  <c r="J50" i="7"/>
  <c r="N49" i="7"/>
  <c r="K49" i="7"/>
  <c r="J49" i="7"/>
  <c r="N48" i="7"/>
  <c r="K48" i="7"/>
  <c r="J48" i="7"/>
  <c r="N47" i="7"/>
  <c r="K47" i="7"/>
  <c r="J47" i="7"/>
  <c r="N46" i="7"/>
  <c r="K46" i="7"/>
  <c r="J46" i="7"/>
  <c r="N43" i="7"/>
  <c r="K43" i="7"/>
  <c r="N42" i="7"/>
  <c r="K42" i="7"/>
  <c r="N41" i="7"/>
  <c r="K41" i="7"/>
  <c r="J41" i="7"/>
  <c r="N40" i="7"/>
  <c r="K40" i="7"/>
  <c r="J40" i="7"/>
  <c r="N39" i="7"/>
  <c r="K39" i="7"/>
  <c r="J39" i="7"/>
  <c r="N38" i="7"/>
  <c r="K38" i="7"/>
  <c r="J38" i="7"/>
  <c r="N37" i="7"/>
  <c r="K37" i="7"/>
  <c r="J37" i="7"/>
  <c r="N34" i="7"/>
  <c r="K34" i="7"/>
  <c r="N33" i="7"/>
  <c r="K33" i="7"/>
  <c r="N32" i="7"/>
  <c r="K32" i="7"/>
  <c r="J32" i="7"/>
  <c r="N31" i="7"/>
  <c r="K31" i="7"/>
  <c r="J31" i="7"/>
  <c r="N30" i="7"/>
  <c r="K30" i="7"/>
  <c r="J30" i="7"/>
  <c r="N29" i="7"/>
  <c r="K29" i="7"/>
  <c r="J29" i="7"/>
  <c r="N28" i="7"/>
  <c r="K28" i="7"/>
  <c r="J28" i="7"/>
  <c r="N25" i="7"/>
  <c r="K25" i="7"/>
  <c r="N24" i="7"/>
  <c r="K24" i="7"/>
  <c r="N23" i="7"/>
  <c r="K23" i="7"/>
  <c r="J23" i="7"/>
  <c r="N22" i="7"/>
  <c r="K22" i="7"/>
  <c r="J22" i="7"/>
  <c r="N21" i="7"/>
  <c r="K21" i="7"/>
  <c r="J21" i="7"/>
  <c r="N20" i="7"/>
  <c r="K20" i="7"/>
  <c r="J20" i="7"/>
  <c r="N19" i="7"/>
  <c r="K19" i="7"/>
  <c r="J19" i="7"/>
  <c r="N14" i="7"/>
  <c r="K14" i="7"/>
  <c r="J14" i="7"/>
  <c r="N13" i="7"/>
  <c r="K13" i="7"/>
  <c r="J13" i="7"/>
  <c r="N12" i="7"/>
  <c r="K12" i="7"/>
  <c r="J12" i="7"/>
  <c r="N11" i="7"/>
  <c r="K11" i="7"/>
  <c r="J11" i="7"/>
  <c r="N10" i="7"/>
  <c r="K10" i="7"/>
  <c r="J10" i="7"/>
  <c r="W18" i="15"/>
  <c r="R18" i="15"/>
  <c r="I131" i="4"/>
  <c r="H131" i="4"/>
  <c r="G131" i="4"/>
  <c r="F131" i="4"/>
  <c r="E131" i="4"/>
  <c r="I102" i="4"/>
  <c r="H102" i="4"/>
  <c r="G102" i="4"/>
  <c r="F102" i="4"/>
  <c r="I45" i="4"/>
  <c r="I55" i="4"/>
  <c r="I65" i="4"/>
  <c r="E45" i="4"/>
  <c r="E55" i="4"/>
  <c r="E65" i="4"/>
  <c r="G43" i="4"/>
  <c r="G53" i="4"/>
  <c r="G63" i="4"/>
  <c r="E53" i="4"/>
  <c r="H41" i="4"/>
  <c r="H48" i="4"/>
  <c r="I46" i="4"/>
  <c r="I56" i="4"/>
  <c r="I66" i="4"/>
  <c r="H46" i="4"/>
  <c r="H56" i="4"/>
  <c r="H66" i="4"/>
  <c r="G46" i="4"/>
  <c r="G56" i="4"/>
  <c r="G66" i="4"/>
  <c r="H45" i="4"/>
  <c r="H55" i="4"/>
  <c r="H65" i="4"/>
  <c r="G45" i="4"/>
  <c r="G55" i="4"/>
  <c r="G65" i="4"/>
  <c r="F45" i="4"/>
  <c r="F55" i="4"/>
  <c r="F65" i="4"/>
  <c r="H42" i="4"/>
  <c r="H44" i="4"/>
  <c r="H54" i="4"/>
  <c r="H64" i="4"/>
  <c r="G42" i="4"/>
  <c r="G44" i="4"/>
  <c r="G54" i="4"/>
  <c r="G64" i="4"/>
  <c r="E42" i="4"/>
  <c r="E44" i="4"/>
  <c r="E54" i="4"/>
  <c r="E64" i="4"/>
  <c r="I43" i="4"/>
  <c r="I53" i="4"/>
  <c r="I63" i="4"/>
  <c r="H43" i="4"/>
  <c r="H53" i="4"/>
  <c r="H63" i="4"/>
  <c r="F43" i="4"/>
  <c r="F53" i="4"/>
  <c r="F63" i="4"/>
  <c r="I42" i="4"/>
  <c r="I52" i="4"/>
  <c r="I62" i="4"/>
  <c r="H52" i="4"/>
  <c r="H62" i="4"/>
  <c r="G52" i="4"/>
  <c r="G62" i="4"/>
  <c r="F42" i="4"/>
  <c r="F44" i="4"/>
  <c r="F54" i="4"/>
  <c r="F64" i="4"/>
  <c r="E52" i="4"/>
  <c r="E62" i="4"/>
  <c r="I41" i="4"/>
  <c r="I48" i="4"/>
  <c r="H51" i="4"/>
  <c r="G41" i="4"/>
  <c r="G51" i="4"/>
  <c r="F41" i="4"/>
  <c r="F48" i="4"/>
  <c r="E41" i="4"/>
  <c r="E48" i="4"/>
  <c r="I36" i="4"/>
  <c r="H36" i="4"/>
  <c r="G36" i="4"/>
  <c r="I35" i="4"/>
  <c r="H35" i="4"/>
  <c r="G35" i="4"/>
  <c r="F35" i="4"/>
  <c r="E35" i="4"/>
  <c r="F32" i="4"/>
  <c r="F34" i="4"/>
  <c r="I32" i="4"/>
  <c r="I34" i="4"/>
  <c r="H32" i="4"/>
  <c r="H34" i="4"/>
  <c r="G32" i="4"/>
  <c r="G34" i="4"/>
  <c r="E32" i="4"/>
  <c r="E34" i="4"/>
  <c r="D32" i="4"/>
  <c r="D31" i="4"/>
  <c r="E33" i="4"/>
  <c r="F33" i="4"/>
  <c r="G33" i="4"/>
  <c r="H33" i="4"/>
  <c r="I26" i="4"/>
  <c r="H26" i="4"/>
  <c r="G26" i="4"/>
  <c r="I25" i="4"/>
  <c r="H25" i="4"/>
  <c r="G25" i="4"/>
  <c r="F25" i="4"/>
  <c r="E25" i="4"/>
  <c r="H22" i="4"/>
  <c r="H24" i="4"/>
  <c r="D21" i="4"/>
  <c r="D22" i="4"/>
  <c r="E23" i="4"/>
  <c r="I22" i="4"/>
  <c r="I24" i="4"/>
  <c r="G22" i="4"/>
  <c r="G24" i="4"/>
  <c r="F22" i="4"/>
  <c r="F24" i="4"/>
  <c r="E22" i="4"/>
  <c r="E24" i="4"/>
  <c r="F23" i="4"/>
  <c r="E21" i="4"/>
  <c r="F21" i="4"/>
  <c r="G21" i="4"/>
  <c r="E28" i="4"/>
  <c r="H18" i="4"/>
  <c r="G18" i="4"/>
  <c r="F18" i="4"/>
  <c r="E18" i="4"/>
  <c r="H14" i="4"/>
  <c r="G14" i="4"/>
  <c r="F14" i="4"/>
  <c r="E14" i="4"/>
  <c r="H10" i="4"/>
  <c r="G10" i="4"/>
  <c r="F10" i="4"/>
  <c r="E10" i="4"/>
  <c r="H21" i="4"/>
  <c r="G28" i="4"/>
  <c r="H58" i="4"/>
  <c r="H61" i="4"/>
  <c r="H68" i="4"/>
  <c r="G58" i="4"/>
  <c r="G61" i="4"/>
  <c r="G68" i="4"/>
  <c r="G23" i="4"/>
  <c r="H23" i="4"/>
  <c r="I23" i="4"/>
  <c r="J23" i="4"/>
  <c r="I33" i="4"/>
  <c r="J33" i="4"/>
  <c r="G48" i="4"/>
  <c r="F51" i="4"/>
  <c r="F52" i="4"/>
  <c r="F62" i="4"/>
  <c r="I44" i="4"/>
  <c r="I54" i="4"/>
  <c r="I64" i="4"/>
  <c r="F28" i="4"/>
  <c r="E51" i="4"/>
  <c r="I51" i="4"/>
  <c r="E31" i="4"/>
  <c r="I58" i="4"/>
  <c r="I61" i="4"/>
  <c r="I68" i="4"/>
  <c r="E38" i="4"/>
  <c r="F31" i="4"/>
  <c r="H28" i="4"/>
  <c r="I21" i="4"/>
  <c r="E58" i="4"/>
  <c r="E61" i="4"/>
  <c r="E68" i="4"/>
  <c r="F61" i="4"/>
  <c r="F68" i="4"/>
  <c r="F58" i="4"/>
  <c r="F38" i="4"/>
  <c r="G31" i="4"/>
  <c r="J21" i="4"/>
  <c r="J29" i="4"/>
  <c r="I28" i="4"/>
  <c r="G38" i="4"/>
  <c r="H31" i="4"/>
  <c r="I31" i="4"/>
  <c r="H38" i="4"/>
  <c r="J31" i="4"/>
  <c r="J39" i="4"/>
  <c r="I38" i="4"/>
</calcChain>
</file>

<file path=xl/comments1.xml><?xml version="1.0" encoding="utf-8"?>
<comments xmlns="http://schemas.openxmlformats.org/spreadsheetml/2006/main">
  <authors>
    <author>Tong cuc Thue</author>
  </authors>
  <commentList>
    <comment ref="G31" authorId="0" shapeId="0">
      <text>
        <r>
          <rPr>
            <b/>
            <sz val="9"/>
            <color indexed="81"/>
            <rFont val="Tahoma"/>
            <family val="2"/>
          </rPr>
          <t>Tong cuc Thue:</t>
        </r>
        <r>
          <rPr>
            <sz val="9"/>
            <color indexed="81"/>
            <rFont val="Tahoma"/>
            <family val="2"/>
          </rPr>
          <t xml:space="preserve">
68,2 ha FLC</t>
        </r>
      </text>
    </comment>
    <comment ref="H31" authorId="0" shapeId="0">
      <text>
        <r>
          <rPr>
            <b/>
            <sz val="9"/>
            <color indexed="81"/>
            <rFont val="Tahoma"/>
            <family val="2"/>
          </rPr>
          <t>Tong cuc Thue:</t>
        </r>
        <r>
          <rPr>
            <sz val="9"/>
            <color indexed="81"/>
            <rFont val="Tahoma"/>
            <family val="2"/>
          </rPr>
          <t xml:space="preserve">
311,8 ha FLC</t>
        </r>
      </text>
    </comment>
    <comment ref="I31" authorId="0" shapeId="0">
      <text>
        <r>
          <rPr>
            <b/>
            <sz val="9"/>
            <color indexed="81"/>
            <rFont val="Tahoma"/>
            <family val="2"/>
          </rPr>
          <t>Tong cuc Thue:</t>
        </r>
        <r>
          <rPr>
            <sz val="9"/>
            <color indexed="81"/>
            <rFont val="Tahoma"/>
            <family val="2"/>
          </rPr>
          <t xml:space="preserve">
430,1  ha FLC</t>
        </r>
      </text>
    </comment>
    <comment ref="G32" authorId="0" shapeId="0">
      <text>
        <r>
          <rPr>
            <b/>
            <sz val="9"/>
            <color indexed="81"/>
            <rFont val="Tahoma"/>
            <family val="2"/>
          </rPr>
          <t>Tong cuc Thue:</t>
        </r>
        <r>
          <rPr>
            <sz val="9"/>
            <color indexed="81"/>
            <rFont val="Tahoma"/>
            <family val="2"/>
          </rPr>
          <t xml:space="preserve">
3,2 tỷ FLC</t>
        </r>
      </text>
    </comment>
    <comment ref="H32" authorId="0" shapeId="0">
      <text>
        <r>
          <rPr>
            <b/>
            <sz val="9"/>
            <color indexed="81"/>
            <rFont val="Tahoma"/>
            <family val="2"/>
          </rPr>
          <t>Tong cuc Thue:</t>
        </r>
        <r>
          <rPr>
            <sz val="9"/>
            <color indexed="81"/>
            <rFont val="Tahoma"/>
            <family val="2"/>
          </rPr>
          <t xml:space="preserve">
12,8 tỷ  FLC</t>
        </r>
      </text>
    </comment>
    <comment ref="I32" authorId="0" shapeId="0">
      <text>
        <r>
          <rPr>
            <b/>
            <sz val="9"/>
            <color indexed="81"/>
            <rFont val="Tahoma"/>
            <family val="2"/>
          </rPr>
          <t>Tong cuc Thue:</t>
        </r>
        <r>
          <rPr>
            <sz val="9"/>
            <color indexed="81"/>
            <rFont val="Tahoma"/>
            <family val="2"/>
          </rPr>
          <t xml:space="preserve">
7,9 tỷ FLC</t>
        </r>
      </text>
    </comment>
  </commentList>
</comments>
</file>

<file path=xl/sharedStrings.xml><?xml version="1.0" encoding="utf-8"?>
<sst xmlns="http://schemas.openxmlformats.org/spreadsheetml/2006/main" count="2766" uniqueCount="1076">
  <si>
    <t>STT</t>
  </si>
  <si>
    <t>Nội dung</t>
  </si>
  <si>
    <t>Đơn vị tính</t>
  </si>
  <si>
    <t>Ghi chú</t>
  </si>
  <si>
    <t>I</t>
  </si>
  <si>
    <t>triệu đồng</t>
  </si>
  <si>
    <t>II</t>
  </si>
  <si>
    <t>1.1</t>
  </si>
  <si>
    <t>1.2</t>
  </si>
  <si>
    <t>1.3</t>
  </si>
  <si>
    <t>1.4</t>
  </si>
  <si>
    <t>Các nội dung khác</t>
  </si>
  <si>
    <t>2.1</t>
  </si>
  <si>
    <t>Tiết kiệm xăng, dầu</t>
  </si>
  <si>
    <t>2.2</t>
  </si>
  <si>
    <t>a</t>
  </si>
  <si>
    <t>b</t>
  </si>
  <si>
    <t>Thực hiện đấu thầu, chào hàng cạnh tranh...</t>
  </si>
  <si>
    <t>3.1</t>
  </si>
  <si>
    <t>3.2</t>
  </si>
  <si>
    <t>3.3</t>
  </si>
  <si>
    <t>III</t>
  </si>
  <si>
    <t>chiếc</t>
  </si>
  <si>
    <t>1.5</t>
  </si>
  <si>
    <t>IV</t>
  </si>
  <si>
    <t>dự án</t>
  </si>
  <si>
    <t>3.4</t>
  </si>
  <si>
    <t>V</t>
  </si>
  <si>
    <t>VI</t>
  </si>
  <si>
    <t>Tiết kiệm chi phí, giá thành sản xuất kinh doanh</t>
  </si>
  <si>
    <t>Tiết kiệm nguyên, vật liệu</t>
  </si>
  <si>
    <t>Tiết kiệm nhiên liệu, năng lượng</t>
  </si>
  <si>
    <t>Tiết kiệm điện</t>
  </si>
  <si>
    <t>Kw/h</t>
  </si>
  <si>
    <t>Tấn (lít)</t>
  </si>
  <si>
    <t>Tiết kiệm chi phí quản lý</t>
  </si>
  <si>
    <t>Tiết kiệm do áp dụng khoa học, công nghệ, sáng kiến, cải tiến kỹ thuật</t>
  </si>
  <si>
    <t>Chi phí tiết giảm đã đăng ký</t>
  </si>
  <si>
    <t>Chi phí tiết giảm đã thực hiện</t>
  </si>
  <si>
    <t>Quản lý đầu tư xây dựng</t>
  </si>
  <si>
    <t>Tổng số dự án đầu tư, xây dựng đang thực hiện</t>
  </si>
  <si>
    <t>Số lượng dự án thực hiện đúng tiến độ, có hiệu quả</t>
  </si>
  <si>
    <t>Chi phí đầu tư tiết kiệm được</t>
  </si>
  <si>
    <t>Thẩm định, phê duyệt dự án, tổng dự toán</t>
  </si>
  <si>
    <t>Thực hiện đầu tư, thi công</t>
  </si>
  <si>
    <t>Thẩm tra, phê duyệt quyết toán</t>
  </si>
  <si>
    <t>Lãng phí, vi phạm, thất thoát vốn</t>
  </si>
  <si>
    <t>Số lượng dự án chậm tiến độ, có lãng phí, vi phạm pháp luật</t>
  </si>
  <si>
    <t>Số tiền bị thất thoát, lãng phí, vi phạm pháp luật</t>
  </si>
  <si>
    <t>Số tiền tiết kiệm được</t>
  </si>
  <si>
    <t>Số tiền chậm giải ngân, quyết toán so với thời hạn được duyệt</t>
  </si>
  <si>
    <t>Số tiền sử dụng sai chế độ, lãng phí</t>
  </si>
  <si>
    <t>Mua sắm phương tiện</t>
  </si>
  <si>
    <t>4.1</t>
  </si>
  <si>
    <t>Mua sắm, trang bị xe ô tô con</t>
  </si>
  <si>
    <t>Số lượng xe đầu kỳ</t>
  </si>
  <si>
    <t>Số lượng xe tăng trong kỳ (mua mới)</t>
  </si>
  <si>
    <t>Số tiền mua mới xe ô tô trong kỳ</t>
  </si>
  <si>
    <t>Số lượng xe giảm trong kỳ (thanh lý, chuyển nhượng)</t>
  </si>
  <si>
    <t>Số tiền thu hồi do thanh lý, chuyển nhượng</t>
  </si>
  <si>
    <t>4.2</t>
  </si>
  <si>
    <t>Trang bị xe ô tô con sai tiêu chuẩn, chế độ</t>
  </si>
  <si>
    <t>Số lượng xe mua sắm, trang bị sai chế độ</t>
  </si>
  <si>
    <t>Số tiền mua xe trang bị sai chế độ</t>
  </si>
  <si>
    <t>Nợ phải thu khó đòi</t>
  </si>
  <si>
    <t>Số đầu kỳ</t>
  </si>
  <si>
    <t>Số cuối kỳ</t>
  </si>
  <si>
    <t>Vốn chủ sở hữu</t>
  </si>
  <si>
    <t>Số đầu năm</t>
  </si>
  <si>
    <t>Năm 2016</t>
  </si>
  <si>
    <t>Năm 2017</t>
  </si>
  <si>
    <t>Năm 2018</t>
  </si>
  <si>
    <t>Năm 2019</t>
  </si>
  <si>
    <t>Năm 2020</t>
  </si>
  <si>
    <t>Năm 2021</t>
  </si>
  <si>
    <t>Tổng giai đoạn 2016-2021</t>
  </si>
  <si>
    <t>Sử dụng các nguồn kinh phí được cấp từ Ngân sách nhà nước</t>
  </si>
  <si>
    <t>Thông tin phát hiện lãng phí nhận được, vụ việc lãng phí trong kỳ báo cáo</t>
  </si>
  <si>
    <t>Tổng số vụ việc đã giải quyết</t>
  </si>
  <si>
    <t>Đã xử lý</t>
  </si>
  <si>
    <t>Chưa xử lý</t>
  </si>
  <si>
    <t>Tổng số</t>
  </si>
  <si>
    <t>Bồi thường thiệt hại</t>
  </si>
  <si>
    <t>Xử lý hành chính</t>
  </si>
  <si>
    <t>Xử lý kỷ luật</t>
  </si>
  <si>
    <t>Chuyển hồ sơ xử lý hình sự</t>
  </si>
  <si>
    <t>Thông tin phát hiện lãng phí nhận được</t>
  </si>
  <si>
    <t>Vụ việc lãng phí</t>
  </si>
  <si>
    <t>Số người phải bồi thường</t>
  </si>
  <si>
    <t>Số tiền bồi thường (triệu đồng)</t>
  </si>
  <si>
    <t>Số vụ việc</t>
  </si>
  <si>
    <t>Số người bị xử lý</t>
  </si>
  <si>
    <t>Số vụ việc đã chuyển hồ sơ xử lý hình sự</t>
  </si>
  <si>
    <t>Số vụ đã khởi tố</t>
  </si>
  <si>
    <t>Số đối tượng đã khởi tố</t>
  </si>
  <si>
    <t>Số vụ chưa xử lý</t>
  </si>
  <si>
    <t>Số người chưa xử lý</t>
  </si>
  <si>
    <t>Nguyên nhân</t>
  </si>
  <si>
    <t>1=2+3</t>
  </si>
  <si>
    <t>Tổng</t>
  </si>
  <si>
    <t xml:space="preserve"> - Các bộ, ngành, địa phương tổng hợp kết quả từng năm và tổng giai đoạn 2016-2021</t>
  </si>
  <si>
    <t>tỷ đồng</t>
  </si>
  <si>
    <t>Tổng chi phí đã thực hiện</t>
  </si>
  <si>
    <t>Không đúng thời hạn</t>
  </si>
  <si>
    <t>Đúng thời hạn</t>
  </si>
  <si>
    <t>Giá trị nghiệm thu, thanh toán</t>
  </si>
  <si>
    <t>d</t>
  </si>
  <si>
    <t>TMĐT (theo QĐ điều chỉnh cuối cùng)</t>
  </si>
  <si>
    <t>c</t>
  </si>
  <si>
    <t>TMĐT (theo phê duyệt ban đầu)</t>
  </si>
  <si>
    <t>Dự án kết thúc đầu tư, đưa vào khai thác sử dụng</t>
  </si>
  <si>
    <t>DỰ ÁN KẾT THÚC ĐẦU TƯ, ĐƯA VÀO KHAI THÁC SỬ DỤNG</t>
  </si>
  <si>
    <t>gói thầu</t>
  </si>
  <si>
    <t>e</t>
  </si>
  <si>
    <t>- Đúng tiến độ (so với Hợp đồng ban đầu)</t>
  </si>
  <si>
    <t>Số gói thầu hoàn thành trong kỳ</t>
  </si>
  <si>
    <t>đ</t>
  </si>
  <si>
    <t>Tổng số gói thầu phải điều chỉnh</t>
  </si>
  <si>
    <t>- Giá trị hợp đồng</t>
  </si>
  <si>
    <t>- Giá trị trúng thầu</t>
  </si>
  <si>
    <t>- Giá trị dự toán</t>
  </si>
  <si>
    <t>- Tổng số</t>
  </si>
  <si>
    <t>Các gói thầu thực hiện trong kỳ</t>
  </si>
  <si>
    <t>- Không thành công</t>
  </si>
  <si>
    <t>- Thành công</t>
  </si>
  <si>
    <t>Tổng số gói thầu đã thực hiện đấu thầu</t>
  </si>
  <si>
    <t>Công tác đấu thầu</t>
  </si>
  <si>
    <t>- Tổng chi phí đã thực hiện</t>
  </si>
  <si>
    <t>- TMĐT các dự án không tiếp tục thực hiện</t>
  </si>
  <si>
    <t>Số dự án không tiếp tục thực hiện</t>
  </si>
  <si>
    <t>Số dự án phải tạm dừng trên 12 tháng</t>
  </si>
  <si>
    <t>Tổng số dự án phải dừng thực hiện, trong đó:</t>
  </si>
  <si>
    <t>- Hình thức xử lý khác</t>
  </si>
  <si>
    <t>- Khiển trách</t>
  </si>
  <si>
    <t>- Cảnh cáo</t>
  </si>
  <si>
    <t>Số dự án điều chỉnh mục tiêu</t>
  </si>
  <si>
    <t>Các dự án phải điều chỉnh (so với QĐĐT ban đầu), trong đó:</t>
  </si>
  <si>
    <t>CÁC VẤN ĐỀ PHÁT SINH TRONG QUÁ TRÌNH THĐT</t>
  </si>
  <si>
    <t>Giá trị đã giải ngân</t>
  </si>
  <si>
    <t>Giá trị KL thực hiện</t>
  </si>
  <si>
    <t>Tổng kế hoạch vốn đã bố trí</t>
  </si>
  <si>
    <t>TMĐT các dự án THĐT trong kỳ</t>
  </si>
  <si>
    <t>CÔNG TÁC THỰC HIỆN ĐẦU TƯ (THĐT)</t>
  </si>
  <si>
    <t>Số dự án CBĐT được QĐ đầu tư</t>
  </si>
  <si>
    <t>Tổng chi phí chuẩn bị đầu tư</t>
  </si>
  <si>
    <t>CÔNG TÁC CHUẨN BỊ ĐẦU TƯ (CBĐT)</t>
  </si>
  <si>
    <t>GHI CHÚ</t>
  </si>
  <si>
    <t>ĐVT</t>
  </si>
  <si>
    <t>NỘI DUNG</t>
  </si>
  <si>
    <t>TT</t>
  </si>
  <si>
    <t>B</t>
  </si>
  <si>
    <t>A</t>
  </si>
  <si>
    <t>Đơn vị tính: Triệu đồng</t>
  </si>
  <si>
    <t>Chương trình mục tiêu quốc gia Xây dựng nông thôn mới</t>
  </si>
  <si>
    <t>Chương trình mục tiêu quốc gia Giảm nghèo bền vững</t>
  </si>
  <si>
    <t>C</t>
  </si>
  <si>
    <t>TỔNG THU NGÂN SÁCH NHÀ NƯỚC</t>
  </si>
  <si>
    <t>SO SÁNH (%)</t>
  </si>
  <si>
    <t xml:space="preserve"> Đơn vị: triệu đồng</t>
  </si>
  <si>
    <t>Số thực hiện</t>
  </si>
  <si>
    <t>Năm</t>
  </si>
  <si>
    <t>Số dự án điều chỉnh các nội dung khác</t>
  </si>
  <si>
    <t>Số lượng</t>
  </si>
  <si>
    <t>m2</t>
  </si>
  <si>
    <t>VII</t>
  </si>
  <si>
    <t>VIII</t>
  </si>
  <si>
    <t>MS</t>
  </si>
  <si>
    <t>TỔNG CỘNG GIAI ĐOẠN 2016-2021</t>
  </si>
  <si>
    <t>* Theo mẫu Phụ lục số 04 ban hành theo Thông tư số 188/2014/TT-BTC</t>
  </si>
  <si>
    <t>Phụ lục A</t>
  </si>
  <si>
    <t>Số hiệu/Tên văn bản, thời gian ban hành</t>
  </si>
  <si>
    <t>Trong đó:</t>
  </si>
  <si>
    <t>- Số dự án điều chỉnh một lần</t>
  </si>
  <si>
    <t>- Số dự án điều chỉnh từ 2 lần trở lên</t>
  </si>
  <si>
    <t>Số dự án điều chỉnh quy mô</t>
  </si>
  <si>
    <t>Số dự án điều chỉnh kéo dài tiến độ</t>
  </si>
  <si>
    <t>c.1</t>
  </si>
  <si>
    <t>Trong đó: Kéo dài trên 12 tháng</t>
  </si>
  <si>
    <t>c.2</t>
  </si>
  <si>
    <t>Số dự án điều chỉnh tăng tổng mức đầu tư</t>
  </si>
  <si>
    <t>d.1</t>
  </si>
  <si>
    <t>Số lượng các dự án được kiểm tra, thanh tra, kiểm toán</t>
  </si>
  <si>
    <t>- Tổng chi phí đã giải ngân</t>
  </si>
  <si>
    <t>- Điều chỉnh tăng thời gian thực hiện</t>
  </si>
  <si>
    <t>- Điều chỉnh bổ sung công việc, tăng giá trị thanh toán</t>
  </si>
  <si>
    <t>THỜI ĐIỂM 31/12/2015</t>
  </si>
  <si>
    <t>THỜI ĐIỂM 31/12/2016</t>
  </si>
  <si>
    <t>THỜI ĐIỂM 31/12/2020</t>
  </si>
  <si>
    <t>THỜI ĐIỂM 31/12/2021</t>
  </si>
  <si>
    <t>TĂNG (+)/GIẢM (-)</t>
  </si>
  <si>
    <t>NGUYÊN NHÂN TĂNG, GIẢM</t>
  </si>
  <si>
    <t>TÌNH TRẠNG PHÁP LÝ
(Giấy Chứng nhận, đăng ký, Hợp đồng thuê, Giấy tờ khác)</t>
  </si>
  <si>
    <t>Năm 2016 so với năm 2015</t>
  </si>
  <si>
    <t>Năm 2020 so với năm 2015</t>
  </si>
  <si>
    <t>Năm 2021 so với năm 2020</t>
  </si>
  <si>
    <t>VỀ ĐẤT</t>
  </si>
  <si>
    <t>Tổng diện tích</t>
  </si>
  <si>
    <t>Hiện trạng sử dụng</t>
  </si>
  <si>
    <t>Làm trụ sở làm việc</t>
  </si>
  <si>
    <t>Làm cơ sở hoạt động sự nghiệp</t>
  </si>
  <si>
    <t>Kinh doanh</t>
  </si>
  <si>
    <t>Cho thuê</t>
  </si>
  <si>
    <t>Liên doanh, liên kết</t>
  </si>
  <si>
    <t>Sử dụng khác</t>
  </si>
  <si>
    <t>Giá trị theo sổ kế toán</t>
  </si>
  <si>
    <t>1.000 đ</t>
  </si>
  <si>
    <t>VỀ NHÀ</t>
  </si>
  <si>
    <t>Nguyên giá theo sổ kế toán</t>
  </si>
  <si>
    <t>Nguồn ngân sách</t>
  </si>
  <si>
    <t>Nguồn khác</t>
  </si>
  <si>
    <t>Giá trị còn lại theo sổ kế toán</t>
  </si>
  <si>
    <t>XE PHỤC VỤ CHỨC DANH</t>
  </si>
  <si>
    <t>Tổng số xe phục vụ chức danh</t>
  </si>
  <si>
    <t>cái</t>
  </si>
  <si>
    <t>Quản lý nhà nước</t>
  </si>
  <si>
    <t>Hoạt động sự nghiệp</t>
  </si>
  <si>
    <t>- Kinh doanh</t>
  </si>
  <si>
    <t>- Không kinh doanh</t>
  </si>
  <si>
    <t>- Cho thuê</t>
  </si>
  <si>
    <t>- Liên doanh, liên kết</t>
  </si>
  <si>
    <t>XE PHỤC VỤ CHUNG</t>
  </si>
  <si>
    <t>Tổng số xe phục vụ chung</t>
  </si>
  <si>
    <t>XE CHUYÊN DÙNG</t>
  </si>
  <si>
    <t>Tổng số xe chuyên dùng</t>
  </si>
  <si>
    <t xml:space="preserve">TÀI SẢN CỐ ĐỊNH KHÁC (NGOÀI ĐẤT, NHÀ, XE Ô TÔ) </t>
  </si>
  <si>
    <t>TÊN TÀI SẢN…</t>
  </si>
  <si>
    <t>Số chuyển nguồn năm trước sang</t>
  </si>
  <si>
    <t>Chi thường xuyên</t>
  </si>
  <si>
    <t>Chi đầu tư phát triển</t>
  </si>
  <si>
    <t>NĂM 2016</t>
  </si>
  <si>
    <t>NĂM 2021</t>
  </si>
  <si>
    <t>SỐ DỰ TOÁN</t>
  </si>
  <si>
    <t>SỐ THỰC HIỆN</t>
  </si>
  <si>
    <t>SỐ QUYẾT TOÁN</t>
  </si>
  <si>
    <t>Số đơn vị sự nghiệp công lập</t>
  </si>
  <si>
    <t>Tổng kinh phí NSNN chi cho ĐVSNCL (triệu đồng)</t>
  </si>
  <si>
    <t>Trong đó chia theo mức độ tự chủ</t>
  </si>
  <si>
    <t>Tự chủ 100% chi TX, chi ĐTPT</t>
  </si>
  <si>
    <t>Một phần chi ĐTPT, 100% chi TX</t>
  </si>
  <si>
    <t>100% chi TX</t>
  </si>
  <si>
    <t>Một phần chi TX</t>
  </si>
  <si>
    <t>100% chi ĐTPT, chi TX do NS bảo đảm</t>
  </si>
  <si>
    <t>CHỈ TIÊU</t>
  </si>
  <si>
    <t>Trong nước</t>
  </si>
  <si>
    <t>Nước ngoài</t>
  </si>
  <si>
    <t>NSNN</t>
  </si>
  <si>
    <t>Dự toán NSNN Thủ tướng Chính phủ giao</t>
  </si>
  <si>
    <t>Số bổ sung trong năm của cấp có thẩm quyền</t>
  </si>
  <si>
    <t>Số thực hiện cả năm trong kỳ KH</t>
  </si>
  <si>
    <t>Số quyết toán NSNN</t>
  </si>
  <si>
    <t>Huy động các nguồn vốn khác ngoài NSNN</t>
  </si>
  <si>
    <t>Số dự án thực hiện trong năm</t>
  </si>
  <si>
    <t>NĂM 2017</t>
  </si>
  <si>
    <t>NĂM 2018</t>
  </si>
  <si>
    <t>NĂM 2019</t>
  </si>
  <si>
    <t>NĂM 2020</t>
  </si>
  <si>
    <t>Năm/Chỉ tiêu</t>
  </si>
  <si>
    <t>Số biên chế, người lao động</t>
  </si>
  <si>
    <t>Đơn vị: Người</t>
  </si>
  <si>
    <t>Số biên chế TTg giao</t>
  </si>
  <si>
    <t>Số lao động hợp đồng</t>
  </si>
  <si>
    <t>Công chức</t>
  </si>
  <si>
    <t>Viên chức</t>
  </si>
  <si>
    <t>Năm 2015</t>
  </si>
  <si>
    <t>Số đầu kỳ ngày 01/01</t>
  </si>
  <si>
    <t>Số cuối kỳ ngày 31/12</t>
  </si>
  <si>
    <t>Tỉnh, thành phố ….....</t>
  </si>
  <si>
    <t>Thực hiện</t>
  </si>
  <si>
    <t>Số dự án chuyển tiếp từ giai đoạn 2011-2015</t>
  </si>
  <si>
    <t>Số dự án chuyển tiếp từ năm trước</t>
  </si>
  <si>
    <t>Số dự án khởi công mới trong năm</t>
  </si>
  <si>
    <t>Các dự án chuyển tiếp từ giai đoạn 2011-2015</t>
  </si>
  <si>
    <t>Các dự án chuyển tiếp từ năm trước</t>
  </si>
  <si>
    <t>Các dự án khởi công mới trong năm</t>
  </si>
  <si>
    <t>Số dự án chuyển tiếp từ năm trước sang</t>
  </si>
  <si>
    <t>Số dự án dở dang giai đoạn 2011-2015/2016-2020 chuyển sang giai đoạn sau</t>
  </si>
  <si>
    <t>Các dự án chuyển tiếp từ năm trước sang</t>
  </si>
  <si>
    <t>Các dự án dở dang giai đoạn 2011-2015/2016-2020 chuyển sang giai đoạn sau</t>
  </si>
  <si>
    <t>Công tác kiểm tra, thanh tra, kiểm toán (do các cơ quan chức năng thực hiện)</t>
  </si>
  <si>
    <t>Số dự án phát hiện có sai phạm đã kiến nghị xử lý cán bộ, cá nhân liên quan</t>
  </si>
  <si>
    <t>Số lượng dự án hoàn thành quyết toán (trong số các dự án HT trong kỳ)</t>
  </si>
  <si>
    <t>Dự án đưa vào sử dụng nhưng không hiệu quả (theo đánh giá của cơ quan có thẩm quyền)</t>
  </si>
  <si>
    <t>Giai đoạn 2011-2015</t>
  </si>
  <si>
    <t>Danh mục dự án</t>
  </si>
  <si>
    <t>Thời gian HT dự án hoặc dự kiến HT</t>
  </si>
  <si>
    <t>Lý do tiến độ/ giải ngân/triển khai đầu tư chậm so với QĐĐT và kế hoạch vốn</t>
  </si>
  <si>
    <t>Số QĐ/ngày  tháng/năm</t>
  </si>
  <si>
    <t>Tổng mức đầu tư</t>
  </si>
  <si>
    <t>Địa điểm đầu tư</t>
  </si>
  <si>
    <t>Thời gian KC-HT</t>
  </si>
  <si>
    <t>Lũy kế đến 31/12/2015</t>
  </si>
  <si>
    <t>Giai đoạn 2016-2020</t>
  </si>
  <si>
    <t xml:space="preserve">Số vốn đã bố trí </t>
  </si>
  <si>
    <t>Khối lượng thực hiện</t>
  </si>
  <si>
    <t>Vốn khác</t>
  </si>
  <si>
    <t>DỰ ÁN QUAN TRỌNG QUỐC GIA</t>
  </si>
  <si>
    <t xml:space="preserve">Dự án chuyển tiếp từ năm 2015 trở về trước </t>
  </si>
  <si>
    <t>Dự án ……</t>
  </si>
  <si>
    <t>…...</t>
  </si>
  <si>
    <t>Dự án KCM giai đoạn 2016-2020</t>
  </si>
  <si>
    <t>Dự án KCM năm 2021</t>
  </si>
  <si>
    <t>Giải ngân</t>
  </si>
  <si>
    <t>Kế hoạch vốn</t>
  </si>
  <si>
    <t>Vốn NSNN</t>
  </si>
  <si>
    <t xml:space="preserve">DỰ ÁN NHÓM A </t>
  </si>
  <si>
    <t>DỰ ÁN NHÓM B</t>
  </si>
  <si>
    <t>DỰ ÁN NHÓM C</t>
  </si>
  <si>
    <t>Phụ lục B.02</t>
  </si>
  <si>
    <r>
      <t>Lưu ý: -</t>
    </r>
    <r>
      <rPr>
        <sz val="14"/>
        <color theme="1"/>
        <rFont val="Times New Roman"/>
        <family val="1"/>
      </rPr>
      <t> Cột “Đơn vị” để các Bộ, ngành, địa phương thống kê kết quả của các đơn vị trực thuộc</t>
    </r>
  </si>
  <si>
    <t>Phụ lục B.03</t>
  </si>
  <si>
    <t>Vốn NSTW</t>
  </si>
  <si>
    <t>NSĐP</t>
  </si>
  <si>
    <t>NSTW</t>
  </si>
  <si>
    <t>Hình thức đầu tư</t>
  </si>
  <si>
    <t>Vốn Nhà nước</t>
  </si>
  <si>
    <t>Vốn huy động khu vực tư</t>
  </si>
  <si>
    <t>Vốn NN khác</t>
  </si>
  <si>
    <t>Phụ lục B.05</t>
  </si>
  <si>
    <t>TÌNH HÌNH THỰC HIỆN DỰ TOÁN CHI NGÂN SÁCH NHÀ NƯỚC GIAI ĐOẠN 2016-2021</t>
  </si>
  <si>
    <t>Đơn vị: Triệu đồng</t>
  </si>
  <si>
    <t>A.1</t>
  </si>
  <si>
    <t>A.2</t>
  </si>
  <si>
    <t>A.3</t>
  </si>
  <si>
    <t>A.4</t>
  </si>
  <si>
    <t>SỐ GIAO CỦA THỦ TƯỚNG CHÍNH PHỦ</t>
  </si>
  <si>
    <t>SỐ BỔ SUNG TRONG NĂM</t>
  </si>
  <si>
    <t>D</t>
  </si>
  <si>
    <t>SỐ KHÔNG ĐỦ ĐIỀU KIỆN QUYẾT TOÁN</t>
  </si>
  <si>
    <t>Đ</t>
  </si>
  <si>
    <t>Chi trả nợ lãi vay</t>
  </si>
  <si>
    <t>Bổ sung có mục tiêu từ NSTW</t>
  </si>
  <si>
    <t>Chi bổ sung quỹ dự trữ</t>
  </si>
  <si>
    <t>A.5</t>
  </si>
  <si>
    <t>Chi cải cách tiền lương</t>
  </si>
  <si>
    <t>Chi đầu tư trong cân đối NSĐP</t>
  </si>
  <si>
    <t>A.6</t>
  </si>
  <si>
    <t>Bội thu NSĐP</t>
  </si>
  <si>
    <t>A.7</t>
  </si>
  <si>
    <t>Số vay trong năm</t>
  </si>
  <si>
    <t xml:space="preserve">Chi đầu tư phát triển </t>
  </si>
  <si>
    <t>- Trong nước</t>
  </si>
  <si>
    <t>- Nước ngoài</t>
  </si>
  <si>
    <t>- Chi đầu tư XDCB tập trung trong nước</t>
  </si>
  <si>
    <t>- Chi đầu tư từ nguồn thu sử dụng đất</t>
  </si>
  <si>
    <t>- Chi đầu tư từ nguồn thu xổ số kiến thiết</t>
  </si>
  <si>
    <t>Vay trả nợ gốc</t>
  </si>
  <si>
    <t>- Bội chi NSĐP</t>
  </si>
  <si>
    <t>Vay bù đắp bội chi</t>
  </si>
  <si>
    <t xml:space="preserve">TỔNG SỐ HĐND CẤP TỈNH THÔNG QUA </t>
  </si>
  <si>
    <t>TỔNG NGUỒN TRONG NĂM
= II+III+IV</t>
  </si>
  <si>
    <t>Dự phòng NSĐP</t>
  </si>
  <si>
    <t>SỐ CHUYỂN NGUỒN TỪ NĂM TRƯỚC SANG NĂM SAU</t>
  </si>
  <si>
    <t>- Từ nguồn cải cách tiền lương</t>
  </si>
  <si>
    <t>THỰC HIỆN TRONG NĂM</t>
  </si>
  <si>
    <t>QUYẾT TOÁN</t>
  </si>
  <si>
    <t>Thu từ khu vực DN có vốn ĐTNN</t>
  </si>
  <si>
    <t>Thu từ khu vực kinh tế ngoài quốc doanh</t>
  </si>
  <si>
    <t>Thuế thu nhập cá nhân</t>
  </si>
  <si>
    <t>Thuế bảo vệ môi trường</t>
  </si>
  <si>
    <t>Thu từ hoạt động xổ số</t>
  </si>
  <si>
    <t>Thu tiền cấp quyền khai thác tài nguyên khoáng sản, tài nguyên nước</t>
  </si>
  <si>
    <t>Thu tiền sử dụng khu vực biển</t>
  </si>
  <si>
    <t>Thu khác ngân sách</t>
  </si>
  <si>
    <t>Thu từ quỹ đất công ích và thu hoa lợi, công sản khác</t>
  </si>
  <si>
    <t>Thu cổ tức, lợi nhuận được chia</t>
  </si>
  <si>
    <t>Thu chênh lệch thu chi của NHNN</t>
  </si>
  <si>
    <t>THU NỘI ĐỊA</t>
  </si>
  <si>
    <t>Các loại phí, lệ phí</t>
  </si>
  <si>
    <t>Các khoản thu về nhà, đất</t>
  </si>
  <si>
    <t>- Thuế sử dụng đất nông nghiệp</t>
  </si>
  <si>
    <t>- Thuế sử dụng đất phi nông nghiệp</t>
  </si>
  <si>
    <t>- Thu tiền cho thuê đất, thuê mặt nước</t>
  </si>
  <si>
    <t>- Thu tiền sử dụng đất</t>
  </si>
  <si>
    <t>- Thu tiền cho thuê và bán nhà ở thuộc SHNN</t>
  </si>
  <si>
    <t>THU CÂN ĐỐI TỪ HOẠT ĐỘNG XUẤT NHẬP KHẨU</t>
  </si>
  <si>
    <t>Tổng số thu từ hoạt động xuất nhập khẩu</t>
  </si>
  <si>
    <t>- Thuế giá trị gia tăng từ hoạt động XNK</t>
  </si>
  <si>
    <t>- Thuế xuất khẩu</t>
  </si>
  <si>
    <t>- Thuế nhập khẩu</t>
  </si>
  <si>
    <t>- Thuế tiêu thụ đặc biệt từ hàng hóa xuất nhập khẩu</t>
  </si>
  <si>
    <t>- Thuế bảo vệ môi trường thu từ hàng hóa nhập khẩu</t>
  </si>
  <si>
    <t>Hoàn thuế giá trị gia tăng</t>
  </si>
  <si>
    <t>THU VIỆN TRỢ</t>
  </si>
  <si>
    <t>Thủ tướng CP giao</t>
  </si>
  <si>
    <t>HĐND cấp tỉnh thông qua</t>
  </si>
  <si>
    <t>Phụ lục B.07</t>
  </si>
  <si>
    <t>DOANH NGHIỆP …...........</t>
  </si>
  <si>
    <t>Phụ lục B.08</t>
  </si>
  <si>
    <t>Phụ lục B.09</t>
  </si>
  <si>
    <t>Phụ lục B.10</t>
  </si>
  <si>
    <t>Đơn vị: Dự án/ triệu đồng</t>
  </si>
  <si>
    <t>Giai đoạn 2016-2021</t>
  </si>
  <si>
    <t>Ghi chú lý do chính chậm việc phê duyệt quyết toán</t>
  </si>
  <si>
    <t>Số dự án</t>
  </si>
  <si>
    <t>Số vốn</t>
  </si>
  <si>
    <t xml:space="preserve">Đã bố 
trí </t>
  </si>
  <si>
    <t>Quyết toán</t>
  </si>
  <si>
    <t>Đã bố 
trí vốn</t>
  </si>
  <si>
    <t>TỔNG SỐ</t>
  </si>
  <si>
    <t>- Dự án quyết toán đúng thời gian quy định</t>
  </si>
  <si>
    <t>- Dự án quyết toán không đúng thời gian quy định</t>
  </si>
  <si>
    <t xml:space="preserve">Dự án hoàn thành giai đoạn 2016-2020 </t>
  </si>
  <si>
    <t>DỰ ÁN NHÓM A</t>
  </si>
  <si>
    <t>Phụ lục B.11</t>
  </si>
  <si>
    <t>NGHỊ QUYẾT, KẾT LUẬN CỦA ĐẢNG BỘ, BAN THƯỜNG VỤ</t>
  </si>
  <si>
    <t>NGHỊ QUYẾT HĐND CẤP TỈNH</t>
  </si>
  <si>
    <t xml:space="preserve">Quyết định đầu tư ban đầu </t>
  </si>
  <si>
    <r>
      <t xml:space="preserve">Quyết định đầu tư điều chỉnh 
</t>
    </r>
    <r>
      <rPr>
        <i/>
        <sz val="14"/>
        <rFont val="Times New Roman"/>
        <family val="1"/>
      </rPr>
      <t>Trường hợp điều chỉnh Dự án thì kế đầy đủ các QĐ điều chỉnh, TMĐT, thời gian KCHT theo số QĐ đầu tư điều chỉnh cuối cùng đến thời điểm báo cáo</t>
    </r>
  </si>
  <si>
    <t>Dự án quyết toán đúng thời gian quy định</t>
  </si>
  <si>
    <t>Dự án quyết toán không đúng thời gian quy định</t>
  </si>
  <si>
    <t xml:space="preserve">Dự án hoàn thành năm 2015 trở về trước </t>
  </si>
  <si>
    <t>Dự án</t>
  </si>
  <si>
    <t>TỔNG HỢP TÌNH HÌNH QUẢN LÝ, SỬ DỤNG TÀI SẢN CÔNG GIAI ĐOẠN 2016-2021</t>
  </si>
  <si>
    <t>XE Ô TÔ</t>
  </si>
  <si>
    <t>Cân đối NSĐP</t>
  </si>
  <si>
    <t>Bổ sung vốn sự nghiệp  từ nguồn NSTW</t>
  </si>
  <si>
    <t>Bổ sung vốn sự nghiệp từ nguồn NSTW</t>
  </si>
  <si>
    <t>HỦY DỰ TOÁN</t>
  </si>
  <si>
    <t>Hiệu lực thi hành, tính phù hợp, tuân thủ các quy định pháp luật</t>
  </si>
  <si>
    <t>Số dự án điều chỉnh một lần, gồm:</t>
  </si>
  <si>
    <t>Số dự án điều chỉnh một lần</t>
  </si>
  <si>
    <t>Số dự án điều chỉnh từ 2 lần trở lên</t>
  </si>
  <si>
    <t>Phụ lục B.03a (I)</t>
  </si>
  <si>
    <t>Phụ lục B.03a (II)</t>
  </si>
  <si>
    <t>Phụ lục B.03a (III)</t>
  </si>
  <si>
    <t>Phụ lục B.03b(I)</t>
  </si>
  <si>
    <t>Phụ lục B.03b(II)</t>
  </si>
  <si>
    <t>Phụ lục B.03b(III)</t>
  </si>
  <si>
    <t>Phụ lục B.04(I)</t>
  </si>
  <si>
    <t>Phụ lục B.04(II)</t>
  </si>
  <si>
    <t>Phụ lục B.06(I)</t>
  </si>
  <si>
    <t>Phụ lục B.06(II)</t>
  </si>
  <si>
    <t>TÊN PHỤ LỤC</t>
  </si>
  <si>
    <t>Tình hình tham mưu, ban hành văn bản pháp luật về THTK, CLP giai đoạn 2016-2021</t>
  </si>
  <si>
    <t>Kết quả xử lý hành vi lãng phí giai đoạn 2016-2021</t>
  </si>
  <si>
    <t>Tổng hợp tình hình thực hiện dự án sử dụng vốn đầu tư công giai đoạn 2016-2021</t>
  </si>
  <si>
    <t>Phụ lục B.03(a)</t>
  </si>
  <si>
    <t>Tình hình thực hiện các dự án đầu tư công có quy mô từ nhóm A trở lên giai đoạn 2016-2021</t>
  </si>
  <si>
    <t>Phụ lục B.03(b)</t>
  </si>
  <si>
    <t>Tình hình thực hiện các dự án đầu tư theo hình thức đối tác công - tư (PPP) giai đoạn 2016-2021</t>
  </si>
  <si>
    <t>Phụ lục B.04</t>
  </si>
  <si>
    <t>Tổng hợp tình hình quyết toán các dự án hoàn thành sử dụng vốn NSNN của cơ quan giai đoạn 2016-2021</t>
  </si>
  <si>
    <t>Tổng hợp tình hình quản lý, sử dụng tài sản công giai đoạn 2016-2021</t>
  </si>
  <si>
    <t>Phụ lục B.06</t>
  </si>
  <si>
    <t>Tình hình thực hiện thu ngân sách nhà nước giai đoạn 2016-2021</t>
  </si>
  <si>
    <t>Tình hình thực hiện dự toán chi ngân sách nhà nước giai đoạn 2016-2021</t>
  </si>
  <si>
    <t>Tổng hợp kết quả THTK, CLP các DNNN do địa phương quản lý giai đoạn 2016-2021</t>
  </si>
  <si>
    <t>Tình hình thực hiện các chương trình mục tiêu quốc gia giai đoạn 2016-2021</t>
  </si>
  <si>
    <t>Tổng hợp tình hình tự chủ các đơn vị sự nghiệp công lập do địa phương quản lý</t>
  </si>
  <si>
    <t>Tổng hợp thực hiện biên chế của địa phương giai đoạn 2016-2020</t>
  </si>
  <si>
    <t>Tỉnh Quảng Bình</t>
  </si>
  <si>
    <t>1</t>
  </si>
  <si>
    <t>Số dự án thực hiện chuẩn bị đầu tư trong kỳ</t>
  </si>
  <si>
    <t>Trong đó</t>
  </si>
  <si>
    <t>2</t>
  </si>
  <si>
    <t>Trong đó: số dự án hoàn thành trong năm</t>
  </si>
  <si>
    <t>Số dự án được bố trí vốn giai đoạn 2016-2020/2021-2025</t>
  </si>
  <si>
    <t>Số dự án chưa được bố trí vốn giai đoạn 2016-2020/2021-2025</t>
  </si>
  <si>
    <t>Trong đó: các dự án hoàn thành trong năm</t>
  </si>
  <si>
    <t>Các dự án được bố trí vốn giai đoạn 2016-2020/2021-2025</t>
  </si>
  <si>
    <t>Các dự án chưa được bố trí vốn giai đoạn 2016-2020/2021-2025</t>
  </si>
  <si>
    <t>+ Số dự án</t>
  </si>
  <si>
    <t>+ Tổng mức đầu tư tăng thêm</t>
  </si>
  <si>
    <t>- Hình sự</t>
  </si>
  <si>
    <t>Tổng số tiền thực hiện sai quy định bị các cơ quan kiến nghị xử lý</t>
  </si>
  <si>
    <t>Số gói thầu có các vi phạm quy định pháp luật bị cơ quan thanh tra, kiểm tra, kiểm toán đề nghị xử lý</t>
  </si>
  <si>
    <t>- Chậm tiến độ</t>
  </si>
  <si>
    <t>Số gói thầu phải dừng không thực hiện</t>
  </si>
  <si>
    <t>Dự án chuyển tiếp từ năm 2015 trở về trước</t>
  </si>
  <si>
    <t>Dự án thành phần 1 - Đường ven biển thuộc Dự án đường ven biển và cầu Nhật Lệ 3, tỉnh Quảng Bình</t>
  </si>
  <si>
    <t xml:space="preserve">Sở GTVT </t>
  </si>
  <si>
    <t>1680/QĐ-UBND ngày 09/6/2021</t>
  </si>
  <si>
    <t>các huyện: Quảng Trạch, Bố Trạch, Quảng Ninh, Lệ Thủy; TX.Ba Đồn, TP.Đồng Hới</t>
  </si>
  <si>
    <t>2021-2026</t>
  </si>
  <si>
    <t>Năm 2026</t>
  </si>
  <si>
    <t>Dự án Xây dựng hạ tầng công viên vui chơi giải trí thuộc khu đất công viên Cầu Rào</t>
  </si>
  <si>
    <t>BT</t>
  </si>
  <si>
    <t>3438/QĐ-UBND ngày 29/9/2017</t>
  </si>
  <si>
    <t>Nam Lý, Đồng Hới</t>
  </si>
  <si>
    <t>2018-2020</t>
  </si>
  <si>
    <t>Đang làm thủ tục xin điều chỉnh thời gian dự án. Hoàn thành tháng 6/2022.</t>
  </si>
  <si>
    <t xml:space="preserve">Khó khăn trong khâu GPMB, một số thiết kế cơ sở, quy hoạch chi tiết dự án phải điều chỉnh và ảnh hưởng của dịch bệnh Covid19 </t>
  </si>
  <si>
    <t>Dự án Chợ thủy sản - cầu tàu phường Quảng Phúc, thị xã Ba Đồn</t>
  </si>
  <si>
    <t>3498/QĐ-UBND ngày 04/10/2017</t>
  </si>
  <si>
    <t>phường Quảng Phúc, TX Ba Đồn</t>
  </si>
  <si>
    <t>Dự án đã hoàn thành bàn giao đưa vào sử dụng trong năm 2021</t>
  </si>
  <si>
    <t xml:space="preserve">               -    </t>
  </si>
  <si>
    <t xml:space="preserve">             -    </t>
  </si>
  <si>
    <t xml:space="preserve">       </t>
  </si>
  <si>
    <t>Hoàn trả vốn
 cho Ngân sách do DA kết thúc tại thời điểm dừng kỹ thuật</t>
  </si>
  <si>
    <t>KẾT QUẢ XỬ LÝ HÀNH VI LÃNG PHÍ GIAI ĐOẠN 2016-2021 (không phát sinh)</t>
  </si>
  <si>
    <t>Trích yếu nội dung văn bản</t>
  </si>
  <si>
    <t>Quy định mức chi, thời gian hưởng chế độ phục vụ công tác bầu cử đại biểu Quốc hội khóa XV và đại biểu HĐND các cấp nhiệm kỳ 2021-2016 tỉnh Quảng Bình</t>
  </si>
  <si>
    <t>Ban hành định mức phân bổ dự toán chi thường xuyên ngân sách tỉnh Quảng Bình năm 2017 và thời kỳ ổn định ngân sách 2017 - 2020 theo quy định của Luật Ngân sách nhà nước</t>
  </si>
  <si>
    <t xml:space="preserve">NQ 9/2016/NQ-HĐND ngày 08/12/2016 </t>
  </si>
  <si>
    <t>NQ 15/2016/NQ-HĐND ngày 08/12/2016</t>
  </si>
  <si>
    <t>Về nhiệm vụ phát triển kinh tế - xã hội năm 2017</t>
  </si>
  <si>
    <t xml:space="preserve">Nghị quyết số 51/2019/NQ-HĐND ngày 12/07/2019 </t>
  </si>
  <si>
    <t xml:space="preserve">Nghị quyết số 2033/2019/NQ ngày 10/06/2019 </t>
  </si>
  <si>
    <t>Quy định mức trợ cấp đặc thù cho công chức, viên chức và người lao động làm việc tại Cơ sở Cai nghiện ma túy trên địa bàn tỉnh Quảng Bình</t>
  </si>
  <si>
    <t xml:space="preserve">Nghị quyết số 51/2019/NQ ngày 12/7/2019 </t>
  </si>
  <si>
    <t>Quy định thẩm quyền tặng quà và mức tặng quà mừng thọ người cao tuổi trên địa bàn tỉnh Quảng Bình</t>
  </si>
  <si>
    <t>Quy định thẩm quyền tặng quà và mức quà tặng mừng thọ người cao tuổi trên địa bàn tỉnh Quảng Bình</t>
  </si>
  <si>
    <t xml:space="preserve">Nghị quyết số 56/2019/NQ-HĐND ngày 12/12/2019 của HĐND </t>
  </si>
  <si>
    <t xml:space="preserve">Nghị quyết số 64/2020/NQ-HĐND ngày 05/6/2020 </t>
  </si>
  <si>
    <t xml:space="preserve">Nghị quyết số 67/2020/NQ-HĐND ngày 08/7/2020 </t>
  </si>
  <si>
    <t xml:space="preserve">Nghị quyết số 69/2020NQ-HĐND ngày 09/12/2020 </t>
  </si>
  <si>
    <t xml:space="preserve">Nghị quyết số 70/2020NQ-HĐND ngày 09/12/2020 </t>
  </si>
  <si>
    <t>Về việc sửa đổi bổ sung một số điều của Nghị quyết số 35/2018/NQ-HĐND về việc phân cấp thẩm quyền quản lý tài sản thuộc phạm vi quản lý của tỉnh Quảng Bình</t>
  </si>
  <si>
    <t>Giảm mức thu một số loại phí do ảnh hưởng của dịch Covid - 19</t>
  </si>
  <si>
    <t>Quy định mức thi học phí đối với các cơ sở giáo dục mầm non và phổ thông công lập năm học 2020-2021 trên địa bàn tỉnh Quảng Bình</t>
  </si>
  <si>
    <t xml:space="preserve">Về kéo dài thời kỳ ổn định ngân sách giai đoạn 2017-2020 sang năm 2021 và lùi thời gian ban hành định mức phân bổ dự toán chi thường xuyên sang năm 2021; </t>
  </si>
  <si>
    <t>Về sửa đổi tỷ lệ phân chia một số khoản thu</t>
  </si>
  <si>
    <t>Quy định lộ trình và mức thu phí bảo vệ môi trường đối với nước thải sinh hoạt trên địa bàn thành phố Đồng Hới</t>
  </si>
  <si>
    <t>Quy định mức thưởng của tỉnh đối với xã đạt chuẩn nông thôn mới nâng cao, nông thôn mới kiểu mẫu, khu dân cư nông thôn mới kiểu mẫu, vườn mẫu nông thôn mới giai đoạn 2018 - 2020 trên địa bàn tỉnh Quảng Bình</t>
  </si>
  <si>
    <t>Quy định mức thu phí, lệ phí trong cung cấp một số dịch vụ công trực tuyến trên địa bàn tỉnh Quảng Bình.</t>
  </si>
  <si>
    <t>Kéo dài thời gian áp dụng các Nghị quyết của HĐND tỉnh để thu học phí năm học 2021-2022 đối với các cơ sở giáo dục, đào tạo công lập trên địa bàn tỉnh QB</t>
  </si>
  <si>
    <t>Quy định việc hỗ trợ học phí học kỳ I năm học 2021-2022 đối với trẻ em học mầm non và học sinh phổ thông, học viên học tại cơ sở giáo dục thường xuyên theo chương trình giáo dục phổ thông trên địa bàn tỉnh Quảng Bình do ảnh hưởng của dịch Covid - 19</t>
  </si>
  <si>
    <t>Về giảm mức thu phí sử dụng kết cấu hạ tầng trong khu vực cửa khẩu đối với phương tiện vận tải chở hàng hóa ra vào các cửa khẩu của tỉnh Quảng Bình do ảnh hưởng của dịch Covid-19 (quy định tại Nghị quyết số 07/2016/NQ-HĐND ngày 24/10/2016)</t>
  </si>
  <si>
    <t>Phân cấp nguồn thu, nhiệm vụ chi các cấp ngân sách địa phương năm 2022 và thời kỳ ổn định ngân sách 2022-20225 theo quy định của Luật NSNN</t>
  </si>
  <si>
    <t>Quy định về nguyên tắc, tiêu chí và định mức phân bổ dự toán chi thường xuyên năm 2022</t>
  </si>
  <si>
    <t>Sửa đổi tỷ lệ để lại đơn vị thu phí đối với phí tham quan một số tuyến du lịch được quy định tại Nghị quyết số 28/2017/NQ-HĐND ngày 08/12/2017 của HĐND</t>
  </si>
  <si>
    <t>76/2021/NQ-HĐND ngày 02/4/2021</t>
  </si>
  <si>
    <t>77/2021/NQ-HĐND ngày 02/4/2021</t>
  </si>
  <si>
    <t>78/2021/NQ-HĐND ngày 02/04/2021</t>
  </si>
  <si>
    <t>02/2021/NQ-HĐND ngày 13/8/2021</t>
  </si>
  <si>
    <t>03/2021/NQ-HĐND ngày 13/8/2021</t>
  </si>
  <si>
    <t>08/2021/NQ-HĐND ngày 29/10/2021</t>
  </si>
  <si>
    <t>10/2021/NQ-HĐND ngày 29/10/2021</t>
  </si>
  <si>
    <t>13/2021/NQ-HĐND ngày 10/12/2021</t>
  </si>
  <si>
    <t>14/2021/NQ-HĐND ngày 10/12/2021</t>
  </si>
  <si>
    <t>15/2021/NQ-HĐND ngày 10/12/2021</t>
  </si>
  <si>
    <t>CHI CÂN ĐỐI NGÂN SÁCH</t>
  </si>
  <si>
    <t>Chi đầu tư phát triển cho chương trình, dự án theo lĩnh vực</t>
  </si>
  <si>
    <t>Chi đầu tư và hỗ trợ vốn cho các doanh nghiệp hoạt động công</t>
  </si>
  <si>
    <t>Chi đầu tư phát triển khác</t>
  </si>
  <si>
    <t>Chi trả nợ lãi vay theo quy định</t>
  </si>
  <si>
    <t>Chi bổ sung quỹ dự trữ tài chính</t>
  </si>
  <si>
    <t>Chi chuyển nguồn</t>
  </si>
  <si>
    <t>CHI TỪ NGUỒN THU ĐỂ LẠI ĐƠN VỊ CHI QL QUA NSNN</t>
  </si>
  <si>
    <t>Ghi thu-ghi chi học phí</t>
  </si>
  <si>
    <t>Các khoản đóng góp</t>
  </si>
  <si>
    <t>Các khoản phí, lệ phí và thu khác không cân đối</t>
  </si>
  <si>
    <t>CHI BỔ SUNG CHO NGÂN SÁCH CẤP DƯỚI</t>
  </si>
  <si>
    <t>Bổ sung cân đối</t>
  </si>
  <si>
    <t>Bổ sung có mục tiêu</t>
  </si>
  <si>
    <t>CHI NỘP NGÂN SÁCH CẤP TRÊN</t>
  </si>
  <si>
    <t>Chi viện trợ</t>
  </si>
  <si>
    <t>E</t>
  </si>
  <si>
    <t>CHI TRẢ NỢ GỐC</t>
  </si>
  <si>
    <t>Thất lạc hồ sơ,, Một số nhà thầu không hợp tác trong công tác tổng hợp hồ sơ để QT, thay đổi thủ trưởng, luân chuyển kế toán  ...v..v,</t>
  </si>
  <si>
    <t>9/2016/NQ-HĐND ngày 08/12/2016</t>
  </si>
  <si>
    <t>Nhiệm vụ phát triển kinh tế - xã hội năm 2017</t>
  </si>
  <si>
    <t>15/2016/NQ-HĐND  ngày 08/12/2016</t>
  </si>
  <si>
    <t>Năm 2021 
(tạm tính)</t>
  </si>
  <si>
    <t>Các nhiệm vụ chi khác</t>
  </si>
  <si>
    <t>SỐ THỰC HIỆN (31/12/2021)</t>
  </si>
  <si>
    <t>SỐ QUYẾT TOÁN (31/12/2021)</t>
  </si>
  <si>
    <t>Thu từ khu vực doanh nghiệp nhà nước TW</t>
  </si>
  <si>
    <t>Thu từ khu vực doanh nghiệp nhà nước ĐP</t>
  </si>
  <si>
    <t>Thu thuế trước bạ</t>
  </si>
  <si>
    <t>THU VAY</t>
  </si>
  <si>
    <t xml:space="preserve"> </t>
  </si>
  <si>
    <t xml:space="preserve">BIỂU SỐ 05  </t>
  </si>
  <si>
    <t xml:space="preserve">                                                                                                                                                                TỔNG HỢP TÌNH HÌNH TÀI CHÍNH CÁC QUỸ TÀI CHÍNH NGOÀI NGÂN SÁCH</t>
  </si>
  <si>
    <t>ĐVT: Triệu đồng</t>
  </si>
  <si>
    <t>Tên quỹ</t>
  </si>
  <si>
    <t>Dư nguồn đến 31/12/2010</t>
  </si>
  <si>
    <t>Thực hiện năm 2011</t>
  </si>
  <si>
    <t>Dư nguồn đến 31/12/2011</t>
  </si>
  <si>
    <t>Thực hiện năm 2012</t>
  </si>
  <si>
    <t>Dư nguồn đến 31/12/2012</t>
  </si>
  <si>
    <t>Thực hiện năm 2013</t>
  </si>
  <si>
    <t>Dư nguồn đến 31/12/2013</t>
  </si>
  <si>
    <t>Thực hiện năm 2014</t>
  </si>
  <si>
    <t>Dư nguồn đến 31/12/2014</t>
  </si>
  <si>
    <t>Thực hiện năm 2015</t>
  </si>
  <si>
    <t>Dư nguồn đến 31/12/2015</t>
  </si>
  <si>
    <t>Thực hiện năm 2016</t>
  </si>
  <si>
    <t>Dư nguồn đến 31/12/2016</t>
  </si>
  <si>
    <t>Thực hiện năm 2017</t>
  </si>
  <si>
    <t>Dư nguồn đến 31/12/2017</t>
  </si>
  <si>
    <t>Thực hiện năm 2018</t>
  </si>
  <si>
    <t>Dư nguồn đến 31/12/2018</t>
  </si>
  <si>
    <t>Thực hiện năm 2019</t>
  </si>
  <si>
    <t>Dư nguồn đến 31/12/2019</t>
  </si>
  <si>
    <t>Kế hoạch năm 2020</t>
  </si>
  <si>
    <t>Dự kiến dư nguồn đến 31/12/2020</t>
  </si>
  <si>
    <t>Tổng nguồn vốn phát sinh trong năm</t>
  </si>
  <si>
    <t>Vốn sử dụng trong năm</t>
  </si>
  <si>
    <t>Dư cuối năm</t>
  </si>
  <si>
    <t>Từ ngân sách</t>
  </si>
  <si>
    <t>5=1+2-4</t>
  </si>
  <si>
    <t>9=5+6-8</t>
  </si>
  <si>
    <t>14=10+11-13</t>
  </si>
  <si>
    <t>18=14+15-17</t>
  </si>
  <si>
    <t>22=18+19-21</t>
  </si>
  <si>
    <t>26=22+23-25</t>
  </si>
  <si>
    <t>30=26+27-29</t>
  </si>
  <si>
    <t>34=30+31-33</t>
  </si>
  <si>
    <t>38=34+35-37</t>
  </si>
  <si>
    <t>42=38+39-41</t>
  </si>
  <si>
    <t>Nguồn vốn ngân sách địa phương ủy thác qua NHCSXH để cho vay hộ nghèo và các đối tượng chính sách</t>
  </si>
  <si>
    <t>Quỹ hỗ trợ phụ nữ phát triển tỉnh Quảng Bình</t>
  </si>
  <si>
    <t>Quỹ hỗ trợ nông dân hội nông dân tỉnh Quảng Bình</t>
  </si>
  <si>
    <t>Quỹ phát triển đất</t>
  </si>
  <si>
    <t>Quỹ đầu tư địa phương</t>
  </si>
  <si>
    <t>Quỹ hỗ trợ phụ nữ nghèo</t>
  </si>
  <si>
    <t>BIỂU SỐ 04</t>
  </si>
  <si>
    <t>TỔNG HỢP CÁC KHOẢN CHI CÁC QUỸ DO HỘI LIÊN HIỆP PHỤ NỮ TỈNH QUẢNG BÌNH QUẢN LÝ GIAI ĐOẠN 2011-2020</t>
  </si>
  <si>
    <t>Khoản chi của Quỹ</t>
  </si>
  <si>
    <t>Năm 2011</t>
  </si>
  <si>
    <t>Năm 2012</t>
  </si>
  <si>
    <t>Năm 2013</t>
  </si>
  <si>
    <t>Năm 2014</t>
  </si>
  <si>
    <t>Dự kiến năm 2020</t>
  </si>
  <si>
    <t xml:space="preserve">Kế hoạch </t>
  </si>
  <si>
    <t>Quỹ hỗ trợ phụ nữ phát triển Quảng Bình</t>
  </si>
  <si>
    <t>Chi quản lý Quỹ; Chi thực hiện các chức năng nhiệm vụ của Quỹ</t>
  </si>
  <si>
    <t>Qũy hỗ trợ nông dân</t>
  </si>
  <si>
    <t>Chi hoạt động quản lý quỹ</t>
  </si>
  <si>
    <t>Chi trích lập quỹ dự phòng rủi ro</t>
  </si>
  <si>
    <t>Chi nộp phí lên Trung ương</t>
  </si>
  <si>
    <t>Chi trích lập quỹ khen thưởng, phúc lợi</t>
  </si>
  <si>
    <t>Chi trích lập quỹ ĐT XDCB</t>
  </si>
  <si>
    <t>Bổ sung nguồn vốn quỹ</t>
  </si>
  <si>
    <t>Chi đầu tư xây dựng trụ sở làm việc</t>
  </si>
  <si>
    <t>Chi nghiệp vụ quỹ phát triển đất</t>
  </si>
  <si>
    <t>Chi khác</t>
  </si>
  <si>
    <t>Chi nghiệp vụ quỹ đầu tư địa phương</t>
  </si>
  <si>
    <t>Chi  cho vay</t>
  </si>
  <si>
    <t>BIỂU SỐ 03</t>
  </si>
  <si>
    <t>TỔNG HỢP CÁC KHOẢN THU CÁC QUỸ TÀI CHÍNH NGOÀI NSNN TỈNH QUẢNG BÌNH QUẢN LÝ GIAI ĐOẠN 2011 - 2020</t>
  </si>
  <si>
    <t>Nguồn thu của Quỹ</t>
  </si>
  <si>
    <t>Chi tiết (tỷ lệ % hoặc mức đóng góp, đối tượng nộp và nội dung nguồn thu của ngân sách)</t>
  </si>
  <si>
    <t>Thu từ các hoạt động của Quỹ</t>
  </si>
  <si>
    <t>Ngân hàng chuyển sang để cho vay</t>
  </si>
  <si>
    <t>Trích từ tiền lãi thu được bổ sung nguồn vốn cho vay</t>
  </si>
  <si>
    <t>Quỹ hỗ trợ nông dân</t>
  </si>
  <si>
    <t>Thu từ phí cho vay vốn quỹ HTND</t>
  </si>
  <si>
    <t>Thu từ tiền lãi ngân hàng</t>
  </si>
  <si>
    <t>Ngân sách cấp</t>
  </si>
  <si>
    <t>Thu tiền lãi</t>
  </si>
  <si>
    <t>Thu phí dịch vụ ủy thác quản lỹ quỹ</t>
  </si>
  <si>
    <t>Phí ứng vốn</t>
  </si>
  <si>
    <t>Nguồn vón bổ sung từ kết quả hoạt động</t>
  </si>
  <si>
    <t>Nguồn vốn giảm</t>
  </si>
  <si>
    <t>BIỂU SỐ 02</t>
  </si>
  <si>
    <t>TÌNH HÌNH BỐ TRÍ BIÊN CHẾ QUẢN LÝ CÁC QUỸ TÀI CHÍNH NGOÀI NSNN TỈNH QUẢNG BÌNH QUẢN LÝ GIAI ĐOẠN 2011 - 2020</t>
  </si>
  <si>
    <t>Qũy áp dụng</t>
  </si>
  <si>
    <t>Bố trí cán bộ quản lý hoạt động của Quỹ</t>
  </si>
  <si>
    <t>Số biên chế quản lý Quỹ</t>
  </si>
  <si>
    <t>Chức danh lãnh đạo, chuyên trách, kiêm nhiệm (Nếu có)</t>
  </si>
  <si>
    <t>Lao động hợp đồng</t>
  </si>
  <si>
    <t>Số biên chế quản lý Quỹ</t>
  </si>
  <si>
    <t>Chức danh lãnh đạo</t>
  </si>
  <si>
    <t>Chức danh kiêm nhiệm (HĐQL+BKS)</t>
  </si>
  <si>
    <t xml:space="preserve">Lao động hợp đồng </t>
  </si>
  <si>
    <t>Quỹ cho vay hộ nghèo Ngân hàng chính sách</t>
  </si>
  <si>
    <t>Chức danh lãnh đạo, cán bộ chuyên trách, Hội LHPN kiêm nhiệm</t>
  </si>
  <si>
    <t xml:space="preserve">                                                                           BIỂU SỐ 01</t>
  </si>
  <si>
    <t>TÌNH HÌNH BAN HÀNH VĂN BẢN PHÁP LUẬT VỀ QUẢN LÝ, SỬ DỤNG CÁC QUỸ TÀI CHÍNH NGOÀI NGÂN SÁCH TẠI TỈNH QUẢNG BÌNH</t>
  </si>
  <si>
    <t>Loại văn bản</t>
  </si>
  <si>
    <t>Số hiệu/ Tên văn bản, thời gian ban hành</t>
  </si>
  <si>
    <t>Nội dung chồng chéo, mâu thuẫn, nội dung không còn phù hợp; nội dung còn thiếu cần bổ sung</t>
  </si>
  <si>
    <t>Kiến nghị</t>
  </si>
  <si>
    <t>Quỹ hội nông dân</t>
  </si>
  <si>
    <t>Nghị định, Nghị quyết của Chính phủ</t>
  </si>
  <si>
    <t xml:space="preserve">Nghị định số 30/2012/NĐ-CP ngày 12/04/2012 </t>
  </si>
  <si>
    <t>Về tổ chức, hoạt động của quỹ xã hội, quỹ từ thiện</t>
  </si>
  <si>
    <t>Quyết định, Thông tư của Bộ trưởng</t>
  </si>
  <si>
    <t xml:space="preserve">Thông tư 69/2013/TT-BTC ngày 21/5/2013 của Bộ Tài chính </t>
  </si>
  <si>
    <t>“Hướng dẫn chế độ quản lý tài chính đối với các Quỹ hỗ trợ nông dân thuộc hệ thống Hội Nông dân Việt Nam.</t>
  </si>
  <si>
    <t>Quỹ Phát triển đất</t>
  </si>
  <si>
    <t>Luật, Nghị quyết của Quốc Hội</t>
  </si>
  <si>
    <t xml:space="preserve">Luật đất đai năm 2013 </t>
  </si>
  <si>
    <t>Quy định về hoạt động quỹ phát triển đất</t>
  </si>
  <si>
    <t>Pháp lệnh, Nghị quyết của UB thường vụ Quốc Hội</t>
  </si>
  <si>
    <t xml:space="preserve">Nghị định số 69/2009/NĐ-CP ngày 13/8/2009 của Chính phủ </t>
  </si>
  <si>
    <t>Về Quy định bổ sung về quy hoạch sử dụng đất, giá đất, thu hồi đất, bồi thường, hỗ trợ và tái định cư</t>
  </si>
  <si>
    <t xml:space="preserve">Quyết định số 40/2010/QĐ-TTg ngày 12/5/2010 </t>
  </si>
  <si>
    <t>Ban hành quy chế quản lý, sử dụng quỹ.</t>
  </si>
  <si>
    <t xml:space="preserve">Nghị định 43/2014/NĐ-CP ngày 15/5/2014 </t>
  </si>
  <si>
    <t>Hướng dẫn Luật đất đai năm 2013.</t>
  </si>
  <si>
    <t>Như vậy, từ khi thành lập năm 2003 đến nay Quỹ đầu tư địa phương của tỉnh Quảng Bình chưa có cơ chế quản lý nên gặp nhiều khó khăn trong hoạt động</t>
  </si>
  <si>
    <t>Quỹ cho vay hộ nghèo và các đối tượng chính sách (Ngân hàng chính sách)</t>
  </si>
  <si>
    <t>Các Luật, Nghi quyết do Quốc hội ban hành</t>
  </si>
  <si>
    <t>Luật tổ chức chính quyền địa phương ngày 19/6/2015; Luật Ngân sách nhà nước ngày 25/6/2015</t>
  </si>
  <si>
    <t>Nghi định, Nghị quyết của Chính phủ</t>
  </si>
  <si>
    <t>Nghị định số 78/2002/NĐ-CP ngày 04/10/2002 của Chính phủ về tín dụng đối với hộ nghèo và các đối tượng chính sách khác; Quyết định số 131/2002/QĐ-TTg ngày 04/10/2002 của Thủ tướng Chính phủ về việc thành lập Ngân hàng Chính sách xã hội; Quyết định số 180/2002/QĐ-TTg ngày 19/12/2002 của Thủ tướng Chính phủ ban hành Quy chế quản lý tài chính đối với Ngân hàng Chính sách xã hội; Quyết định số 30/2015/QĐ-TTg ngày 31/7/2015 của Thủ tướng Chính phủ về việc sửa đổi, bổ sung một số điều của Quy chế quản lý tài chính đối với Ngân hàng Chính sách xã hội ban hành kèm theo Quyết định số 180/2002/QĐ-TTg ngày 19/12/2002 của Thủ tướng Chính phủ; Quyết định số 50/2010/QĐ-TTg ngày 28/7/2010 của Thủ tướng Chính phủ về việc ban hành cơ chế xử lý nợ tại Ngân hàng Chính sách xã hội; Nghị định số 61/2015/NĐ-CP ngày 09/7/2015 của Chính phủ quy định về chính sách hỗ trợ tạo việc làm và Quỹ quốc gia về việc làm; Nghị định số 74/2019/NĐ-CP ngày 23/9/2019 của Chính phủ về sửa đổi, bổ sung một số điều của Nghị định số 61/2015/NĐ-CP ngày 09/7/2015 của Chính phủ quy định về chính sách hỗ trợ tạo việc làm và Quỹ quốc gia về việc làm.</t>
  </si>
  <si>
    <t>Thông tư</t>
  </si>
  <si>
    <t>Thông tư số 11/2017/TT-BTC ngày 08/02/2017 của Bộ Tài chính quy định về quản lý và sử dụng nguồn vốn ngân sách địa phương ủy thác qua Ngân hàng Chính sách xã hội để cho vay đối người nghèo và các đối tượng chính sách khác.</t>
  </si>
  <si>
    <t>Quyết định của Ủy ban nhân dân</t>
  </si>
  <si>
    <t>Kể từ tháng 6/2013 đến tháng 8/2017: Chi nhánh NHCSXH tỉnh Quảng Bình đã triển khai cho vay nguồn vốn từ ngân sách tỉnh theo Quyết định số 10/2013/QĐ-UBND ngày 08/5/2013 của UBND tỉnh; Phòng giao dịch NHCSXH huyện, thị xã cho vay theo Quyết định của UBND cùng cấp.</t>
  </si>
  <si>
    <t>Không còn phù hợp (đã điều chỉnh)</t>
  </si>
  <si>
    <r>
      <t xml:space="preserve">Từ tháng 9/2017 đến nay: Căn cứ </t>
    </r>
    <r>
      <rPr>
        <sz val="10"/>
        <color indexed="8"/>
        <rFont val="Times New Roman"/>
        <family val="1"/>
      </rPr>
      <t>theo Thông tư số 11/2017/TT-BTC ngày 08 tháng 02 năm 2017 của Bộ Tài chính, chi nhánh NHCSXH tỉnh và các phòng giao dịch NHCSXH cấp huyện thực hiện triển khai cho vay nguồn vốn từ ngân sách theo Quyết định số 32/2017/QĐ-UBND ngày 21/8/2017 của Ủy ban nhân dân tỉnh Quảng Bình về Quy chế tạo lập, quản lý, sử dụng nguồn vốn ủy thác từ Ngân sách tỉnh ủy thác qua chi nhánh NHCSXH tỉnh; Quyết định số 01/2018/QĐ-UBND ngày 05/01/2018 và Quyết định số 01/2020/QĐ-UBND ngày 10/01/2020 của Ủy ban nhân dân tỉnh Quảng Bình về sửa đổi bổ sung một số  điều của Quy chế tạo lập, quản lý, sử dụng nguồn vốn ủy thác để cho vay đối với hộ nghèo và các đối tượng chính sách khác trên địa bàn tỉnh Quảng Bình.</t>
    </r>
  </si>
  <si>
    <r>
      <t xml:space="preserve">Quyết định số </t>
    </r>
    <r>
      <rPr>
        <sz val="10"/>
        <color theme="1"/>
        <rFont val="Times New Roman"/>
        <family val="1"/>
      </rPr>
      <t>32/2017/QĐ-UBND ngày 21/8/2017</t>
    </r>
    <r>
      <rPr>
        <sz val="10"/>
        <color rgb="FF000000"/>
        <rFont val="Times New Roman"/>
        <family val="1"/>
      </rPr>
      <t xml:space="preserve"> của Ủy ban nhân dân tỉnh Quảng Bình</t>
    </r>
    <r>
      <rPr>
        <sz val="10"/>
        <color theme="1"/>
        <rFont val="Times New Roman"/>
        <family val="1"/>
      </rPr>
      <t xml:space="preserve"> </t>
    </r>
  </si>
  <si>
    <t xml:space="preserve">Quy chế quản lý và sử dụng nguồn vốn ngân sách địa phương ủy thác qua NHCSXH để cho vay đối với người nghèo và các đối tượng chính sách khác trên địa bàn </t>
  </si>
  <si>
    <t>Pháp lệnh, Nghị quyết của UB Thường vụ Quốc hội</t>
  </si>
  <si>
    <t>- Pháp lệnh 06/2013/UBTVQH13 ngày 18/03/2013 về việc sửa đổi, bổ sung một số điều của Pháp lệnh ngoại hối</t>
  </si>
  <si>
    <t>- Tại khoản 11, Điều 1 Pháp lệnh số: 06/2013/UBTVQH13 ngày 18/03/2013"Tổ chức tín dụng được phép là các ngân hàng, tổ chức tín dụng phi ngân hàng và chi nhánh ngân hàng nước ngoài được kinh doanh, cung ứng dịch vụ ngoại hối theo quy định tại Pháp lệnh này.”</t>
  </si>
  <si>
    <t xml:space="preserve"> '- Cho phép chương trình Tài chính vi mô được phép vay và trả nợ nước ngoài.</t>
  </si>
  <si>
    <t>- Nghị định 93/2019/NĐ-CP ngày 25/11/2019 Về tổ chức, hoạt động của Quỹ xã hội, Quỹ từ thiện</t>
  </si>
  <si>
    <t>- Tại Điều 8: Quyền hạn và nghĩa vụ của quỹ
- Tại Khoản 2, Điều 37 Nghị định 93/2019/NĐ-CP ngày 25/11/2019: Định mức chi hoạt động quản lý Quỹ: Định mức này phù hợp với các Quỹ chỉ thực hiện các hoạt động từ thiện.</t>
  </si>
  <si>
    <t>- Bổ sung Điều 8: Quyền hạn và nghĩa vụ của quỹ: Ủy thác, nhận ủy thác cho vay vốn 
- Được vay vốn bằng đồng Việt Nam hoặc ngoại tệ, có lãi suất thấp hoặc không có lãi suất của các tổ chức, cá nhân trong và ngoài nước để thực hiện các hoạt động xã hội nhưng phải đảm bảo hoàn vốn. 
- Đối với các Quỹ xã hội đề nghị giao cho HĐQL Quỹ quyết định mức chi phí.</t>
  </si>
  <si>
    <t>Quyết định, Chỉ thị của Thủ tướng</t>
  </si>
  <si>
    <t>- Quyết định số 20/2017/QĐ-TTg ngày 12/06/2017 của thủ tướng Nguyễn Xuân Phúc</t>
  </si>
  <si>
    <t>- Tại khoản 2 Điều 3 Quyết định 20/2017/QĐ-TTg ngày 12/06/2017 "Khách hàng Tài chính vi mô là cá nhân thuộc hộ nghèo, hộ cận nghèo, hộ mới thoát nghèo, hộ có mức sống trung bình, cá nhân có thu nhập thấp, doanh nghiệp siêu nhỏ".</t>
  </si>
  <si>
    <t>.</t>
  </si>
  <si>
    <t>Quyết định, Thông tư của Bộ trưởng.</t>
  </si>
  <si>
    <t xml:space="preserve">
- Thông tư 19/2019/TT-NHNN ngày 05/11/2019 về việc quy định về mạng lưới hoạt động của tổ chức tài chính vi mô.
- Thông tư 03/2018/TT-NHNN ngày 23/02/2018 của Ngân hàng nhà nước.
-Thông tư 37/2019/TT-BTC ngày 25/06/2019 về việc hướng dẫn về chế độ tài chính đối với chương trình, dự án tài chính vi mô của tổ chức chính trị, tổ chức chính trị - xã hội, tổ chức phi chính phủ.</t>
  </si>
  <si>
    <r>
      <t xml:space="preserve">
- Tại điểm 2 d Điều 5 Thông tư 19/2019/TT-NHNN ngày 05/11/2019 </t>
    </r>
    <r>
      <rPr>
        <i/>
        <sz val="10"/>
        <rFont val="Times New Roman"/>
        <family val="1"/>
      </rPr>
      <t>"Nhận tiết kiệm bắt buộc, tiết kiệm tự nguyện của một khách hàng tài chính vi mô không quá 1.000.000 đồng trong 01 ngày".</t>
    </r>
    <r>
      <rPr>
        <sz val="10"/>
        <rFont val="Times New Roman"/>
        <family val="1"/>
      </rPr>
      <t xml:space="preserve">
- Tại khoản 6 Điều 3 Thông tư 03/2018/TT-NHNN ngày 23/02/2013 "Khách hàng tài chính vi mô là cá nhân thuộc hộ nghèo, hộ cận nghèo, cá nhân đại diện cho hộ nghèo, hộ cận nghèo, doanh nghiệp siêu nhỏ theo quy định của pháp luật"</t>
    </r>
  </si>
  <si>
    <t xml:space="preserve">
- Tại điểm 2 d Điều 5 Thông tư 19/2019/TT-NHNN ngày 05/11/2019, "Nhận tiết kiệm bắt buộc, tiết kiệm tự nguyện của một khách hàng tài chính vi mô không quá 3.000.000 đồng trong 01 ngày".
- Bổ sung thêm đối tượng "hộ mới thoát nghèo, hộ có mức sống trung bình, cá nhân có thu nhập thấp" khách hàng này vào thông tư 03/2018/TT-NHNN ngày 23/02/2018 của Ngân hàng nhà nước</t>
  </si>
  <si>
    <t>Các văn bản chỉ đạo của TW Hội LHPN Việt Nam</t>
  </si>
  <si>
    <t>Nghị quyết Đại hội phụ nữ toàn quốc lần thí XI, XII</t>
  </si>
  <si>
    <t>TÌNH HÌNH KINH PHÍ CỦA CÁC QUỸ NGOÀI NGÂN SÁCH TỪ NĂM 2019-2021</t>
  </si>
  <si>
    <t>Tổng cộng</t>
  </si>
  <si>
    <t>KH 2021</t>
  </si>
  <si>
    <t>Số dư đầu năm</t>
  </si>
  <si>
    <t>Số thu trong năm</t>
  </si>
  <si>
    <t>Số được sử dụng trong năm</t>
  </si>
  <si>
    <t>Số chi ứng vốn và chi hoạt động</t>
  </si>
  <si>
    <t>Số giảm kỳ này (nộp trả, giảm khác)</t>
  </si>
  <si>
    <t>Số chưa sử dụng chuyển năm sau</t>
  </si>
  <si>
    <t>Nguồn vốn ngân sách địa phương ủy thác qua Ngân hàng chính sách xã hội để cho vay hộ nghèo và các đối tượng chính sách</t>
  </si>
  <si>
    <t xml:space="preserve">Quỹ hỗ trợ nông dân </t>
  </si>
  <si>
    <t>THỰC HIỆN VAY VÀ TRẢ NỢ CỦA CHÍNH QUYỀN ĐỊA PHƯƠNG  NĂM 2018-2021</t>
  </si>
  <si>
    <t>(Kèm theo Công văn số ……../UBND-TH của UBND tỉnh Quảng Bình)</t>
  </si>
  <si>
    <t>(Kèm theo Công văn số ……../UBND-KTTH của UBND tỉnh Quảng Bình)</t>
  </si>
  <si>
    <t>Đơn vị tính: triệu đồng</t>
  </si>
  <si>
    <t>Chỉ tiêu</t>
  </si>
  <si>
    <t>Dư nợ đầu kỳ (ngày 01 tháng 01)</t>
  </si>
  <si>
    <t>Vay trong kỳ</t>
  </si>
  <si>
    <t>Trả nợ trong kỳ</t>
  </si>
  <si>
    <t>Dư nợ cuối kỳ</t>
  </si>
  <si>
    <t>Số điều chỉnh giảm sau khi quyết toán</t>
  </si>
  <si>
    <t xml:space="preserve">Dư nợ cuối kỳ </t>
  </si>
  <si>
    <t>Dư nợ cuối kỳ (ngày 31/12/2020</t>
  </si>
  <si>
    <t>Gốc</t>
  </si>
  <si>
    <t>Lãi + Phí</t>
  </si>
  <si>
    <t>7=(1+2-3)-6</t>
  </si>
  <si>
    <t>6=(1+2-3)</t>
  </si>
  <si>
    <t>Vay phát hành trái phiếu chính quyền địa phương</t>
  </si>
  <si>
    <t xml:space="preserve">Tạm ứng ngân quỹ nhà nước </t>
  </si>
  <si>
    <t>Vay các tổ chức tài chính, tính dụng</t>
  </si>
  <si>
    <t>Vay Ngân hàng phát triển Việt Nam</t>
  </si>
  <si>
    <t xml:space="preserve">Vay lại nguồn vay nước ngoài </t>
  </si>
  <si>
    <t>Dự án xây dựng cầu dân sinh và quản lý tài sản đường địa phương</t>
  </si>
  <si>
    <t>Dự án Môi trường bền vững các thành phố duyên hải - tiểu dự án thành phố Đồng Hới</t>
  </si>
  <si>
    <t>Dự án Sửa chữa và nâng cao an toàn đập</t>
  </si>
  <si>
    <t>Dự án Phát triển môi trường, hạ tầng đô thị để ứng phó với biến đổi khí hậu thành phố Đồng Hới</t>
  </si>
  <si>
    <t>Dự án phát triển nông thôn bền vững vì người nghèo</t>
  </si>
  <si>
    <t>Dự án Hạ tầng cơ bản cho phát triển toàn diện các tỉnh Nghệ An, Hà Tĩnh, Quảng Bình và Quảng Trị - Tiểu dự án tỉnh Quảng Bình</t>
  </si>
  <si>
    <t>Dự án hiện đại hóa ngành lâm nghiệp và tăng cường tính chống chịu vùng ven biển tỉnh Quảng Bình</t>
  </si>
  <si>
    <t>Dự án phát triển cơ sở hạ tầng du lịch hỗ trợ tăng trưởng toàn diện khu vực GMS- GĐII</t>
  </si>
  <si>
    <t>Dự án đầu tư xây dựng và phát triển hệ thống cung ứng dịch vụ y tế tuyến cơ sở</t>
  </si>
  <si>
    <t>Vay các tổ chức khác</t>
  </si>
  <si>
    <t>Biểu số 01</t>
  </si>
  <si>
    <t>Biểu số 02</t>
  </si>
  <si>
    <t>Biểu số 03</t>
  </si>
  <si>
    <t>Biểu số 04</t>
  </si>
  <si>
    <t>Biểu số 05</t>
  </si>
  <si>
    <t>Biểu số 06</t>
  </si>
  <si>
    <t>Biểu số 07</t>
  </si>
  <si>
    <t>TỔNG HỢP TÌNH HÌNH TÀI CHÍNH CÁC QUỸ TÀI CHÍNH NGOÀI NGÂN SÁCH</t>
  </si>
  <si>
    <t>BIỂU SỐ 06</t>
  </si>
  <si>
    <t>BIỂU SỐ 07</t>
  </si>
  <si>
    <t>THỰC HIỆN VAY VÀ TRẢ NỢ CỦA CHÍNH QUYỀN ĐỊA PHƯƠNG NĂM 2018-2021</t>
  </si>
  <si>
    <r>
      <rPr>
        <b/>
        <sz val="19"/>
        <color theme="1"/>
        <rFont val="Times New Roman"/>
        <family val="1"/>
      </rPr>
      <t>DANH MỤC CÁC PHỤ LỤC BÁO CÁO</t>
    </r>
    <r>
      <rPr>
        <b/>
        <sz val="14"/>
        <color theme="1"/>
        <rFont val="Times New Roman"/>
        <family val="1"/>
      </rPr>
      <t xml:space="preserve">
</t>
    </r>
    <r>
      <rPr>
        <i/>
        <sz val="14"/>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</si>
  <si>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(Kèm theo Báo cáo số 57/BC-ĐĐBQH của Đoàn ĐBQH tỉnh Quảng Bình ngày 28/4/2022 về kết quả giám sát tình hình thực hiện chính sách, pháp luật về thực hành tiết kiệm, chống lãng phí giai đoạn 2016-2021 tại tỉnh Quảng Bình)</t>
  </si>
  <si>
    <r>
      <t xml:space="preserve">TÌNH HÌNH BỐ TRÍ BIÊN CHẾ QUẢN LÝ CÁC QUỸ TÀI CHÍNH NGOÀI NSNN TỈNH QUẢNG BÌNH QUẢN LÝ GIAI ĐOẠN 2011 - 2020
</t>
    </r>
    <r>
      <rPr>
        <i/>
        <sz val="14"/>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</si>
  <si>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r>
      <t xml:space="preserve">TỔNG HỢP TÌNH HÌNH THỰC HIỆN DỰ ÁN SỬ DỤNG VỐN ĐẦU TƯ CÔNG GIAI ĐOẠN 2016-2021
</t>
    </r>
    <r>
      <rPr>
        <i/>
        <sz val="14"/>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</si>
  <si>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r>
      <t xml:space="preserve">Quyết định đầu tư điều chỉnh 
</t>
    </r>
    <r>
      <rPr>
        <i/>
        <sz val="14"/>
        <rFont val="Times New Roman"/>
        <family val="1"/>
      </rPr>
      <t>T</t>
    </r>
  </si>
  <si>
    <r>
      <t xml:space="preserve">TÌNH HÌNH THỰC HIỆN CÁC DỰ ÁN ĐẦU TƯ CÔNG CÓ QUY MÔ TỪ NHÓM A TRỞ LÊN GIAI ĐOẠN 2016-2021
</t>
    </r>
    <r>
      <rPr>
        <i/>
        <sz val="14"/>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</si>
  <si>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DỰ ÁN QUAN TRỌNG QUỐC GIA (KHÔNG CÓ)</t>
  </si>
  <si>
    <r>
      <t xml:space="preserve">TÌNH HÌNH THỰC HIỆN CÁC DỰ ÁN ĐẦU TƯ THEO HÌNH THỨC ĐỐI TÁC CÔNG - TƯ (PPP) GIAI ĐOẠN 2016-2021
</t>
    </r>
    <r>
      <rPr>
        <i/>
        <sz val="14"/>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r>
      <rPr>
        <b/>
        <sz val="14"/>
        <rFont val="Times New Roman"/>
        <family val="1"/>
      </rPr>
      <t xml:space="preserve">
</t>
    </r>
  </si>
  <si>
    <r>
      <t>TỔNG HỢP TÌNH HÌNH QUYẾT TOÁN CÁC DỰ ÁN HOÀN THÀNH SỬ DỤNG VỐN NSNN 
GIAI ĐOẠN 2016-2021</t>
    </r>
    <r>
      <rPr>
        <i/>
        <sz val="14"/>
        <rFont val="Times New Roman"/>
        <family val="1"/>
      </rPr>
      <t xml:space="preserve">
(Kèm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</si>
  <si>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DỰ ÁN QUAN TRỌNG QUỐC GIA M(KHÔNG CÓ)</t>
  </si>
  <si>
    <t>DỰ ÁN NHÓM A (KHÔNG CÓ)</t>
  </si>
  <si>
    <r>
      <t>TÌNH HÌNH THỰC HIỆN THU NGÂN SÁCH NHÀ NƯỚC GIAI ĐOẠN 2016-2021</t>
    </r>
    <r>
      <rPr>
        <sz val="14"/>
        <rFont val="Times New Roman"/>
        <family val="1"/>
      </rPr>
      <t xml:space="preserve">
</t>
    </r>
    <r>
      <rPr>
        <i/>
        <sz val="14"/>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</si>
  <si>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r>
      <t>TÌNH HÌNH THỰC HIỆN DỰ TOÁN CHI NGÂN SÁCH NHÀ NƯỚC GIAI ĐOẠN 2016-2021</t>
    </r>
    <r>
      <rPr>
        <i/>
        <sz val="14"/>
        <color theme="1"/>
        <rFont val="Times New Roman"/>
        <family val="1"/>
      </rPr>
      <t xml:space="preserve">
(Kèm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</si>
  <si>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r>
      <t xml:space="preserve">TÌNH HÌNH THỰC HIỆN CÁC CHƯƠNG TRÌNH MỤC TIÊU QUỐC GIA GIAI ĐOẠN 2016-2021
</t>
    </r>
    <r>
      <rPr>
        <i/>
        <sz val="14"/>
        <color rgb="FF000000"/>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</si>
  <si>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r>
      <t xml:space="preserve">TỔNG HỢP KẾT QUẢ THỰC HÀNH TIẾT KIỆM, CHỐNG LÃNG PHÍ CÁC DNNN DO ĐỊA PHƯƠNG QUẢN LÝ
GIAI ĐOẠN 2016-2021
</t>
    </r>
    <r>
      <rPr>
        <i/>
        <sz val="14"/>
        <color rgb="FF000000"/>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</si>
  <si>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r>
      <t xml:space="preserve">TỔNG HỢP TÌNH HÌNH TỰ CHỦ CÁC ĐƠN VỊ SỰ NGHIỆP CÔNG LẬP DO ĐỊA PHƯƠNG QUẢN LÝ
</t>
    </r>
    <r>
      <rPr>
        <i/>
        <sz val="14"/>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</si>
  <si>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r>
      <t xml:space="preserve">TỔNG HỢP THỰC HIỆN BIÊN CHẾ CỦA ĐỊA PHƯƠNG GIAI ĐOẠN 2016-2021
</t>
    </r>
    <r>
      <rPr>
        <i/>
        <sz val="14"/>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</si>
  <si>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Phụ lục C.01</t>
  </si>
  <si>
    <t>Phụ lục C.02</t>
  </si>
  <si>
    <t>Phụ lục C.03</t>
  </si>
  <si>
    <t>Phụ lục C.04</t>
  </si>
  <si>
    <t>Phụ lục C.05</t>
  </si>
  <si>
    <t>Phụ lục C.06</t>
  </si>
  <si>
    <t>Phụ lục C.07</t>
  </si>
  <si>
    <t>Phụ lục C.08</t>
  </si>
  <si>
    <t>Phụ lục C.09</t>
  </si>
  <si>
    <t>Phụ lục C.10</t>
  </si>
  <si>
    <t>Phụ lục C.11</t>
  </si>
  <si>
    <t>TÌNH HÌNH LẬP, ĐIỀU CHỈNH QUY HOẠCH, KẾ HOẠCH SỬ DỤNG ĐẤT GIAI ĐOẠN 2016-2021</t>
  </si>
  <si>
    <t>TÌNH HÌNH THU HỒI ĐẤT VÌ MỤC ĐÍCH QUỐC PHÒNG, AN NINH; PHÁT TRIỂN KINH TẾ - XÃ HỘI VÌ LỢI ÍCH QUỐC CỘNG CỘNG GIAI ĐOẠN 2016-2021</t>
  </si>
  <si>
    <t>TÌNH HÌNH THU HỒI ĐẤT DO VI PHẠM PHÁP LUẬT VỀ ĐẤT ĐAI GIAI ĐOẠN 2016-2021</t>
  </si>
  <si>
    <t>TÌNH HÌNH THU HỒI ĐẤT THEO ĐIỀU 65  LUẬT ĐẤT ĐAI GIAI ĐOẠN 2016-2021</t>
  </si>
  <si>
    <t>TÌNH HÌNH GIAO ĐẤT, CHO THUÊ ĐẤT, CHO PHÉP CHUYỂN MỤC ĐÍCH SỬ DỤNG ĐẤT GIAI ĐOẠN 2016-2021</t>
  </si>
  <si>
    <t>TÌNH HÌNH GIAO ĐẤT, CHO THUÊ ĐẤT THÔNG QUA ĐẤU GIÁ QUYỀN SỬ DỤNG ĐẤT, ĐẤU THẦU DỰ ÁN CÓ SỬ DỤNG ĐẤT GIAI ĐOẠN 2016-2021</t>
  </si>
  <si>
    <t>TÌNH HÌNH THỰC HIỆN CÁC DỰ ÁN THEO HÌNH THỨC THỎA THUẬN (ĐIỀU 73 LUẬT ĐẤT ĐAI) GIAI ĐOẠN 2016-2021</t>
  </si>
  <si>
    <t>TỔNG HỢP TÌNH HÌNH TRANH CHẤP, KHIẾU NẠI, TỐ CÁO VÀ VI PHẠM PHÁP LUẬT VỀ ĐẤT ĐAI GIAI ĐOẠN 2016-2021</t>
  </si>
  <si>
    <t>TÌNH HÌNH SỬ DỤNG ĐẤT TẠI CÁC KHU CÔNG NGHIỆP, KHU CHẾ XUẤT, KHU CÔNG NGHỆ CAO, CỤM CÔNG NGHIỆP, LÀNG NGHỀ GIAI ĐOẠN 2016-2021</t>
  </si>
  <si>
    <t>TÌNH HÌNH SỬ DỤNG ĐẤT TẠI CÁC KHU KINH TẾ GIAI ĐOẠN 2016-2021</t>
  </si>
  <si>
    <t>TÌNH HÌNH SỬ DỤNG ĐẤT TẠI CÁC KHU ĐÔ THỊ GIAI ĐOẠN 2016-2021</t>
  </si>
  <si>
    <r>
      <t xml:space="preserve"> TÌNH HÌNH BAN HÀNH VĂN BẢN PHÁP LUẬT VỀ THỰC HÀNH TIẾT KIỆM, CHỐNG LÃNG PHÍ
 GIAI ĐOẠN 2016-2021
</t>
    </r>
    <r>
      <rPr>
        <i/>
        <sz val="14"/>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</si>
  <si>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CHƯƠNG TRÌNH HÀNH ĐỘNG CỦA ĐỊA PHƯƠNG</t>
  </si>
  <si>
    <t>QUYẾT ĐỊNH, CHỈ THỊ, VĂN BẢN CHỈ ĐẠO ĐIỀU HÀNH CỦA CHỦ TỊCH UBND TỈNH, THÀNH PHỐ</t>
  </si>
  <si>
    <t xml:space="preserve">Quyết định số 18/2015/QĐ-UBND ngày 03/6/2015 của UBND tỉnh </t>
  </si>
  <si>
    <t xml:space="preserve">Quy định quản lý nhà nước trên địa bàn </t>
  </si>
  <si>
    <t>Quyết định số 21/2016/QĐ-UBND ngày 17/8/2016 của UBND tỉnh</t>
  </si>
  <si>
    <t>Về danh mục, thời gian và tỷ lệ hao mòn tài sản cố định và giá quy ước tài sản cố định đặc biệt thuộc phạm vi UBND tỉnh Quảng Bình quản lý</t>
  </si>
  <si>
    <t>Quyết định số 46/2015/QĐ-UBND ngày 31/12/2015 của UBND tỉnh</t>
  </si>
  <si>
    <t>Về việc ban hành nguyên tắc, tiêu chí và định mức phân bổ vốn đầu tư phát triển bằng nguồn ngân sách nhà nước tỉnh Quảng Bình giai đoạn 2016 - 2020</t>
  </si>
  <si>
    <t xml:space="preserve">Quyết định số 47/2015/QĐ-UBND ngày 31/12/2015 </t>
  </si>
  <si>
    <t>về việc điều chỉnh tỷ lệ điều tiết khoản thu tiền sử dụng đất giữa các cấp ngân sách trên địa bàn tỉnh Quảng Bình</t>
  </si>
  <si>
    <t xml:space="preserve">Quyết định số 04/2016/QĐ-UBND ngày 15/4/2016 </t>
  </si>
  <si>
    <t>Quy định hệ số điều chỉnh giá đất năm 2016 trên địa bàn tỉnh Quảng Bình</t>
  </si>
  <si>
    <t xml:space="preserve">Quyết định số 06/2016/QĐ-UBND ngày 29/4/2016 </t>
  </si>
  <si>
    <t>Về việc ban hành Quy định cước vận tải hàng hóa bằng phương tiện ô tô áp dụng trên địa bàn tỉnh Quảng Bình</t>
  </si>
  <si>
    <t xml:space="preserve">Quyết định số 41/2016/QĐ-UBND ngày 15/12/2016 </t>
  </si>
  <si>
    <t>Ban hành Quy định mức bồi thường thiệt hại về nhà, công trình xây dựng trên đất khi Nhà nước thu hồi đất trên địa bàn tỉnh Quảng Bình</t>
  </si>
  <si>
    <t xml:space="preserve">Quyết định số 44/2016/QĐ-UBND ngày 20/12/2016 </t>
  </si>
  <si>
    <t>Quy định giá các sản phẩm, dịch vụ chuyển từ phí sang giá dịch vụ do Nhà nước định giá trên địa bàn tỉnh Quảng Bình</t>
  </si>
  <si>
    <t>Quyết định số 37/2016/QĐ-UBND ngày 18/11/2016</t>
  </si>
  <si>
    <t xml:space="preserve"> Quy định giá tiêu thụ nước sạch trên địa bàn tỉnh Quảng Bình</t>
  </si>
  <si>
    <t xml:space="preserve">Quyết định số 06/2017/QĐ-UBND ngày 07/4/2017 </t>
  </si>
  <si>
    <t>Về việc Ban hành tỉ lệ phần trăm để tính đơn giá thuê đất trả tiền thuê đất hàng năm không qua hình thức đấu giá; đơn giá thuê đất đối với đất có mặt nước; khung giá cho thuê mặt nước trên địa bàn tỉnh Quảng Bình</t>
  </si>
  <si>
    <t xml:space="preserve">Quyết định số 11/2017/QĐ-UBND ngày 28/4/2017 của UBND tỉnh </t>
  </si>
  <si>
    <t>Về việc quy định hệ số điều chỉnh giá đất năm 2017 trên địa bàn tỉnh Quảng Bình</t>
  </si>
  <si>
    <t xml:space="preserve">Quyết định số 14/2017/QĐ-UBND ngày 19/5/2017 </t>
  </si>
  <si>
    <t>Ban hành quy định mức bồi thường các loại cây trồng, vật nuôi là thủy sản, phần lăng mộ và chi phí di dời khi nhà nước thu hồi đất trên địa bàn tỉnh Quảng Bình</t>
  </si>
  <si>
    <t xml:space="preserve">Quyết định số 16/2017/QĐ-UBND ngày 09/6/2017 của UBND tỉnh </t>
  </si>
  <si>
    <t>Về việc quy định giá sản phẩm, dịch vụ công ích thủy lợi do địa phương quản lý trên địa bàn tỉnh Quảng Bình</t>
  </si>
  <si>
    <t xml:space="preserve">Quyết định số 45/2016/QĐ-UBND ngày 21/12/2016 của UBND tỉnh </t>
  </si>
  <si>
    <t>Về việc quy định số lượng, chủng loại xe ô tô chuyên dùng.</t>
  </si>
  <si>
    <t xml:space="preserve">Quyết định số 22/2017/QĐ-UBND ngày 12/7/2017 </t>
  </si>
  <si>
    <t>Về việc ban hành quy dịnh mức thu tiền bảo vệ, phát triển đất trồng lúa khi chuyển đất chuyển trồng lúa nuớc sang sử dụng vào mục đích phi nông nghiệp trên địa bàn tỉnh Quảng Bình</t>
  </si>
  <si>
    <t>Ban hành Quy định mức bồi thường thiệt hại về nhà, công trình xây dựng trên đất khi Nhà nước thu hồi đất trên địa bàn tỉnh Quảng Bình.</t>
  </si>
  <si>
    <t xml:space="preserve">Quyết định số 21/2016/QĐ-UBND ngày  17/8/2016 </t>
  </si>
  <si>
    <t>Về việc Ban hành danh mục, thời gian sử dụng và tỷ lệ hao mòn tài sản cố định đặc thù, tài sản cố định vô hình và danh mục, giá quy ước tài sản cố định đặc biệt thuộc phạm vi quản lý của tỉnh Quảng Bình</t>
  </si>
  <si>
    <t xml:space="preserve">QĐ 11/2017/QĐ-UBND ngày 28/4/2017 </t>
  </si>
  <si>
    <t xml:space="preserve">Quy định hệ số điều chỉnh giá đất năm 2017 trên địa bàn tỉnh Quảng Bình </t>
  </si>
  <si>
    <t>QĐ 14/2017/QĐ-UBND ngày 19/5/2017</t>
  </si>
  <si>
    <t xml:space="preserve">Ban hành Quy định mức bồi thường các loại cây trồng, vật nuôi là thủy sản, phần lăng, mộ và chi phí di chuyển khi Nhà nước thu hồi đất trên địa bàn tỉnh Quảng Bình </t>
  </si>
  <si>
    <t>QĐ 18/2017/QĐ-UBND ngày 29/6/2017</t>
  </si>
  <si>
    <t xml:space="preserve"> Sửa đổi, bổ sung một số điều của Quy định quản lý nhà nước về giá trên địa bàn tỉnh Quảng Bình ban hành kèm theo Quyết định số 18/2015/QĐ-UBND ngày 02/6/2015 của Ủy ban nhân dân tỉnh Quảng Bình</t>
  </si>
  <si>
    <t xml:space="preserve">QĐ 46/2016/QĐ-UBND ngày 26/12/2016 </t>
  </si>
  <si>
    <t>Về việc phân cấp nguồn thu, nhiệm vụ chi giữa các cấp ngân sách địa phương tỉnh Quảng Bình năm 2017 và thời kỳ ổn định ngân sách nhà nước 2017 - 2020 theo quy định của Luật Ngân sách nhà nước</t>
  </si>
  <si>
    <t xml:space="preserve">QĐ 45/2016/QĐ-UBND ngày 21/12/2016 </t>
  </si>
  <si>
    <t>Ban hành Quy định chủng loại, số lượng xe ô tô chuyên dùng trang bị cho các cơ quan, đơn vị trên địa bàn tỉnh Quảng Bình</t>
  </si>
  <si>
    <t xml:space="preserve">QĐ 44/2016/QĐ-UBND ngày 20/12/2016 </t>
  </si>
  <si>
    <t xml:space="preserve">QĐ 43/2016/QĐ-UBND ngày 20/12/2016 </t>
  </si>
  <si>
    <t xml:space="preserve">Quyết định số 09/2019/QĐ-UBND ngày 21/3/2019 </t>
  </si>
  <si>
    <t>Quy định giá dịch vụ xe ra, vào bến xe trên địa bàn tỉnh Quảng Bình</t>
  </si>
  <si>
    <t>Quyết định số 05/2019/QĐ-UBND ngày 15/2/2019</t>
  </si>
  <si>
    <t xml:space="preserve"> Quy định hệ số điều chỉnh giá đất năm 2019 trên địa bàn tỉnh Quảng Bình</t>
  </si>
  <si>
    <t>Quyết định số 19/2019/QĐ-UBND ngày 9/5/2019 của UBND tỉnh</t>
  </si>
  <si>
    <t>Sửa đổi, bổ sung một số nội dung quy định mức bồi thường hỗ trợ các loại cây trồng, vật nuôi là thuỷ sản, phần lăng mộ và chi phí di chuyển theo Quyết định số 20/2018/QĐ-UBND</t>
  </si>
  <si>
    <t xml:space="preserve">Quyết định số 15/2019/QĐ-UBND ngày 23/4/2019 </t>
  </si>
  <si>
    <t>quy định cụ thể giá sản phẩm, dịch vụ thủy lợi trên địa bàn tỉnh QB giai đoạn 2018-2020</t>
  </si>
  <si>
    <t xml:space="preserve">Quyết định số 3667/QĐ-UBND ngày 26/9/2019 </t>
  </si>
  <si>
    <t>Ban hành Quy định định mức hỗ trợ người chăn nuôi có lợn buộc phải tiêu hủy do bệnh Dịch tả lợn Châu Phi và lực lượng tham gia phòng, chống dịch bệnh tả lợn Châu Phi trên địa bàn tỉnh</t>
  </si>
  <si>
    <t xml:space="preserve">Quyết định 01/2020/QĐ-UBND ngày 10/01/2020 </t>
  </si>
  <si>
    <t>Về sửa đổi, bổ sung một số điều của Quy chế quản lý và sử dụng nguồn vốn ngân sách địa phương ủy thác qua Ngân hàng Chính sách xã hội để cho vay đối với người nghèo và các đối tượng chính sách khác trên địa bàn tỉnh Quảng Bình ban hành kèm theo Quyết định số 32/2017/QĐ-UBND ngày 21/8/2017 của UBND tỉnh (cùng phối hợp NH Chính sách XH).</t>
  </si>
  <si>
    <t xml:space="preserve">Quyết định số 03/2020/QĐ-UBND ngày 06/02/2020 </t>
  </si>
  <si>
    <t>quy định hệ số điều chỉnh giá đất năm 2020 trên địa bàn tỉnh Quảng Bình.</t>
  </si>
  <si>
    <t xml:space="preserve">Quyết định số 541/QĐ-UBND ngày 28/02/2020 </t>
  </si>
  <si>
    <t>Về việc phê duyệt giá xử lý nước thải hệ thống thoát nước thải thành phố Đồng Hới năm 2020</t>
  </si>
  <si>
    <t>Quyết định số 1377/QĐ-UBND ngày 05/5/2020</t>
  </si>
  <si>
    <t>Quyết định miễn, giảm giá nước sạch trên địa bàn do ảnh hưỡng của dịch covid 19;</t>
  </si>
  <si>
    <t xml:space="preserve">Quyết định số 09/2020/QĐ-UBND ngày 21/5/2020 </t>
  </si>
  <si>
    <t>Quy định tiêu chuẩn, định mức xe ô tô chuyên dùng trang bị cho các cơ quan, tổ chức, đơn vị thuộc quản lý của tỉnh Quảng Bình.</t>
  </si>
  <si>
    <t xml:space="preserve">Quyết định số 12/2020/QĐ-UBND ngày 16/6/2020 </t>
  </si>
  <si>
    <t>quy định tài sản có giá trị lớn trong trường hợp sử dụng vào mục đích kinh doanh cho thuê tại các đơn vị sự nghiệp công lập thuộc phạm vi quản lý của tỉnh Quảng Bình ;</t>
  </si>
  <si>
    <t>Quyết định số 2847/QĐ-UBND ngày 13/8/2020</t>
  </si>
  <si>
    <t>Ban hành danh mục dịch vụ sự nghiệp công sử dụng kinh phí ngân sách nhà nước trên địa bàn tỉnh Quảng Bình theo quy định tại Nghị định số 32/2019/NĐ-CP ngày 10/4/2019 của Chính phủ quy định giao nhiệm vụ, đặt hàng hoặc đấu thầu cung cấp sản phẩm, dịch vụ công sử dụng NSNN từ nguồn kinh phí chi thường xuyên;</t>
  </si>
  <si>
    <t xml:space="preserve">Quyết định số 2765/2020/QĐ-UBND ngày 18/8/2020 </t>
  </si>
  <si>
    <t>Ban hành quy định tiêu chuẩn, định mức sử dụng máy móc, thiết bị chuyên dùng thuộc lĩnh vực y tế trên địa bàn tỉnh Quảng Bình</t>
  </si>
  <si>
    <t xml:space="preserve">Quyết định số 16/2020/QĐ-UBND ngày 18/9/2020 </t>
  </si>
  <si>
    <t>Ban hành bảng tính thuế tài nguyên đối với nhóm, loại tài nguyên có tính chất lý, hóa giống nhau trên địa bàn tỉnh Quảng Bình.</t>
  </si>
  <si>
    <t>01/2021/QĐ-UBND ngày 20/01/2021</t>
  </si>
  <si>
    <t>Ban hành Danh mục, thời gian sử dụng và tỷ lệ hao mòn tài sản chưa đủ tiêu chuẩn là tài sản cố định; Danh mục, thời gian sử dụng và tỷ lệ hao mòn tài sản cố định vô hình; Danh mục tài sản cố định đặc thù thuộc phạm vi quản lý của tỉnh Quảng Bình</t>
  </si>
  <si>
    <t>04/2021/QĐ-UBND ngày 01/3/2021</t>
  </si>
  <si>
    <t>Quy định hệ số điều chỉnh giá đất năm 2021 trên địa bàn tỉnh Quảng Bình</t>
  </si>
  <si>
    <t>05/2021/QĐ-UBND ngày 04/3/2021</t>
  </si>
  <si>
    <t>Quy định mức thu tiền sử dụng khu vực biển năm 2021 trên địa bàn tỉnh Quảng Bình</t>
  </si>
  <si>
    <t>07/2021/QĐ-UBND ngày 22/3/2021</t>
  </si>
  <si>
    <t>Quy định tiêu chuẩn, định mức sử dụng diện tích chuyên dùng của các cơ quan, tổ chức, đơn vị và phân cấp thẩm quyền ban hành tiêu chuẩn, định mức sử dụng diện tích công trình sự nghiệp của đơn vị sự nghiệp công lập thuộc phạm vi quản lý của tỉnh Quảng Bình</t>
  </si>
  <si>
    <t>10/2021/QĐ-UBND ngày 03/6/2021</t>
  </si>
  <si>
    <t>Quy định giá tiêu thụ nước sinh hoạt trên địa bàn tỉnh Quảng Bình</t>
  </si>
  <si>
    <t>19/2021/QĐ-UBND ngày 20/7/2021</t>
  </si>
  <si>
    <t>Quy định mức thu tiền sử dụng khu vực biển giai đoạn 2021-2025 trên địa bàn tỉnh Quảng Bình</t>
  </si>
  <si>
    <t>20/2021/QĐ-UBND  ngày 21/7/2021</t>
  </si>
  <si>
    <t>Quy chế Quản lý và sử dụng các Quỹ quay vòng vốn thuộc Dự án Hỗ trợ kỹ thuật vùng (RETA) đẩy mạnh sáng kiến giảm thiểu biến đổi khí hậu vì lợi ích phụ nữ thành phố Đồng Hới (Dự án ADB) và Dự án Môi trường bền vững các thành phố duyên hải - Tiểu dự án thành phố Đồng Hới (Dự án WB).</t>
  </si>
  <si>
    <t>22/2021/ QĐ-UBND ngày 28/7/2021</t>
  </si>
  <si>
    <t>Quy định mức bồi thường, hỗ trợ các loại cây trồng, vật nuôi là thủy sản, phần lăng, mộ và chi phí di chuyển trên địa bàn tỉnh Quảng Bình</t>
  </si>
  <si>
    <t>24/2021/ QĐ-UBND ngày 29/7/2021</t>
  </si>
  <si>
    <t>Quy định tỷ lệ phần trăm để tính đơn giá thuê đất trả tiền thuê đất hàng năm không qua hình thức đấu giá; đơn giá thuê đất đối với đất có mặt nước; khung giá cho thuê mặt nước trên địa bàn tỉnh Quảng Bình</t>
  </si>
  <si>
    <t>30/2021/ QĐ-UBND ngày 09/9/2021</t>
  </si>
  <si>
    <t>Sửa đổi, bổ sung một số điều của Quyết định số 34/2019/QĐ-UBND ngày 08/11/2019 của UBND tỉnh quy định tiêu chuẩn, định mức sử dụng máy móc, thiết bị chuyên dùng tại các cơ quan, đơn vị, địa phương thuộc phạm vi quản lý của tỉnh Quảng Bình </t>
  </si>
  <si>
    <t>34/2021/QĐ-UBND ngày 22/9/2021</t>
  </si>
  <si>
    <t>Bãi bỏ toàn bộ Quyết định số 27/2014/QĐ-UBND ngày 30/10/2014 của Ủy ban nhân dân tỉnh Quảng Bình ban hành quy chế tổ chức và hoạt động của HĐ Giám sát xổ số tỉnh QB</t>
  </si>
  <si>
    <t>47/2021/QĐ-UBND ngày 03/12/2021</t>
  </si>
  <si>
    <t>Quy định tiêu chuẩn, định mức xe ô tô chuyên dùng trang bị cho các cơ quan, tổ chức, đơn vị thuộc phạm vi quản lý của tỉnh Quảng Bình</t>
  </si>
  <si>
    <t>TÌNH HÌNH LẬP, ĐIỀU CHỈNH QUY HOẠCH, KẾ HOẠCH SỬ DỤNG ĐẤT
 GIAI ĐOẠN 2016-2021</t>
  </si>
  <si>
    <t>Số huyện thực hiện/Tổng số huyện của tỉnh</t>
  </si>
  <si>
    <t>Điều chỉnh Quy hoạch sử dụng đất giai đoạn 2010 - 2020</t>
  </si>
  <si>
    <t>8/8</t>
  </si>
  <si>
    <t>Trong đó đã phê duyệt</t>
  </si>
  <si>
    <t>Kế hoạch sử dụng đất 5 năm 2016 - 2020</t>
  </si>
  <si>
    <t>Lập quy hoạch sử dụng đất giai đoạn 2021-2030</t>
  </si>
  <si>
    <t>Lập kế hoạch sử dụng đất5 năm giai đoạn 2021-2025</t>
  </si>
  <si>
    <t>TÌNH HÌNH THU HỒI ĐẤT VÌ MỤC ĐÍCH QUỐC PHÒNG, AN NINH; PHÁT TRIỂN KINH TẾ - XÃ HỘI VÌ LỢI ÍCH QUỐC CỘNG CỘNG
GIAI ĐOẠN 2016-2021</t>
  </si>
  <si>
    <t>Diện tích thu hồi (ha)</t>
  </si>
  <si>
    <t>Đất nông nghiệp (ha)</t>
  </si>
  <si>
    <t>Đất phi nông nghiệp (ha)</t>
  </si>
  <si>
    <t>Đất lúa (ha)</t>
  </si>
  <si>
    <t>Đất rừng phòng hộ, đặc dụng (ha)</t>
  </si>
  <si>
    <t>Đất rừng sản xuất (ha)</t>
  </si>
  <si>
    <t>Đất nông nghiệp do Ủy ban nhân dân cấp xã quản lý (ha)</t>
  </si>
  <si>
    <t>Đất ở (ha)</t>
  </si>
  <si>
    <t>Đất PNN không phải đất ở (ha)</t>
  </si>
  <si>
    <t>Đất khác (ha)</t>
  </si>
  <si>
    <t>Thu hồi đất vì mục đích quốc phòng an ninh</t>
  </si>
  <si>
    <t>- Năm 2014</t>
  </si>
  <si>
    <t>- Năm 2015</t>
  </si>
  <si>
    <t>- Năm 2016</t>
  </si>
  <si>
    <t>- Năm 2017</t>
  </si>
  <si>
    <t>- Năm 2018</t>
  </si>
  <si>
    <t>- Năm 2019</t>
  </si>
  <si>
    <t>- Năm 2020</t>
  </si>
  <si>
    <t>- Năm 2021</t>
  </si>
  <si>
    <t>Thu hồi đất để phát triển kinh tế - xã hội vì lợi ích quốc gia, lợi ích công cộng</t>
  </si>
  <si>
    <r>
      <t xml:space="preserve">TÌNH HÌNH THU HỒI ĐẤT DO VI PHẠM PHÁP LUẬT VỀ ĐẤT ĐAI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</si>
  <si>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Nội dung báo cáo</t>
  </si>
  <si>
    <t>Tổng diện tích thu hồi (ha)</t>
  </si>
  <si>
    <t>Trong đó diện tích đã thu hồi (ha)</t>
  </si>
  <si>
    <t>Tổng diện tích đã giao đất, cho thuê đất (ha)</t>
  </si>
  <si>
    <t>Diện tích đã giao, 
cho thuê (ha)</t>
  </si>
  <si>
    <t>Diện tích thu hồi của hộ gia đình, cá nhân (ha)</t>
  </si>
  <si>
    <t>Diện tích thu hồi của tổ chức kinh tế (ha)</t>
  </si>
  <si>
    <t>Thông qua hình thức đấu giá quyền sử dụng đất (ha)</t>
  </si>
  <si>
    <t>Không thông qua đấu giá quyền sử dụng đất (ha)</t>
  </si>
  <si>
    <t>Sử dụng đất không đúng mục đích (KHÔNG CÓ)</t>
  </si>
  <si>
    <t>Giao đất, cho thuê đất không đúng đối tượng, không đúng thẩm quyền (KHÔNG CÓ)</t>
  </si>
  <si>
    <t>Người sử dụng đất không thực hiện nghĩa vụ với Nhà nước</t>
  </si>
  <si>
    <t>Đất được giao, cho thuê nhưng không đưa vào sử dụng, chậm tiến độ sử dụng</t>
  </si>
  <si>
    <t>Các trường hợp thu hồi đất do vi phạm khác</t>
  </si>
  <si>
    <t>do lấn, chiếm đất</t>
  </si>
  <si>
    <r>
      <t xml:space="preserve">TÌNH HÌNH THU HỒI ĐẤT THEO ĐIỀU 65  LUẬT ĐẤT ĐAI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</si>
  <si>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Trong đó diện tích 
đã thu hồi (ha)</t>
  </si>
  <si>
    <t>Dự án bị kê biên, giải thể, phá sản</t>
  </si>
  <si>
    <t>Dự án hết thời hạn sử dụng đất không được gia hạn</t>
  </si>
  <si>
    <t>Dự án gây ô nhiễm môi trường cần di dời</t>
  </si>
  <si>
    <t>Dự án chấm dứt hoạt động đầu tư</t>
  </si>
  <si>
    <t>Các trường hợp thu hồi đất do thiên tai</t>
  </si>
  <si>
    <r>
      <t xml:space="preserve">TÌNH HÌNH GIAO ĐẤT, CHO THUÊ ĐẤT, CHO PHÉP CHUYỂN MỤC ĐÍCH SỬ DỤNG ĐẤT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</si>
  <si>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Diện tích đất giao, cho thuê, CMĐ (ha)</t>
  </si>
  <si>
    <t>Đất quốc phòng (ha)</t>
  </si>
  <si>
    <t>Đất an ninh (ha)</t>
  </si>
  <si>
    <t>Đất KCN, Khu chế xuất, Khu công nghệ cao, CCN, làng nghề (ha)</t>
  </si>
  <si>
    <t>Đất Khu Kinh tế (ha)</t>
  </si>
  <si>
    <t>Đất trụ sở cơ quan (ha)</t>
  </si>
  <si>
    <t>Đất khu đô thị, khu dân cư (ha)</t>
  </si>
  <si>
    <t>Đất khu sản xuất, chế biến nông sản tập trung (ha)</t>
  </si>
  <si>
    <t>Đất rừng phòng hộ, rừng đặc dụng (ha)</t>
  </si>
  <si>
    <t>Đất kết cấu hạ tầng (ha)</t>
  </si>
  <si>
    <t>Đất khu du lịch (ha)</t>
  </si>
  <si>
    <t xml:space="preserve">Đất di tích lịch sử, văn hóa (ha) </t>
  </si>
  <si>
    <t>Đất công trình công cộng (ha)</t>
  </si>
  <si>
    <t>Đất khai thác khoáng sản (ha)</t>
  </si>
  <si>
    <t>Đất nghĩa trang, nghĩa địa (ha)</t>
  </si>
  <si>
    <t>Giao đất không thu tiền sử dụng đất</t>
  </si>
  <si>
    <t>Giao đất có thu tiền sử dụng đất</t>
  </si>
  <si>
    <t>Cho thuê đất</t>
  </si>
  <si>
    <t>Cho thuê đất thu tiền thuê đất một lần cho cả thời gian thuê</t>
  </si>
  <si>
    <t>Cho thuê đất thu tiền thuê đất hàng năm</t>
  </si>
  <si>
    <t>Cho phép chuyển mục đích sử dụng đất</t>
  </si>
  <si>
    <r>
      <t xml:space="preserve">TÌNH HÌNH GIAO ĐẤT, CHO THUÊ ĐẤT THÔNG QUA ĐẤU GIÁ QUYỀN SỬ DỤNG ĐẤT, ĐẤU THẦU DỰ ÁN CÓ SỬ DỤNG ĐẤT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</si>
  <si>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 xml:space="preserve">Nội dung </t>
  </si>
  <si>
    <t>Giao đất, cho thuê đất thông qua đấu giá quyền sử dụng đất</t>
  </si>
  <si>
    <t>Diện tích (ha)</t>
  </si>
  <si>
    <t>Tiền thu (triệu đồng)</t>
  </si>
  <si>
    <t>Giao đất, cho thuê đất thông qua đấu thầu dự án có sử dụng đất</t>
  </si>
  <si>
    <t xml:space="preserve">Giao đất, cho thuê đất không thông qua đấu giá quyền sử dụng đất, đấu thầu dự án có sử dụng đất </t>
  </si>
  <si>
    <r>
      <t xml:space="preserve">TÌNH HÌNH THỰC HIỆN CÁC DỰ ÁN THEO HÌNH THỨC THỎA THUẬN (ĐIỀU 73 LUẬT ĐẤT ĐAI)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</si>
  <si>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Tỷ lệ % diện tích đã hoàn thiện việc chuyển nhượng QSD đất</t>
  </si>
  <si>
    <t>Tình hình thực hiện chuyển nhượng</t>
  </si>
  <si>
    <t>Nguồn gốc đất (ha)</t>
  </si>
  <si>
    <t>Diện tích giao đất, cho thuê đất (ha)</t>
  </si>
  <si>
    <t>Số hộ đã nhận chuyển nhượng QSD đất</t>
  </si>
  <si>
    <t>Diện tích đã nhận chuyển nhượng QSD đất (ha)</t>
  </si>
  <si>
    <t>Số hộ chưa nhận chuyển nhượng QSD đất</t>
  </si>
  <si>
    <t>Diện tích chưa nhận chuyển nhượng QSD đất (ha)</t>
  </si>
  <si>
    <t>Diện tích đất nông nghiệp do hộ gia đình, cá nhân quản lý</t>
  </si>
  <si>
    <t>Đất nông nghiệp do Ủy ban nhân dân xã quản lý</t>
  </si>
  <si>
    <t>Đất giao thông nội đồng do Ủy ban nhân dân xã quản lý</t>
  </si>
  <si>
    <t>Đất khác</t>
  </si>
  <si>
    <t>Đất sản xuất, kinh doanh phi nông nghiệp</t>
  </si>
  <si>
    <t>Đất thương mại, dịch vụ (ha)</t>
  </si>
  <si>
    <t>Mục đích khác</t>
  </si>
  <si>
    <t>Đã thỏa thuận được toàn bộ diện tích</t>
  </si>
  <si>
    <t>Không triển khai được dự án do chưa thỏa thuận được hết diện tích đất</t>
  </si>
  <si>
    <r>
      <t xml:space="preserve">TỔNG HỢP TÌNH HÌNH TRANH CHẤP, KHIẾU NẠI, TỐ CÁO VÀ VI PHẠM PHÁP LUẬT VỀ ĐẤT ĐAI GIAI ĐOẠN 2016-2021
</t>
    </r>
    <r>
      <rPr>
        <i/>
        <sz val="14"/>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</si>
  <si>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Tổng số vụ việc</t>
  </si>
  <si>
    <t>Nội dung tranh chấp, khiếu nại, tố cáo và vi phạm pháp luật về đất đai</t>
  </si>
  <si>
    <t xml:space="preserve">Vụ việc đã xử lý </t>
  </si>
  <si>
    <t xml:space="preserve">Vụ việc chưa xử lý </t>
  </si>
  <si>
    <t>Thu hồi đất, bồi thường, hỗ trợ tái định cư</t>
  </si>
  <si>
    <t>Giá đất</t>
  </si>
  <si>
    <t>Cấp Giấy chứng nhận Quyền sử dụng đất</t>
  </si>
  <si>
    <t>Diện tích đã xử lý (ha)</t>
  </si>
  <si>
    <t>Diện tích chưa xử lý (ha)</t>
  </si>
  <si>
    <t>Vi phạm pháp luật về đất đai</t>
  </si>
  <si>
    <t>Khiếu nại, khiếu kiện về đất đai</t>
  </si>
  <si>
    <t>Tố cáo về đất đai</t>
  </si>
  <si>
    <t>Tranh chấp đất đai</t>
  </si>
  <si>
    <t>Tòa án nhân dân giải quyết</t>
  </si>
  <si>
    <t>Chủ tịch UBND, Bộ trưởng Bộ Tài nguyên và Môi trường giải quyết</t>
  </si>
  <si>
    <r>
      <t xml:space="preserve">TÌNH HÌNH SỬ DỤNG ĐẤT TẠI CÁC KHU CÔNG NGHIỆP, KHU CHẾ XUẤT, KHU CÔNG NGHỆ CAO, CỤM CÔNG NGHIỆP, LÀNG NGHỀ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</si>
  <si>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Khu</t>
  </si>
  <si>
    <t>Tổng diện tích (ha)</t>
  </si>
  <si>
    <t>Quy hoạch chi tiết</t>
  </si>
  <si>
    <t>Số dự án thuê đất</t>
  </si>
  <si>
    <t>Tỷ lệ lấp đầy (%)</t>
  </si>
  <si>
    <t>Đất sản xuất, kinh doanh (ha)</t>
  </si>
  <si>
    <t>Đất giao thông (ha)</t>
  </si>
  <si>
    <t>Đất hạ tầng kỹ thuật (ha)</t>
  </si>
  <si>
    <t>Trả tiền thuê đất hàng năm</t>
  </si>
  <si>
    <t>Trả tiền thuê đất một lần</t>
  </si>
  <si>
    <t xml:space="preserve"> Khu công nghiệp</t>
  </si>
  <si>
    <t>Khu công nghiệp Tây Bắc Đồng Hới phường Bắc Lý, thành phố Đồng Hới</t>
  </si>
  <si>
    <t>- Đến năm 2015</t>
  </si>
  <si>
    <t>- Giai đoạn 2016-2020</t>
  </si>
  <si>
    <t>Khu công nghiệp Bắc Đồng Hới, xã Thuận Đức, thành phố Đồng Hới và xã Lý Trạch, huyện Bố Trạch</t>
  </si>
  <si>
    <t>Khu công nghiệp Tây Bắc Quán Hàu xã Lương Ninh, xã Vĩnh Ninh và thị trấn Quán Hàu huyện Quảng Ninh</t>
  </si>
  <si>
    <t>Khu công nghiệp Cam Liên, xã Cam Thuỷ, xã Thanh Thuỷ, xã Ngư Thuỷ Bắc huyện Lệ Thuỷ</t>
  </si>
  <si>
    <t>Khu công nghiệp Bang, xã Phú Thuỷ, xã Mai Thuỷ huyện Lệ Thuỷ</t>
  </si>
  <si>
    <t>Khu công nghiệp Hòn La II xã Quảng Phú, huyện Quảng Trạch</t>
  </si>
  <si>
    <t>Khu công nghiệp cảng biển Hòn La, xã Quảng Đông huyện Quảng Trạch</t>
  </si>
  <si>
    <t>Khu công nghiệp cửa ngõ phía Tây xã Quảng Tùng và xã Quảng Hưng huyện Quảng Trạch</t>
  </si>
  <si>
    <t>Khu chế xuất</t>
  </si>
  <si>
    <t>Khu công nghệ cao</t>
  </si>
  <si>
    <t>Cụm công nghiệp</t>
  </si>
  <si>
    <t>Cụm công nghiệp Phú Hải</t>
  </si>
  <si>
    <t>Cụm công nghiệp Thuận Đức</t>
  </si>
  <si>
    <t>Cụm công nghiệp Nghĩa Ninh</t>
  </si>
  <si>
    <t>Cụm công nghiệp Bắc Nghĩa</t>
  </si>
  <si>
    <t>Cụm công nghiệp Quang Phú</t>
  </si>
  <si>
    <t>Điểm tiểu thủ công nghiệp Đức Ninh</t>
  </si>
  <si>
    <t>Khu làng nghề</t>
  </si>
  <si>
    <r>
      <t xml:space="preserve">TÌNH HÌNH SỬ DỤNG ĐẤT TẠI CÁC KHU KINH TẾ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</si>
  <si>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Khu kinh tế</t>
  </si>
  <si>
    <t>Đất ở hiện hữu (ha)</t>
  </si>
  <si>
    <t>Đất khu đô thị (ha)</t>
  </si>
  <si>
    <t>Đất quốc phòng, an ninh (ha)</t>
  </si>
  <si>
    <t>Đất sản xuất kinh doanh (ha)</t>
  </si>
  <si>
    <t>Khu kinh tế Hòn La, huyện Quảng Trạch</t>
  </si>
  <si>
    <t>Khu kinh tế cửa khẩu Quốc tế Cha Lo, huyện Minh Hoá</t>
  </si>
  <si>
    <r>
      <t xml:space="preserve">TÌNH HÌNH SỬ DỤNG ĐẤT TẠI CÁC KHU ĐÔ THỊ GIAI ĐOẠN 2016-2021
</t>
    </r>
    <r>
      <rPr>
        <i/>
        <sz val="13"/>
        <color theme="1"/>
        <rFont val="Times New Roman"/>
        <family val="1"/>
      </rPr>
      <t>(Kèm theo Báo cáo số 57/BC-ĐĐBQH của Đoàn ĐBQH tỉnh Quảng Bình ngày 28/4/2022 về kết quả giám sát tình hình thực hiện chính sách, pháp luật về thực hành tiết kiệm, chống lãng phí giai đoạn 2016-2021 tại tỉnh Quảng Bình)</t>
    </r>
  </si>
  <si>
    <t>Khu đô thị</t>
  </si>
  <si>
    <t>Diện tích đã được phân lô, bán nền (ha)</t>
  </si>
  <si>
    <t>Diện tích đã xây dựng theo QHCT (ha)</t>
  </si>
  <si>
    <t>Diện tích chưa xây dựng theo QHCT (ha)</t>
  </si>
  <si>
    <t>Diện tích đất đã chuyển nhượng QSD đất (ha)</t>
  </si>
  <si>
    <t>Diện tích đất chưa chuyển nhượng QSD đất (ha)</t>
  </si>
  <si>
    <t>Đất cây xanh, TDTT (ha)</t>
  </si>
  <si>
    <t>Khu đô thị mới tại phường Phú Hải</t>
  </si>
  <si>
    <t>- Giai đoạn 2016-2021</t>
  </si>
  <si>
    <t>Khu đô thị Nam Cầu dài</t>
  </si>
  <si>
    <t>Khu đô thị Bảo Ninh 1</t>
  </si>
  <si>
    <t>Khu đô thị Bảo Ninh 2</t>
  </si>
  <si>
    <t>Khu đô thị Bảo Ninh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</si>
</sst>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_-* #,##0.00\ _₫_-;\-* #,##0.00\ _₫_-;_-* &quot;-&quot;??\ _₫_-;_-@_-"/>
    <numFmt numFmtId="165" formatCode="#,###;[Red]\-#,###"/>
    <numFmt numFmtId="166" formatCode="#,##0.0"/>
    <numFmt numFmtId="167" formatCode="_-* #,##0\ _₫_-;\-* #,##0\ _₫_-;_-* &quot;-&quot;??\ _₫_-;_-@_-"/>
    <numFmt numFmtId="168" formatCode="_ * #,##0_ ;_ * \-#,##0_ ;_ * &quot;-&quot;??_ ;_ @_ "/>
    <numFmt numFmtId="169" formatCode="0.000"/>
    <numFmt numFmtId="170" formatCode="#,000"/>
    <numFmt numFmtId="171" formatCode="0.0"/>
    <numFmt numFmtId="172" formatCode="_(* #,##0_);_(* \(#,##0\);_(* &quot;-&quot;??_);_(@_)"/>
    <numFmt numFmtId="173" formatCode="_-* #,##0.00_-;\-* #,##0.00_-;_-* &quot;-&quot;??_-;_-@_-"/>
    <numFmt numFmtId="178" formatCode="_-* #,##0.0_-;\-* #,##0.0_-;_-* &quot;-&quot;??_-;_-@_-"/>
    <numFmt numFmtId="179" formatCode="_-* #,##0_-;\-* #,##0_-;_-* &quot;-&quot;_-;_-@_-"/>
    <numFmt numFmtId="180" formatCode="_-* #,##0_-;\-* #,##0_-;_-* &quot;-&quot;??_-;_-@_-"/>
    <numFmt numFmtId="181" formatCode="#,##0.000"/>
    <numFmt numFmtId="182" formatCode="#,##0.00\ _₫"/>
  </numFmts>
  <fonts count="66">
    <font>
      <sz val="11"/>
      <color theme="1"/>
      <name val="Calibri"/>
      <family val="2"/>
      <scheme val="minor"/>
    </font>
    <font>
      <b/>
      <sz val="14"/>
      <color rgb="FF000000"/>
      <name val="Times New Roman"/>
      <family val="1"/>
    </font>
    <font>
      <sz val="14"/>
      <color rgb="FF000000"/>
      <name val="Times New Roman"/>
      <family val="1"/>
    </font>
    <font>
      <b/>
      <sz val="14"/>
      <color theme="1"/>
      <name val="Times New Roman"/>
      <family val="1"/>
    </font>
    <font>
      <sz val="12"/>
      <name val=".VnArial Narrow"/>
      <family val="2"/>
    </font>
    <font>
      <sz val="11"/>
      <name val=".VnArial Narrow"/>
      <family val="2"/>
    </font>
    <font>
      <sz val="10"/>
      <name val="Arial"/>
      <family val="2"/>
    </font>
    <font>
      <sz val="14"/>
      <name val="Times New Roman"/>
      <family val="1"/>
    </font>
    <font>
      <sz val="11"/>
      <color theme="1"/>
      <name val="Calibri"/>
      <family val="2"/>
      <charset val="163"/>
      <scheme val="minor"/>
    </font>
    <font>
      <sz val="14"/>
      <color theme="1"/>
      <name val="Times New Roman"/>
      <family val="1"/>
    </font>
    <font>
      <i/>
      <sz val="14"/>
      <color rgb="FF000000"/>
      <name val="Times New Roman"/>
      <family val="1"/>
    </font>
    <font>
      <sz val="12"/>
      <name val=".VnArial Narrow"/>
      <family val="2"/>
    </font>
    <font>
      <i/>
      <sz val="14"/>
      <name val="Times New Roman"/>
      <family val="1"/>
    </font>
    <font>
      <b/>
      <sz val="14"/>
      <name val="Times New Roman"/>
      <family val="1"/>
    </font>
    <font>
      <sz val="11"/>
      <color theme="1"/>
      <name val="Calibri"/>
      <family val="2"/>
      <scheme val="minor"/>
    </font>
    <font>
      <b/>
      <i/>
      <sz val="14"/>
      <color theme="1"/>
      <name val="Times New Roman"/>
      <family val="1"/>
    </font>
    <font>
      <i/>
      <sz val="14"/>
      <color theme="1"/>
      <name val="Times New Roman"/>
      <family val="1"/>
    </font>
    <font>
      <b/>
      <u/>
      <sz val="14"/>
      <color rgb="FF000000"/>
      <name val="Times New Roman"/>
      <family val="1"/>
    </font>
    <font>
      <sz val="14"/>
      <color theme="1"/>
      <name val="Calibri"/>
      <family val="2"/>
      <scheme val="minor"/>
    </font>
    <font>
      <b/>
      <sz val="14"/>
      <color theme="1"/>
      <name val="Calibri"/>
      <family val="2"/>
      <scheme val="minor"/>
    </font>
    <font>
      <i/>
      <sz val="14"/>
      <color theme="1"/>
      <name val="Calibri"/>
      <family val="2"/>
      <scheme val="minor"/>
    </font>
    <font>
      <b/>
      <i/>
      <sz val="14"/>
      <name val="Times New Roman"/>
      <family val="1"/>
    </font>
    <font>
      <b/>
      <i/>
      <sz val="14"/>
      <color rgb="FF000000"/>
      <name val="Times New Roman"/>
      <family val="1"/>
    </font>
    <font>
      <b/>
      <u/>
      <sz val="14"/>
      <color indexed="8"/>
      <name val="Times New Roman"/>
      <family val="1"/>
    </font>
    <font>
      <b/>
      <sz val="14"/>
      <color indexed="8"/>
      <name val="Times New Roman"/>
      <family val="1"/>
    </font>
    <font>
      <sz val="14"/>
      <color indexed="8"/>
      <name val="Times New Roman"/>
      <family val="1"/>
    </font>
    <font>
      <b/>
      <sz val="19"/>
      <color theme="1"/>
      <name val="Times New Roman"/>
      <family val="1"/>
    </font>
    <font>
      <sz val="12"/>
      <name val="Times New Roman"/>
      <family val="1"/>
    </font>
    <font>
      <u/>
      <sz val="7.7"/>
      <color theme="10"/>
      <name val="Calibri"/>
      <family val="2"/>
    </font>
    <font>
      <b/>
      <sz val="12"/>
      <name val="Times New Roman"/>
      <family val="1"/>
    </font>
    <font>
      <sz val="12"/>
      <color theme="1"/>
      <name val="Calibri"/>
      <family val="2"/>
      <scheme val="minor"/>
    </font>
    <font>
      <b/>
      <u/>
      <sz val="11"/>
      <color theme="1"/>
      <name val="Times New Roman"/>
      <family val="1"/>
    </font>
    <font>
      <b/>
      <sz val="11"/>
      <color theme="1"/>
      <name val="Times New Roman"/>
      <family val="1"/>
    </font>
    <font>
      <sz val="12"/>
      <color theme="1"/>
      <name val="Times New Roman"/>
      <family val="1"/>
    </font>
    <font>
      <i/>
      <sz val="12"/>
      <color theme="1"/>
      <name val="Times New Roman"/>
      <family val="1"/>
    </font>
    <font>
      <b/>
      <sz val="10"/>
      <color theme="1"/>
      <name val="Times New Roman"/>
      <family val="1"/>
    </font>
    <font>
      <sz val="10"/>
      <color theme="1"/>
      <name val="Times New Roman"/>
      <family val="1"/>
    </font>
    <font>
      <sz val="9"/>
      <color theme="1"/>
      <name val="Times New Roman"/>
      <family val="1"/>
    </font>
    <font>
      <sz val="11"/>
      <color theme="1"/>
      <name val="Times New Roman"/>
      <family val="1"/>
    </font>
    <font>
      <b/>
      <sz val="12"/>
      <color theme="1"/>
      <name val="Times New Roman"/>
      <family val="1"/>
    </font>
    <font>
      <b/>
      <u/>
      <sz val="14"/>
      <color theme="1"/>
      <name val="Times New Roman"/>
      <family val="1"/>
    </font>
    <font>
      <b/>
      <sz val="13"/>
      <color theme="1"/>
      <name val="Times New Roman"/>
      <family val="1"/>
      <charset val="163"/>
    </font>
    <font>
      <i/>
      <sz val="13"/>
      <color theme="1"/>
      <name val="Times New Roman"/>
      <family val="1"/>
      <charset val="163"/>
    </font>
    <font>
      <b/>
      <i/>
      <sz val="12"/>
      <color theme="1"/>
      <name val="Times New Roman"/>
      <family val="1"/>
    </font>
    <font>
      <sz val="12"/>
      <color theme="1"/>
      <name val="Times New Roman"/>
      <family val="1"/>
      <charset val="163"/>
    </font>
    <font>
      <sz val="13"/>
      <color theme="1"/>
      <name val="Times New Roman"/>
      <family val="1"/>
    </font>
    <font>
      <b/>
      <sz val="13"/>
      <color theme="1"/>
      <name val="Times New Roman"/>
      <family val="1"/>
    </font>
    <font>
      <sz val="10"/>
      <color indexed="8"/>
      <name val="Times New Roman"/>
      <family val="1"/>
    </font>
    <font>
      <sz val="10"/>
      <color rgb="FF000000"/>
      <name val="Times New Roman"/>
      <family val="1"/>
    </font>
    <font>
      <sz val="10"/>
      <name val="Times New Roman"/>
      <family val="1"/>
    </font>
    <font>
      <i/>
      <sz val="10"/>
      <name val="Times New Roman"/>
      <family val="1"/>
    </font>
    <font>
      <sz val="12"/>
      <color theme="1"/>
      <name val="Times New Roman"/>
      <family val="2"/>
    </font>
    <font>
      <sz val="10"/>
      <color theme="1"/>
      <name val="Times New Roman"/>
      <family val="2"/>
    </font>
    <font>
      <sz val="10"/>
      <name val="Arial"/>
      <family val="2"/>
      <charset val="163"/>
    </font>
    <font>
      <sz val="11"/>
      <color indexed="8"/>
      <name val="Calibri"/>
      <family val="2"/>
    </font>
    <font>
      <b/>
      <sz val="11"/>
      <color indexed="8"/>
      <name val="Times New Roman"/>
      <family val="1"/>
    </font>
    <font>
      <sz val="11"/>
      <color indexed="8"/>
      <name val="Times New Roman"/>
      <family val="1"/>
    </font>
    <font>
      <sz val="11"/>
      <name val="Times New Roman"/>
      <family val="1"/>
    </font>
    <font>
      <b/>
      <sz val="11"/>
      <name val="Times New Roman"/>
      <family val="1"/>
    </font>
    <font>
      <b/>
      <i/>
      <sz val="11"/>
      <color indexed="8"/>
      <name val="Times New Roman"/>
      <family val="1"/>
    </font>
    <font>
      <i/>
      <sz val="11"/>
      <color indexed="8"/>
      <name val="Times New Roman"/>
      <family val="1"/>
    </font>
    <font>
      <i/>
      <sz val="11"/>
      <color theme="1"/>
      <name val="Times New Roman"/>
      <family val="1"/>
    </font>
    <font>
      <i/>
      <sz val="13"/>
      <color theme="1"/>
      <name val="Times New Roman"/>
      <family val="1"/>
    </font>
    <font>
      <sz val="12"/>
      <color theme="1"/>
      <name val="Times New Roman"/>
      <family val="2"/>
      <charset val="163"/>
    </font>
    <font>
      <b/>
      <sz val="9"/>
      <color indexed="81"/>
      <name val="Tahoma"/>
      <family val="2"/>
    </font>
    <font>
      <sz val="9"/>
      <color indexed="81"/>
      <name val="Tahoma"/>
      <family val="2"/>
    </font>
  </fonts>
  <fills count="11">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indexed="13"/>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style="thin">
        <color auto="1"/>
      </top>
      <bottom style="hair">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3">
    <xf numFmtId="0" fontId="0" fillId="0" borderId="0"/>
    <xf numFmtId="0" fontId="5" fillId="0" borderId="0"/>
    <xf numFmtId="0" fontId="6"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11" fillId="0" borderId="0"/>
    <xf numFmtId="0" fontId="14" fillId="0" borderId="0"/>
    <xf numFmtId="0" fontId="14" fillId="0" borderId="0"/>
    <xf numFmtId="0" fontId="4" fillId="0" borderId="0"/>
    <xf numFmtId="164" fontId="14" fillId="0" borderId="0" applyFont="0" applyFill="0" applyBorder="0" applyAlignment="0" applyProtection="0"/>
    <xf numFmtId="0" fontId="6" fillId="0" borderId="0"/>
    <xf numFmtId="0" fontId="6" fillId="0" borderId="0"/>
    <xf numFmtId="0" fontId="28" fillId="0" borderId="0" applyNumberFormat="0" applyFill="0" applyBorder="0" applyAlignment="0" applyProtection="0">
      <alignment vertical="top"/>
      <protection locked="0"/>
    </xf>
    <xf numFmtId="0" fontId="4" fillId="0" borderId="0"/>
    <xf numFmtId="167"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51" fillId="0" borderId="0"/>
    <xf numFmtId="165" fontId="51" fillId="0" borderId="0" applyFont="0" applyFill="0" applyBorder="0" applyAlignment="0" applyProtection="0"/>
    <xf numFmtId="43" fontId="53" fillId="0" borderId="0" applyFont="0" applyFill="0" applyBorder="0" applyAlignment="0" applyProtection="0"/>
    <xf numFmtId="172" fontId="54" fillId="0" borderId="0" applyFont="0" applyFill="0" applyBorder="0" applyAlignment="0" applyProtection="0"/>
  </cellStyleXfs>
  <cellXfs count="1073">
    <xf numFmtId="0" fontId="0" fillId="0" borderId="0" xfId="0"/>
    <xf numFmtId="0" fontId="9" fillId="0" borderId="0" xfId="3" applyFont="1" applyFill="1" applyAlignment="1">
      <alignment vertical="center" wrapText="1"/>
    </xf>
    <xf numFmtId="0" fontId="2" fillId="0" borderId="1" xfId="3" applyFont="1" applyFill="1" applyBorder="1" applyAlignment="1">
      <alignment horizontal="center" vertical="center" wrapText="1"/>
    </xf>
    <xf numFmtId="167" fontId="1" fillId="0" borderId="1" xfId="3" applyNumberFormat="1" applyFont="1" applyFill="1" applyBorder="1" applyAlignment="1">
      <alignment horizontal="right" vertical="center" wrapText="1"/>
    </xf>
    <xf numFmtId="167" fontId="2" fillId="0" borderId="1" xfId="4" applyNumberFormat="1" applyFont="1" applyFill="1" applyBorder="1" applyAlignment="1">
      <alignment horizontal="right" vertical="center" wrapText="1"/>
    </xf>
    <xf numFmtId="167" fontId="9" fillId="0" borderId="1" xfId="4" applyNumberFormat="1" applyFont="1" applyFill="1" applyBorder="1" applyAlignment="1">
      <alignment horizontal="right" vertical="center" wrapText="1"/>
    </xf>
    <xf numFmtId="167" fontId="9" fillId="0" borderId="0" xfId="4" applyNumberFormat="1" applyFont="1" applyFill="1" applyAlignment="1">
      <alignment vertical="center" wrapText="1"/>
    </xf>
    <xf numFmtId="0" fontId="9" fillId="0" borderId="1" xfId="3" applyFont="1" applyFill="1" applyBorder="1" applyAlignment="1">
      <alignment vertical="center" wrapText="1"/>
    </xf>
    <xf numFmtId="0" fontId="9" fillId="0" borderId="0" xfId="2" applyFont="1" applyFill="1"/>
    <xf numFmtId="3" fontId="9" fillId="0" borderId="0" xfId="2" applyNumberFormat="1" applyFont="1" applyFill="1"/>
    <xf numFmtId="3" fontId="7" fillId="0" borderId="0" xfId="2" applyNumberFormat="1" applyFont="1" applyFill="1"/>
    <xf numFmtId="0" fontId="1" fillId="0" borderId="1" xfId="3" applyFont="1" applyFill="1" applyBorder="1" applyAlignment="1">
      <alignment horizontal="center" vertical="center" wrapText="1"/>
    </xf>
    <xf numFmtId="0" fontId="9" fillId="0" borderId="0" xfId="7" applyFont="1"/>
    <xf numFmtId="0" fontId="3" fillId="0" borderId="1" xfId="7" applyFont="1" applyBorder="1" applyAlignment="1">
      <alignment horizontal="center" vertical="center" wrapText="1"/>
    </xf>
    <xf numFmtId="0" fontId="3" fillId="0" borderId="0" xfId="7" applyFont="1" applyAlignment="1">
      <alignment vertical="center" wrapText="1"/>
    </xf>
    <xf numFmtId="0" fontId="9" fillId="0" borderId="0" xfId="7" applyFont="1" applyAlignment="1">
      <alignment vertical="center" wrapText="1"/>
    </xf>
    <xf numFmtId="0" fontId="3" fillId="0" borderId="1" xfId="7" applyFont="1" applyBorder="1" applyAlignment="1">
      <alignment horizontal="center"/>
    </xf>
    <xf numFmtId="0" fontId="3" fillId="0" borderId="1" xfId="7" applyFont="1" applyBorder="1"/>
    <xf numFmtId="0" fontId="3" fillId="0" borderId="0" xfId="7" applyFont="1"/>
    <xf numFmtId="0" fontId="15" fillId="0" borderId="0" xfId="7" applyFont="1"/>
    <xf numFmtId="0" fontId="16" fillId="0" borderId="0" xfId="7" applyFont="1"/>
    <xf numFmtId="0" fontId="16" fillId="0" borderId="0" xfId="3" applyFont="1" applyFill="1" applyAlignment="1">
      <alignment horizontal="right" vertical="center" wrapText="1"/>
    </xf>
    <xf numFmtId="0" fontId="1" fillId="0" borderId="8" xfId="3" applyFont="1" applyFill="1" applyBorder="1" applyAlignment="1">
      <alignment horizontal="left" vertical="center" wrapText="1"/>
    </xf>
    <xf numFmtId="0" fontId="2" fillId="0" borderId="3" xfId="3" applyFont="1" applyFill="1" applyBorder="1" applyAlignment="1">
      <alignment horizontal="center" vertical="center" wrapText="1"/>
    </xf>
    <xf numFmtId="0" fontId="9" fillId="0" borderId="8" xfId="3" applyFont="1" applyFill="1" applyBorder="1" applyAlignment="1">
      <alignment vertical="center" wrapText="1"/>
    </xf>
    <xf numFmtId="0" fontId="3" fillId="0" borderId="1" xfId="3" applyFont="1" applyFill="1" applyBorder="1" applyAlignment="1">
      <alignment vertical="center" wrapText="1"/>
    </xf>
    <xf numFmtId="0" fontId="9" fillId="0" borderId="8" xfId="3" quotePrefix="1" applyFont="1" applyFill="1" applyBorder="1" applyAlignment="1">
      <alignment vertical="center" wrapText="1"/>
    </xf>
    <xf numFmtId="0" fontId="9" fillId="0" borderId="1" xfId="3" quotePrefix="1" applyFont="1" applyFill="1" applyBorder="1" applyAlignment="1">
      <alignment vertical="center" wrapText="1"/>
    </xf>
    <xf numFmtId="0" fontId="3" fillId="0" borderId="8" xfId="3" applyFont="1" applyFill="1" applyBorder="1" applyAlignment="1">
      <alignment vertical="center" wrapText="1"/>
    </xf>
    <xf numFmtId="167" fontId="1" fillId="0" borderId="1" xfId="4" applyNumberFormat="1" applyFont="1" applyFill="1" applyBorder="1" applyAlignment="1">
      <alignment horizontal="right" vertical="center" wrapText="1"/>
    </xf>
    <xf numFmtId="0" fontId="3" fillId="0" borderId="0" xfId="3" applyFont="1" applyFill="1" applyAlignment="1">
      <alignment vertical="center" wrapText="1"/>
    </xf>
    <xf numFmtId="0" fontId="7" fillId="3" borderId="0" xfId="9" applyFont="1" applyFill="1"/>
    <xf numFmtId="3" fontId="7" fillId="3" borderId="0" xfId="9" applyNumberFormat="1" applyFont="1" applyFill="1"/>
    <xf numFmtId="0" fontId="18" fillId="0" borderId="0" xfId="8" applyFont="1"/>
    <xf numFmtId="0" fontId="3" fillId="0" borderId="4" xfId="8" applyFont="1" applyBorder="1" applyAlignment="1">
      <alignment horizontal="left" vertical="center" wrapText="1"/>
    </xf>
    <xf numFmtId="0" fontId="18" fillId="0" borderId="1" xfId="8" applyFont="1" applyBorder="1" applyAlignment="1">
      <alignment horizontal="center"/>
    </xf>
    <xf numFmtId="0" fontId="9" fillId="0" borderId="1" xfId="8" applyFont="1" applyBorder="1" applyAlignment="1">
      <alignment vertical="center" wrapText="1"/>
    </xf>
    <xf numFmtId="0" fontId="18" fillId="0" borderId="0" xfId="8" applyFont="1" applyAlignment="1">
      <alignment horizontal="center"/>
    </xf>
    <xf numFmtId="0" fontId="9" fillId="0" borderId="1" xfId="8"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xf>
    <xf numFmtId="0" fontId="1" fillId="0" borderId="3"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13" xfId="3" applyFont="1" applyFill="1" applyBorder="1" applyAlignment="1">
      <alignment horizontal="center" vertical="center" wrapText="1"/>
    </xf>
    <xf numFmtId="0" fontId="3" fillId="0" borderId="1" xfId="8" applyFont="1" applyBorder="1" applyAlignment="1">
      <alignment horizontal="center" vertical="center" wrapText="1"/>
    </xf>
    <xf numFmtId="0" fontId="3" fillId="0" borderId="4" xfId="8" applyFont="1" applyBorder="1" applyAlignment="1">
      <alignment horizontal="center" vertical="center" wrapText="1"/>
    </xf>
    <xf numFmtId="0" fontId="1" fillId="0" borderId="0" xfId="0" applyFont="1" applyAlignment="1">
      <alignment horizontal="left" vertical="center"/>
    </xf>
    <xf numFmtId="0" fontId="9" fillId="0" borderId="0" xfId="0" applyFont="1"/>
    <xf numFmtId="0" fontId="9" fillId="0" borderId="1" xfId="0" applyFont="1" applyBorder="1" applyAlignment="1">
      <alignment horizontal="center" vertical="center" wrapText="1"/>
    </xf>
    <xf numFmtId="0" fontId="9" fillId="0" borderId="1" xfId="0" applyFont="1" applyBorder="1"/>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16" fillId="0" borderId="1" xfId="0" applyFont="1" applyBorder="1" applyAlignment="1">
      <alignment horizontal="center" vertical="center" wrapText="1"/>
    </xf>
    <xf numFmtId="0" fontId="2" fillId="0" borderId="0" xfId="0" applyFont="1" applyAlignment="1">
      <alignment vertical="center"/>
    </xf>
    <xf numFmtId="0" fontId="16"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3" fillId="0" borderId="0" xfId="0" applyFont="1"/>
    <xf numFmtId="0" fontId="3" fillId="0" borderId="0" xfId="0" applyFont="1" applyAlignment="1">
      <alignment horizontal="center" vertical="center"/>
    </xf>
    <xf numFmtId="0" fontId="19" fillId="0" borderId="0" xfId="0" applyFont="1"/>
    <xf numFmtId="0" fontId="18" fillId="0" borderId="0" xfId="0" applyFont="1"/>
    <xf numFmtId="0" fontId="16" fillId="0" borderId="0" xfId="0" applyFont="1" applyAlignment="1">
      <alignment horizontal="center" vertical="center"/>
    </xf>
    <xf numFmtId="0" fontId="16" fillId="0" borderId="0" xfId="0" applyFont="1"/>
    <xf numFmtId="0" fontId="20" fillId="0" borderId="0" xfId="0" applyFont="1"/>
    <xf numFmtId="0" fontId="9" fillId="0" borderId="0" xfId="0" applyFont="1" applyAlignment="1">
      <alignment horizontal="center"/>
    </xf>
    <xf numFmtId="0" fontId="18" fillId="0" borderId="0" xfId="0" applyFont="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xf>
    <xf numFmtId="0" fontId="9" fillId="0" borderId="10" xfId="7" applyFont="1" applyBorder="1" applyAlignment="1">
      <alignment horizontal="center" vertical="center" wrapText="1"/>
    </xf>
    <xf numFmtId="0" fontId="13" fillId="0" borderId="0" xfId="2" applyFont="1" applyAlignment="1">
      <alignment vertical="center"/>
    </xf>
    <xf numFmtId="0" fontId="7" fillId="0" borderId="0" xfId="2" applyFont="1" applyAlignment="1">
      <alignment horizontal="left" vertical="center"/>
    </xf>
    <xf numFmtId="3" fontId="7" fillId="0" borderId="0" xfId="2" applyNumberFormat="1" applyFont="1" applyAlignment="1">
      <alignment vertical="center"/>
    </xf>
    <xf numFmtId="3" fontId="13" fillId="0" borderId="0" xfId="2" applyNumberFormat="1" applyFont="1" applyAlignment="1">
      <alignment horizontal="right" vertical="center"/>
    </xf>
    <xf numFmtId="3" fontId="7" fillId="0" borderId="0" xfId="2" applyNumberFormat="1" applyFont="1" applyAlignment="1">
      <alignment horizontal="center" vertical="center"/>
    </xf>
    <xf numFmtId="0" fontId="7" fillId="0" borderId="0" xfId="2" applyFont="1" applyAlignment="1">
      <alignment vertical="center"/>
    </xf>
    <xf numFmtId="0" fontId="13" fillId="0" borderId="1"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0" xfId="2" applyFont="1" applyAlignment="1">
      <alignment horizontal="center" vertical="center"/>
    </xf>
    <xf numFmtId="0" fontId="12" fillId="0" borderId="0" xfId="2" applyFont="1" applyAlignment="1">
      <alignment vertical="center"/>
    </xf>
    <xf numFmtId="0" fontId="12" fillId="0" borderId="0" xfId="2" applyFont="1" applyAlignment="1">
      <alignment horizontal="right" vertical="center"/>
    </xf>
    <xf numFmtId="0" fontId="7" fillId="0" borderId="1" xfId="2" applyFont="1" applyBorder="1" applyAlignment="1">
      <alignment horizontal="center" vertical="center" wrapText="1"/>
    </xf>
    <xf numFmtId="0" fontId="7" fillId="0" borderId="1" xfId="2" applyFont="1" applyBorder="1" applyAlignment="1">
      <alignment vertical="center"/>
    </xf>
    <xf numFmtId="0" fontId="1" fillId="0" borderId="0" xfId="0" applyFont="1" applyAlignment="1">
      <alignment horizontal="center" vertical="center" wrapText="1"/>
    </xf>
    <xf numFmtId="0" fontId="1" fillId="0" borderId="1" xfId="0" applyFont="1" applyBorder="1" applyAlignment="1">
      <alignment vertical="center"/>
    </xf>
    <xf numFmtId="0" fontId="3" fillId="0" borderId="1" xfId="0" applyFont="1" applyBorder="1"/>
    <xf numFmtId="0" fontId="3" fillId="0" borderId="0" xfId="0" applyFont="1" applyAlignment="1">
      <alignment horizontal="left" vertical="center"/>
    </xf>
    <xf numFmtId="0" fontId="9" fillId="0" borderId="0" xfId="0" applyFont="1" applyAlignment="1">
      <alignment vertical="center"/>
    </xf>
    <xf numFmtId="0" fontId="3" fillId="0" borderId="0" xfId="7" applyFont="1" applyAlignment="1">
      <alignment horizontal="center"/>
    </xf>
    <xf numFmtId="0" fontId="3" fillId="4" borderId="0" xfId="7" applyFont="1" applyFill="1" applyAlignment="1">
      <alignment horizontal="center"/>
    </xf>
    <xf numFmtId="0" fontId="3" fillId="4" borderId="0" xfId="7" applyFont="1" applyFill="1"/>
    <xf numFmtId="0" fontId="9" fillId="0" borderId="0" xfId="7" applyFont="1" applyAlignment="1">
      <alignment horizontal="center"/>
    </xf>
    <xf numFmtId="3" fontId="7" fillId="0" borderId="0" xfId="0" applyNumberFormat="1" applyFont="1"/>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1" xfId="0" quotePrefix="1" applyFont="1" applyBorder="1" applyAlignment="1">
      <alignment vertical="center"/>
    </xf>
    <xf numFmtId="0" fontId="16" fillId="0" borderId="4" xfId="0" applyFont="1" applyBorder="1" applyAlignment="1">
      <alignment horizontal="center" vertical="center" wrapText="1"/>
    </xf>
    <xf numFmtId="0" fontId="16" fillId="0" borderId="1" xfId="0" applyFont="1" applyBorder="1" applyAlignment="1">
      <alignment horizontal="center" vertical="center"/>
    </xf>
    <xf numFmtId="0" fontId="16" fillId="0" borderId="1" xfId="0" quotePrefix="1" applyFont="1" applyBorder="1" applyAlignment="1">
      <alignment vertical="center"/>
    </xf>
    <xf numFmtId="0" fontId="3" fillId="0" borderId="1" xfId="0" quotePrefix="1" applyFont="1" applyBorder="1" applyAlignment="1">
      <alignment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vertical="center"/>
    </xf>
    <xf numFmtId="3" fontId="7" fillId="0" borderId="1" xfId="0" applyNumberFormat="1" applyFont="1" applyBorder="1" applyAlignment="1">
      <alignment vertical="center"/>
    </xf>
    <xf numFmtId="3" fontId="9" fillId="0" borderId="1" xfId="0" applyNumberFormat="1" applyFont="1" applyBorder="1" applyAlignment="1">
      <alignment vertical="center"/>
    </xf>
    <xf numFmtId="3" fontId="9" fillId="0" borderId="0" xfId="0" applyNumberFormat="1" applyFont="1"/>
    <xf numFmtId="0" fontId="9" fillId="0" borderId="1" xfId="0" applyFont="1" applyBorder="1" applyAlignment="1">
      <alignment vertical="center"/>
    </xf>
    <xf numFmtId="0" fontId="3" fillId="0" borderId="1" xfId="0" applyFont="1" applyBorder="1" applyAlignment="1">
      <alignment vertical="center"/>
    </xf>
    <xf numFmtId="0" fontId="1" fillId="0" borderId="1" xfId="0" applyFont="1" applyBorder="1" applyAlignment="1">
      <alignment horizontal="center" vertical="center"/>
    </xf>
    <xf numFmtId="0" fontId="1" fillId="0" borderId="13" xfId="0" applyFont="1" applyBorder="1" applyAlignment="1">
      <alignment vertical="center"/>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6" fillId="0" borderId="1" xfId="0" quotePrefix="1" applyFont="1" applyBorder="1" applyAlignment="1">
      <alignment vertical="center" wrapText="1"/>
    </xf>
    <xf numFmtId="0" fontId="15" fillId="0" borderId="1" xfId="0" quotePrefix="1" applyFont="1" applyBorder="1" applyAlignment="1">
      <alignment vertical="center" wrapText="1"/>
    </xf>
    <xf numFmtId="0" fontId="22" fillId="0" borderId="13" xfId="0" applyFont="1" applyBorder="1" applyAlignment="1">
      <alignment vertical="center"/>
    </xf>
    <xf numFmtId="0" fontId="15" fillId="0" borderId="1" xfId="0" applyFont="1" applyBorder="1" applyAlignment="1">
      <alignment horizontal="center" vertical="center"/>
    </xf>
    <xf numFmtId="0" fontId="15" fillId="0" borderId="1" xfId="0" quotePrefix="1" applyFont="1" applyBorder="1" applyAlignment="1">
      <alignment vertical="center"/>
    </xf>
    <xf numFmtId="0" fontId="1" fillId="0" borderId="4" xfId="0" applyFont="1" applyBorder="1" applyAlignment="1">
      <alignment horizontal="center" vertical="center"/>
    </xf>
    <xf numFmtId="0" fontId="10" fillId="0" borderId="9" xfId="0" applyFont="1" applyBorder="1" applyAlignment="1">
      <alignment vertical="center"/>
    </xf>
    <xf numFmtId="0" fontId="1" fillId="0" borderId="9" xfId="0" applyFont="1" applyBorder="1" applyAlignment="1">
      <alignment vertical="center"/>
    </xf>
    <xf numFmtId="0" fontId="10" fillId="0" borderId="9" xfId="0" applyFont="1" applyBorder="1" applyAlignment="1">
      <alignment vertical="center" wrapText="1"/>
    </xf>
    <xf numFmtId="0" fontId="1" fillId="0" borderId="9" xfId="0" applyFont="1" applyBorder="1" applyAlignment="1">
      <alignment vertical="center" wrapText="1"/>
    </xf>
    <xf numFmtId="0" fontId="22" fillId="0" borderId="4" xfId="0" applyFont="1" applyBorder="1" applyAlignment="1">
      <alignment horizontal="center" vertical="center"/>
    </xf>
    <xf numFmtId="0" fontId="22" fillId="0" borderId="9" xfId="0" applyFont="1" applyBorder="1" applyAlignment="1">
      <alignment vertical="center"/>
    </xf>
    <xf numFmtId="0" fontId="1" fillId="0" borderId="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3" fontId="12" fillId="0" borderId="1" xfId="0" applyNumberFormat="1" applyFont="1" applyBorder="1" applyAlignment="1">
      <alignment vertical="center"/>
    </xf>
    <xf numFmtId="3" fontId="16" fillId="0" borderId="1" xfId="0" applyNumberFormat="1" applyFont="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vertical="center"/>
    </xf>
    <xf numFmtId="3" fontId="7" fillId="0" borderId="3" xfId="0" applyNumberFormat="1" applyFont="1" applyBorder="1" applyAlignment="1">
      <alignment vertical="center"/>
    </xf>
    <xf numFmtId="3" fontId="9" fillId="0" borderId="3" xfId="0" applyNumberFormat="1" applyFont="1" applyBorder="1" applyAlignment="1">
      <alignment vertical="center"/>
    </xf>
    <xf numFmtId="3" fontId="7" fillId="0" borderId="1" xfId="0" applyNumberFormat="1" applyFont="1" applyBorder="1"/>
    <xf numFmtId="3" fontId="9" fillId="0" borderId="1" xfId="0" applyNumberFormat="1" applyFont="1" applyBorder="1"/>
    <xf numFmtId="0" fontId="1" fillId="0" borderId="1" xfId="0" applyFont="1" applyBorder="1" applyAlignment="1">
      <alignment horizontal="left" vertical="center" wrapText="1"/>
    </xf>
    <xf numFmtId="0" fontId="10" fillId="0" borderId="1" xfId="0" applyFont="1" applyBorder="1" applyAlignment="1">
      <alignment vertical="center"/>
    </xf>
    <xf numFmtId="0" fontId="1" fillId="0" borderId="1" xfId="0" applyFont="1" applyBorder="1" applyAlignment="1">
      <alignment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3" fontId="12" fillId="0" borderId="1" xfId="0" applyNumberFormat="1" applyFont="1" applyBorder="1"/>
    <xf numFmtId="3" fontId="16" fillId="0" borderId="1" xfId="0" applyNumberFormat="1" applyFont="1" applyBorder="1"/>
    <xf numFmtId="0" fontId="16" fillId="0" borderId="1" xfId="0" applyFont="1" applyBorder="1"/>
    <xf numFmtId="0" fontId="1" fillId="0" borderId="0" xfId="0" applyFont="1" applyBorder="1" applyAlignment="1">
      <alignment horizontal="left" vertical="center"/>
    </xf>
    <xf numFmtId="165" fontId="23" fillId="0" borderId="1" xfId="1" applyNumberFormat="1" applyFont="1" applyBorder="1" applyAlignment="1">
      <alignment horizontal="center" vertical="center" wrapText="1"/>
    </xf>
    <xf numFmtId="165" fontId="24" fillId="0" borderId="1" xfId="1" applyNumberFormat="1" applyFont="1" applyBorder="1" applyAlignment="1">
      <alignment horizontal="left" vertical="center" wrapText="1"/>
    </xf>
    <xf numFmtId="165" fontId="24" fillId="0" borderId="1" xfId="1" applyNumberFormat="1" applyFont="1" applyBorder="1" applyAlignment="1">
      <alignment horizontal="center" vertical="center" wrapText="1"/>
    </xf>
    <xf numFmtId="0" fontId="10" fillId="0" borderId="2" xfId="3" applyFont="1" applyFill="1" applyBorder="1" applyAlignment="1">
      <alignment horizontal="right" vertical="center"/>
    </xf>
    <xf numFmtId="0" fontId="1" fillId="0" borderId="0" xfId="8" applyFont="1" applyAlignment="1">
      <alignment horizontal="center" vertical="center" wrapText="1"/>
    </xf>
    <xf numFmtId="0" fontId="1" fillId="0" borderId="0" xfId="8" applyFont="1" applyAlignment="1">
      <alignment horizontal="center" vertical="center"/>
    </xf>
    <xf numFmtId="0" fontId="9" fillId="0" borderId="0" xfId="8" applyFont="1"/>
    <xf numFmtId="0" fontId="1" fillId="0" borderId="0" xfId="8" applyFont="1" applyAlignment="1">
      <alignment horizontal="left" vertical="center"/>
    </xf>
    <xf numFmtId="0" fontId="3" fillId="0" borderId="0" xfId="8" applyFont="1"/>
    <xf numFmtId="0" fontId="9" fillId="0" borderId="5" xfId="8" applyFont="1" applyBorder="1" applyAlignment="1">
      <alignment horizontal="center" vertical="center" wrapText="1"/>
    </xf>
    <xf numFmtId="0" fontId="3" fillId="0" borderId="5" xfId="8" applyFont="1" applyBorder="1" applyAlignment="1">
      <alignment horizontal="center" vertical="center" wrapText="1"/>
    </xf>
    <xf numFmtId="0" fontId="9" fillId="0" borderId="21" xfId="8" applyFont="1" applyBorder="1" applyAlignment="1">
      <alignment horizontal="center" vertical="center" wrapText="1"/>
    </xf>
    <xf numFmtId="0" fontId="9" fillId="0" borderId="1" xfId="8" applyFont="1" applyBorder="1"/>
    <xf numFmtId="0" fontId="9" fillId="0" borderId="1" xfId="8" applyFont="1" applyBorder="1" applyAlignment="1">
      <alignment wrapText="1"/>
    </xf>
    <xf numFmtId="0" fontId="9" fillId="0" borderId="0" xfId="8" applyFont="1" applyAlignment="1">
      <alignment wrapText="1"/>
    </xf>
    <xf numFmtId="0" fontId="9" fillId="0" borderId="0" xfId="2" applyFont="1"/>
    <xf numFmtId="3" fontId="9" fillId="0" borderId="0" xfId="2" applyNumberFormat="1" applyFont="1"/>
    <xf numFmtId="3" fontId="7" fillId="0" borderId="0" xfId="2" applyNumberFormat="1" applyFont="1"/>
    <xf numFmtId="3" fontId="13" fillId="0" borderId="0" xfId="2" applyNumberFormat="1" applyFont="1" applyAlignment="1">
      <alignment horizontal="right"/>
    </xf>
    <xf numFmtId="165" fontId="13" fillId="0" borderId="0" xfId="9" applyNumberFormat="1" applyFont="1" applyAlignment="1">
      <alignment vertical="center"/>
    </xf>
    <xf numFmtId="0" fontId="7" fillId="3" borderId="0" xfId="9" applyFont="1" applyFill="1" applyBorder="1"/>
    <xf numFmtId="165" fontId="13" fillId="0" borderId="0" xfId="9" applyNumberFormat="1" applyFont="1" applyBorder="1" applyAlignment="1">
      <alignment horizontal="center" vertical="center"/>
    </xf>
    <xf numFmtId="0" fontId="18" fillId="0" borderId="1" xfId="8" applyFont="1" applyBorder="1"/>
    <xf numFmtId="165" fontId="13" fillId="0" borderId="0" xfId="9" applyNumberFormat="1" applyFont="1" applyAlignment="1">
      <alignment horizontal="center" vertical="center"/>
    </xf>
    <xf numFmtId="165" fontId="12" fillId="0" borderId="0" xfId="9" applyNumberFormat="1" applyFont="1" applyAlignment="1">
      <alignment horizontal="right" vertical="center"/>
    </xf>
    <xf numFmtId="0" fontId="9" fillId="0" borderId="4" xfId="8" applyFont="1" applyBorder="1" applyAlignment="1">
      <alignment horizontal="left" vertical="center" wrapText="1"/>
    </xf>
    <xf numFmtId="0" fontId="2" fillId="0" borderId="4" xfId="0" applyFont="1" applyBorder="1" applyAlignment="1">
      <alignment horizontal="left" vertical="center" wrapText="1"/>
    </xf>
    <xf numFmtId="0" fontId="13" fillId="0" borderId="1" xfId="2" applyFont="1" applyBorder="1" applyAlignment="1">
      <alignment horizontal="center" vertical="center" wrapText="1"/>
    </xf>
    <xf numFmtId="0" fontId="13" fillId="0" borderId="0" xfId="2" applyFont="1" applyAlignment="1">
      <alignment horizontal="center" vertical="center"/>
    </xf>
    <xf numFmtId="0" fontId="13" fillId="0" borderId="1" xfId="2" applyFont="1" applyBorder="1" applyAlignment="1">
      <alignment horizontal="center" vertical="center" wrapText="1"/>
    </xf>
    <xf numFmtId="0" fontId="7" fillId="0" borderId="1" xfId="2" applyFont="1" applyBorder="1" applyAlignment="1">
      <alignment horizontal="center" vertical="center"/>
    </xf>
    <xf numFmtId="0" fontId="12" fillId="0" borderId="2" xfId="2" applyFont="1" applyBorder="1" applyAlignment="1">
      <alignment vertical="center"/>
    </xf>
    <xf numFmtId="0" fontId="13" fillId="0" borderId="1" xfId="2" applyFont="1" applyBorder="1" applyAlignment="1">
      <alignment horizontal="center" vertical="center"/>
    </xf>
    <xf numFmtId="0" fontId="7" fillId="0" borderId="1" xfId="2" quotePrefix="1" applyFont="1" applyBorder="1" applyAlignment="1">
      <alignment horizontal="left" vertical="center" wrapText="1"/>
    </xf>
    <xf numFmtId="0" fontId="13" fillId="0" borderId="1" xfId="2" applyFont="1" applyBorder="1" applyAlignment="1">
      <alignment horizontal="left" vertical="center" wrapText="1"/>
    </xf>
    <xf numFmtId="0" fontId="13" fillId="0" borderId="1" xfId="2" applyFont="1" applyBorder="1" applyAlignment="1">
      <alignment vertical="center"/>
    </xf>
    <xf numFmtId="0" fontId="13" fillId="0" borderId="1" xfId="2" applyFont="1" applyBorder="1" applyAlignment="1">
      <alignment horizontal="left" vertical="center"/>
    </xf>
    <xf numFmtId="0" fontId="13" fillId="0" borderId="0" xfId="2" applyFont="1" applyFill="1" applyAlignment="1">
      <alignment vertical="center" wrapText="1"/>
    </xf>
    <xf numFmtId="0" fontId="7" fillId="0" borderId="3" xfId="2" applyFont="1" applyBorder="1" applyAlignment="1">
      <alignment horizontal="center" vertical="center" wrapText="1"/>
    </xf>
    <xf numFmtId="0" fontId="21" fillId="0" borderId="1" xfId="2" applyFont="1" applyBorder="1" applyAlignment="1">
      <alignment horizontal="left" vertical="center" wrapText="1"/>
    </xf>
    <xf numFmtId="0" fontId="13" fillId="0" borderId="0" xfId="2" applyFont="1" applyAlignment="1">
      <alignment horizontal="right" vertical="center"/>
    </xf>
    <xf numFmtId="0" fontId="12" fillId="0" borderId="2" xfId="2" applyFont="1" applyBorder="1" applyAlignment="1">
      <alignment horizontal="right" vertical="center"/>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0" fontId="1" fillId="0" borderId="3"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3" fillId="0" borderId="1"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3" fontId="13" fillId="0" borderId="1" xfId="11" quotePrefix="1" applyNumberFormat="1" applyFont="1" applyFill="1" applyBorder="1" applyAlignment="1">
      <alignment horizontal="center" vertical="center" wrapText="1"/>
    </xf>
    <xf numFmtId="3" fontId="13" fillId="0" borderId="1" xfId="11" applyNumberFormat="1" applyFont="1" applyFill="1" applyBorder="1" applyAlignment="1">
      <alignment horizontal="left" vertical="center" wrapText="1"/>
    </xf>
    <xf numFmtId="3" fontId="13" fillId="0" borderId="1" xfId="11" applyNumberFormat="1" applyFont="1" applyFill="1" applyBorder="1" applyAlignment="1">
      <alignment horizontal="right" vertical="center" wrapText="1"/>
    </xf>
    <xf numFmtId="3" fontId="13" fillId="0" borderId="1" xfId="11" quotePrefix="1" applyNumberFormat="1" applyFont="1" applyFill="1" applyBorder="1" applyAlignment="1">
      <alignment horizontal="right" vertical="center" wrapText="1"/>
    </xf>
    <xf numFmtId="49" fontId="13" fillId="0" borderId="1" xfId="11" applyNumberFormat="1" applyFont="1" applyFill="1" applyBorder="1" applyAlignment="1">
      <alignment horizontal="center" vertical="center"/>
    </xf>
    <xf numFmtId="1" fontId="13" fillId="0" borderId="1" xfId="11" applyNumberFormat="1" applyFont="1" applyFill="1" applyBorder="1" applyAlignment="1">
      <alignment horizontal="left" vertical="center" wrapText="1"/>
    </xf>
    <xf numFmtId="1" fontId="13" fillId="0" borderId="1" xfId="11" applyNumberFormat="1" applyFont="1" applyFill="1" applyBorder="1" applyAlignment="1">
      <alignment horizontal="right" vertical="center" wrapText="1"/>
    </xf>
    <xf numFmtId="3" fontId="13" fillId="0" borderId="1" xfId="11" applyNumberFormat="1" applyFont="1" applyFill="1" applyBorder="1" applyAlignment="1">
      <alignment horizontal="right" vertical="center"/>
    </xf>
    <xf numFmtId="1" fontId="13" fillId="0" borderId="1" xfId="11" applyNumberFormat="1" applyFont="1" applyFill="1" applyBorder="1" applyAlignment="1">
      <alignment horizontal="center" vertical="center" wrapText="1"/>
    </xf>
    <xf numFmtId="49" fontId="12" fillId="0" borderId="1" xfId="11" applyNumberFormat="1" applyFont="1" applyFill="1" applyBorder="1" applyAlignment="1">
      <alignment horizontal="center" vertical="center"/>
    </xf>
    <xf numFmtId="1" fontId="12" fillId="0" borderId="1" xfId="11" applyNumberFormat="1" applyFont="1" applyFill="1" applyBorder="1" applyAlignment="1">
      <alignment horizontal="left" vertical="center" wrapText="1"/>
    </xf>
    <xf numFmtId="1" fontId="12" fillId="0" borderId="1" xfId="11" applyNumberFormat="1" applyFont="1" applyFill="1" applyBorder="1" applyAlignment="1">
      <alignment horizontal="right" vertical="center" wrapText="1"/>
    </xf>
    <xf numFmtId="3" fontId="12" fillId="0" borderId="1" xfId="11" applyNumberFormat="1" applyFont="1" applyFill="1" applyBorder="1" applyAlignment="1">
      <alignment horizontal="right" vertical="center"/>
    </xf>
    <xf numFmtId="1" fontId="12" fillId="0" borderId="1" xfId="11" applyNumberFormat="1" applyFont="1" applyFill="1" applyBorder="1" applyAlignment="1">
      <alignment horizontal="center" vertical="center" wrapText="1"/>
    </xf>
    <xf numFmtId="49" fontId="7" fillId="0" borderId="1" xfId="11" applyNumberFormat="1" applyFont="1" applyFill="1" applyBorder="1" applyAlignment="1">
      <alignment horizontal="center" vertical="center"/>
    </xf>
    <xf numFmtId="1" fontId="7" fillId="0" borderId="1" xfId="11" applyNumberFormat="1" applyFont="1" applyFill="1" applyBorder="1" applyAlignment="1">
      <alignment horizontal="left" vertical="center" wrapText="1"/>
    </xf>
    <xf numFmtId="1" fontId="7" fillId="0" borderId="1" xfId="11" applyNumberFormat="1" applyFont="1" applyFill="1" applyBorder="1" applyAlignment="1">
      <alignment horizontal="center" vertical="center" wrapText="1"/>
    </xf>
    <xf numFmtId="1" fontId="7" fillId="0" borderId="1" xfId="11" applyNumberFormat="1" applyFont="1" applyFill="1" applyBorder="1" applyAlignment="1">
      <alignment horizontal="right" vertical="center" wrapText="1"/>
    </xf>
    <xf numFmtId="3" fontId="7" fillId="0" borderId="1" xfId="11" applyNumberFormat="1" applyFont="1" applyFill="1" applyBorder="1" applyAlignment="1">
      <alignment horizontal="right" vertical="center"/>
    </xf>
    <xf numFmtId="3" fontId="12" fillId="0" borderId="1" xfId="11" applyNumberFormat="1" applyFont="1" applyFill="1" applyBorder="1" applyAlignment="1">
      <alignment horizontal="center" vertical="center"/>
    </xf>
    <xf numFmtId="167" fontId="7" fillId="0" borderId="1" xfId="10" applyNumberFormat="1" applyFont="1" applyFill="1" applyBorder="1" applyAlignment="1">
      <alignment horizontal="right" vertical="center" wrapText="1"/>
    </xf>
    <xf numFmtId="167" fontId="12" fillId="0" borderId="1" xfId="10" quotePrefix="1" applyNumberFormat="1" applyFont="1" applyFill="1" applyBorder="1" applyAlignment="1">
      <alignment horizontal="right" vertical="center" wrapText="1"/>
    </xf>
    <xf numFmtId="3" fontId="12" fillId="0" borderId="1" xfId="11" quotePrefix="1" applyNumberFormat="1" applyFont="1" applyFill="1" applyBorder="1" applyAlignment="1">
      <alignment horizontal="right" vertical="center" wrapText="1"/>
    </xf>
    <xf numFmtId="164" fontId="7" fillId="0" borderId="1" xfId="10" applyFont="1" applyFill="1" applyBorder="1" applyAlignment="1">
      <alignment horizontal="right" vertical="center"/>
    </xf>
    <xf numFmtId="3" fontId="7" fillId="0" borderId="1" xfId="11" quotePrefix="1" applyNumberFormat="1" applyFont="1" applyFill="1" applyBorder="1" applyAlignment="1">
      <alignment horizontal="right" vertical="center" wrapText="1"/>
    </xf>
    <xf numFmtId="3" fontId="7" fillId="0" borderId="1" xfId="11" applyNumberFormat="1" applyFont="1" applyFill="1" applyBorder="1" applyAlignment="1">
      <alignment horizontal="center" vertical="center"/>
    </xf>
    <xf numFmtId="167" fontId="7" fillId="0" borderId="1" xfId="11" quotePrefix="1" applyNumberFormat="1" applyFont="1" applyFill="1" applyBorder="1" applyAlignment="1">
      <alignment horizontal="right" vertical="center" wrapText="1"/>
    </xf>
    <xf numFmtId="167" fontId="12" fillId="0" borderId="1" xfId="11" applyNumberFormat="1" applyFont="1" applyFill="1" applyBorder="1" applyAlignment="1">
      <alignment horizontal="right" vertical="center"/>
    </xf>
    <xf numFmtId="1" fontId="7" fillId="0" borderId="1" xfId="11" quotePrefix="1" applyNumberFormat="1" applyFont="1" applyFill="1" applyBorder="1" applyAlignment="1">
      <alignment horizontal="right" vertical="center" wrapText="1"/>
    </xf>
    <xf numFmtId="167" fontId="7" fillId="0" borderId="1" xfId="10" applyNumberFormat="1" applyFont="1" applyFill="1" applyBorder="1" applyAlignment="1">
      <alignment horizontal="right" vertical="center"/>
    </xf>
    <xf numFmtId="1" fontId="12" fillId="0" borderId="1" xfId="11" quotePrefix="1" applyNumberFormat="1" applyFont="1" applyFill="1" applyBorder="1" applyAlignment="1">
      <alignment horizontal="right" vertical="center" wrapText="1"/>
    </xf>
    <xf numFmtId="167" fontId="12" fillId="0" borderId="1" xfId="10" applyNumberFormat="1" applyFont="1" applyFill="1" applyBorder="1" applyAlignment="1">
      <alignment horizontal="right" vertical="center"/>
    </xf>
    <xf numFmtId="164" fontId="12" fillId="0" borderId="1" xfId="10" applyFont="1" applyFill="1" applyBorder="1" applyAlignment="1">
      <alignment horizontal="right" vertical="center"/>
    </xf>
    <xf numFmtId="168" fontId="7" fillId="0" borderId="1" xfId="11" applyNumberFormat="1" applyFont="1" applyFill="1" applyBorder="1" applyAlignment="1">
      <alignment horizontal="right" vertical="center"/>
    </xf>
    <xf numFmtId="49" fontId="12" fillId="0" borderId="1" xfId="11" applyNumberFormat="1" applyFont="1" applyFill="1" applyBorder="1" applyAlignment="1">
      <alignment horizontal="left" vertical="center" wrapText="1"/>
    </xf>
    <xf numFmtId="49" fontId="7" fillId="0" borderId="1" xfId="11" applyNumberFormat="1" applyFont="1" applyFill="1" applyBorder="1" applyAlignment="1">
      <alignment horizontal="left" vertical="center" wrapText="1"/>
    </xf>
    <xf numFmtId="169" fontId="7" fillId="0" borderId="1" xfId="11" applyNumberFormat="1" applyFont="1" applyFill="1" applyBorder="1" applyAlignment="1">
      <alignment horizontal="right" vertical="center" wrapText="1"/>
    </xf>
    <xf numFmtId="169" fontId="7" fillId="0" borderId="1" xfId="11" applyNumberFormat="1" applyFont="1" applyFill="1" applyBorder="1" applyAlignment="1">
      <alignment horizontal="right" vertical="center"/>
    </xf>
    <xf numFmtId="3" fontId="13" fillId="0" borderId="22" xfId="11" quotePrefix="1" applyNumberFormat="1" applyFont="1" applyFill="1" applyBorder="1" applyAlignment="1">
      <alignment horizontal="center" vertical="center" wrapText="1"/>
    </xf>
    <xf numFmtId="3" fontId="13" fillId="0" borderId="22" xfId="11" applyNumberFormat="1" applyFont="1" applyFill="1" applyBorder="1" applyAlignment="1">
      <alignment horizontal="left" vertical="center" wrapText="1"/>
    </xf>
    <xf numFmtId="1" fontId="13" fillId="0" borderId="22" xfId="11" applyNumberFormat="1" applyFont="1" applyFill="1" applyBorder="1" applyAlignment="1">
      <alignment vertical="center"/>
    </xf>
    <xf numFmtId="3" fontId="13" fillId="0" borderId="22" xfId="11" applyNumberFormat="1" applyFont="1" applyFill="1" applyBorder="1" applyAlignment="1">
      <alignment vertical="center" wrapText="1"/>
    </xf>
    <xf numFmtId="0" fontId="21" fillId="0" borderId="23" xfId="2" applyFont="1" applyBorder="1" applyAlignment="1">
      <alignment horizontal="center" vertical="center" wrapText="1"/>
    </xf>
    <xf numFmtId="3" fontId="7" fillId="0" borderId="24" xfId="11" quotePrefix="1" applyNumberFormat="1" applyFont="1" applyFill="1" applyBorder="1" applyAlignment="1">
      <alignment horizontal="center" vertical="center" wrapText="1"/>
    </xf>
    <xf numFmtId="3" fontId="7" fillId="0" borderId="24" xfId="11" applyNumberFormat="1" applyFont="1" applyFill="1" applyBorder="1" applyAlignment="1">
      <alignment horizontal="left" vertical="center" wrapText="1"/>
    </xf>
    <xf numFmtId="1" fontId="7" fillId="0" borderId="24" xfId="11" applyNumberFormat="1" applyFont="1" applyFill="1" applyBorder="1" applyAlignment="1">
      <alignment vertical="center"/>
    </xf>
    <xf numFmtId="3" fontId="7" fillId="0" borderId="24" xfId="11" applyNumberFormat="1" applyFont="1" applyFill="1" applyBorder="1" applyAlignment="1">
      <alignment vertical="center" wrapText="1"/>
    </xf>
    <xf numFmtId="0" fontId="21" fillId="0" borderId="24" xfId="2" applyFont="1" applyBorder="1" applyAlignment="1">
      <alignment horizontal="center" vertical="center" wrapText="1"/>
    </xf>
    <xf numFmtId="3" fontId="13" fillId="0" borderId="24" xfId="11" quotePrefix="1" applyNumberFormat="1" applyFont="1" applyFill="1" applyBorder="1" applyAlignment="1">
      <alignment horizontal="center" vertical="center" wrapText="1"/>
    </xf>
    <xf numFmtId="3" fontId="13" fillId="0" borderId="24" xfId="11" applyNumberFormat="1" applyFont="1" applyFill="1" applyBorder="1" applyAlignment="1">
      <alignment horizontal="left" vertical="center" wrapText="1"/>
    </xf>
    <xf numFmtId="1" fontId="13" fillId="0" borderId="24" xfId="11" applyNumberFormat="1" applyFont="1" applyFill="1" applyBorder="1" applyAlignment="1">
      <alignment vertical="center"/>
    </xf>
    <xf numFmtId="3" fontId="13" fillId="0" borderId="24" xfId="11" applyNumberFormat="1" applyFont="1" applyFill="1" applyBorder="1" applyAlignment="1">
      <alignment vertical="center" wrapText="1"/>
    </xf>
    <xf numFmtId="3" fontId="7" fillId="0" borderId="24" xfId="2" applyNumberFormat="1" applyFont="1" applyBorder="1" applyAlignment="1">
      <alignment horizontal="right" vertical="center" wrapText="1"/>
    </xf>
    <xf numFmtId="3" fontId="27" fillId="0" borderId="24" xfId="11" quotePrefix="1" applyNumberFormat="1" applyFont="1" applyFill="1" applyBorder="1" applyAlignment="1">
      <alignment horizontal="center" vertical="center" wrapText="1"/>
    </xf>
    <xf numFmtId="1" fontId="27" fillId="0" borderId="24" xfId="11" applyNumberFormat="1" applyFont="1" applyFill="1" applyBorder="1" applyAlignment="1">
      <alignment vertical="center"/>
    </xf>
    <xf numFmtId="1" fontId="27" fillId="0" borderId="24" xfId="11" applyNumberFormat="1" applyFont="1" applyFill="1" applyBorder="1" applyAlignment="1">
      <alignment horizontal="center" vertical="center" wrapText="1"/>
    </xf>
    <xf numFmtId="167" fontId="27" fillId="0" borderId="24" xfId="10" applyNumberFormat="1" applyFont="1" applyFill="1" applyBorder="1" applyAlignment="1">
      <alignment horizontal="right" vertical="center"/>
    </xf>
    <xf numFmtId="1" fontId="27" fillId="0" borderId="24" xfId="11" applyNumberFormat="1" applyFont="1" applyFill="1" applyBorder="1" applyAlignment="1">
      <alignment horizontal="center" vertical="center"/>
    </xf>
    <xf numFmtId="167" fontId="27" fillId="0" borderId="24" xfId="10" applyNumberFormat="1" applyFont="1" applyFill="1" applyBorder="1" applyAlignment="1">
      <alignment vertical="center"/>
    </xf>
    <xf numFmtId="3" fontId="27" fillId="0" borderId="24" xfId="11" applyNumberFormat="1" applyFont="1" applyFill="1" applyBorder="1" applyAlignment="1">
      <alignment vertical="center" wrapText="1"/>
    </xf>
    <xf numFmtId="3" fontId="27" fillId="0" borderId="25" xfId="11" quotePrefix="1" applyNumberFormat="1" applyFont="1" applyFill="1" applyBorder="1" applyAlignment="1">
      <alignment horizontal="center" vertical="center" wrapText="1"/>
    </xf>
    <xf numFmtId="1" fontId="27" fillId="0" borderId="25" xfId="11" applyNumberFormat="1" applyFont="1" applyFill="1" applyBorder="1" applyAlignment="1">
      <alignment vertical="center" wrapText="1"/>
    </xf>
    <xf numFmtId="1" fontId="27" fillId="0" borderId="25" xfId="11" applyNumberFormat="1" applyFont="1" applyFill="1" applyBorder="1" applyAlignment="1">
      <alignment vertical="center"/>
    </xf>
    <xf numFmtId="1" fontId="27" fillId="0" borderId="25" xfId="11" applyNumberFormat="1" applyFont="1" applyFill="1" applyBorder="1" applyAlignment="1">
      <alignment horizontal="center" vertical="center" wrapText="1"/>
    </xf>
    <xf numFmtId="167" fontId="27" fillId="0" borderId="25" xfId="10" applyNumberFormat="1" applyFont="1" applyFill="1" applyBorder="1" applyAlignment="1">
      <alignment horizontal="right" vertical="center"/>
    </xf>
    <xf numFmtId="1" fontId="27" fillId="0" borderId="25" xfId="11" applyNumberFormat="1" applyFont="1" applyFill="1" applyBorder="1" applyAlignment="1">
      <alignment horizontal="center" vertical="center"/>
    </xf>
    <xf numFmtId="167" fontId="27" fillId="0" borderId="25" xfId="10" applyNumberFormat="1" applyFont="1" applyFill="1" applyBorder="1" applyAlignment="1">
      <alignment vertical="center"/>
    </xf>
    <xf numFmtId="3" fontId="7" fillId="0" borderId="25" xfId="2" applyNumberFormat="1" applyFont="1" applyBorder="1" applyAlignment="1">
      <alignment horizontal="right" vertical="center" wrapText="1"/>
    </xf>
    <xf numFmtId="0" fontId="13" fillId="0" borderId="14" xfId="12" applyFont="1" applyBorder="1" applyAlignment="1">
      <alignment horizontal="center" vertical="center" wrapText="1"/>
    </xf>
    <xf numFmtId="0" fontId="13" fillId="0" borderId="14" xfId="12" applyFont="1" applyBorder="1" applyAlignment="1">
      <alignment horizontal="left" vertical="center" wrapText="1"/>
    </xf>
    <xf numFmtId="0" fontId="21" fillId="0" borderId="14" xfId="12" applyFont="1" applyBorder="1" applyAlignment="1">
      <alignment horizontal="center" vertical="center" wrapText="1"/>
    </xf>
    <xf numFmtId="0" fontId="7" fillId="0" borderId="7" xfId="12" applyFont="1" applyBorder="1" applyAlignment="1">
      <alignment horizontal="left" vertical="center" wrapText="1"/>
    </xf>
    <xf numFmtId="0" fontId="7" fillId="0" borderId="14" xfId="12" applyFont="1" applyBorder="1" applyAlignment="1">
      <alignment horizontal="left" vertical="center" wrapText="1"/>
    </xf>
    <xf numFmtId="0" fontId="7" fillId="0" borderId="7" xfId="12" applyFont="1" applyBorder="1" applyAlignment="1">
      <alignment horizontal="center" vertical="center" wrapText="1"/>
    </xf>
    <xf numFmtId="0" fontId="12" fillId="0" borderId="14" xfId="12" applyFont="1" applyBorder="1" applyAlignment="1">
      <alignment horizontal="center" vertical="center" wrapText="1"/>
    </xf>
    <xf numFmtId="0" fontId="7" fillId="0" borderId="14" xfId="12" applyFont="1" applyBorder="1" applyAlignment="1">
      <alignment horizontal="center" vertical="center" wrapText="1"/>
    </xf>
    <xf numFmtId="3" fontId="7" fillId="0" borderId="7" xfId="12" applyNumberFormat="1" applyFont="1" applyBorder="1" applyAlignment="1">
      <alignment vertical="center" wrapText="1"/>
    </xf>
    <xf numFmtId="3" fontId="7" fillId="0" borderId="7" xfId="12" applyNumberFormat="1" applyFont="1" applyBorder="1" applyAlignment="1">
      <alignment horizontal="right" vertical="center" wrapText="1"/>
    </xf>
    <xf numFmtId="0" fontId="7" fillId="0" borderId="10" xfId="12" applyFont="1" applyBorder="1" applyAlignment="1">
      <alignment horizontal="center" vertical="center" wrapText="1"/>
    </xf>
    <xf numFmtId="0" fontId="7" fillId="0" borderId="15" xfId="12" applyFont="1" applyBorder="1" applyAlignment="1">
      <alignment horizontal="left" vertical="center" wrapText="1"/>
    </xf>
    <xf numFmtId="3" fontId="7" fillId="0" borderId="15" xfId="12" applyNumberFormat="1" applyFont="1" applyBorder="1" applyAlignment="1">
      <alignment vertical="center" wrapText="1"/>
    </xf>
    <xf numFmtId="3" fontId="7" fillId="0" borderId="15" xfId="12" applyNumberFormat="1" applyFont="1" applyBorder="1" applyAlignment="1">
      <alignment horizontal="right" vertical="center" wrapText="1"/>
    </xf>
    <xf numFmtId="0" fontId="7" fillId="0" borderId="1" xfId="12" applyFont="1" applyBorder="1" applyAlignment="1">
      <alignment horizontal="center" vertical="center" wrapText="1"/>
    </xf>
    <xf numFmtId="0" fontId="7" fillId="0" borderId="1" xfId="12" applyFont="1" applyBorder="1" applyAlignment="1">
      <alignment horizontal="left" vertical="center" wrapText="1"/>
    </xf>
    <xf numFmtId="3" fontId="7" fillId="0" borderId="1" xfId="12" applyNumberFormat="1" applyFont="1" applyBorder="1" applyAlignment="1">
      <alignment vertical="center"/>
    </xf>
    <xf numFmtId="3" fontId="7" fillId="0" borderId="1" xfId="12" applyNumberFormat="1" applyFont="1" applyBorder="1" applyAlignment="1">
      <alignment horizontal="center" vertical="center"/>
    </xf>
    <xf numFmtId="0" fontId="13" fillId="0" borderId="10" xfId="12" applyFont="1" applyBorder="1" applyAlignment="1">
      <alignment horizontal="left" vertical="center" wrapText="1"/>
    </xf>
    <xf numFmtId="3" fontId="7" fillId="0" borderId="10" xfId="12" applyNumberFormat="1" applyFont="1" applyBorder="1" applyAlignment="1">
      <alignment vertical="center"/>
    </xf>
    <xf numFmtId="3" fontId="7" fillId="0" borderId="10" xfId="12" applyNumberFormat="1" applyFont="1" applyBorder="1" applyAlignment="1">
      <alignment horizontal="center" vertical="center"/>
    </xf>
    <xf numFmtId="3" fontId="7" fillId="0" borderId="1" xfId="12" applyNumberFormat="1" applyFont="1" applyBorder="1" applyAlignment="1">
      <alignment horizontal="center" vertical="center" wrapText="1"/>
    </xf>
    <xf numFmtId="3" fontId="7" fillId="5" borderId="1" xfId="12" applyNumberFormat="1" applyFont="1" applyFill="1" applyBorder="1" applyAlignment="1">
      <alignment horizontal="center" vertical="center" wrapText="1"/>
    </xf>
    <xf numFmtId="3" fontId="7" fillId="0" borderId="1" xfId="12" applyNumberFormat="1" applyFont="1" applyBorder="1" applyAlignment="1">
      <alignment vertical="center" wrapText="1"/>
    </xf>
    <xf numFmtId="3" fontId="7" fillId="0" borderId="18" xfId="12" applyNumberFormat="1" applyFont="1" applyBorder="1" applyAlignment="1">
      <alignment horizontal="center" vertical="center"/>
    </xf>
    <xf numFmtId="3" fontId="7" fillId="0" borderId="18" xfId="12" applyNumberFormat="1" applyFont="1" applyBorder="1" applyAlignment="1">
      <alignment horizontal="left" vertical="center"/>
    </xf>
    <xf numFmtId="3" fontId="7" fillId="0" borderId="11" xfId="12" applyNumberFormat="1" applyFont="1" applyBorder="1" applyAlignment="1">
      <alignment vertical="center"/>
    </xf>
    <xf numFmtId="3" fontId="7" fillId="0" borderId="26" xfId="12" applyNumberFormat="1" applyFont="1" applyBorder="1" applyAlignment="1">
      <alignment horizontal="center" vertical="center" wrapText="1"/>
    </xf>
    <xf numFmtId="3" fontId="7" fillId="0" borderId="27" xfId="12" applyNumberFormat="1" applyFont="1" applyBorder="1" applyAlignment="1">
      <alignment vertical="center" wrapText="1"/>
    </xf>
    <xf numFmtId="0" fontId="21" fillId="0" borderId="28" xfId="12" applyFont="1" applyBorder="1" applyAlignment="1">
      <alignment horizontal="center" vertical="center" wrapText="1"/>
    </xf>
    <xf numFmtId="0" fontId="21" fillId="0" borderId="29" xfId="12" applyFont="1" applyBorder="1" applyAlignment="1">
      <alignment horizontal="center" vertical="center" wrapText="1"/>
    </xf>
    <xf numFmtId="0" fontId="13" fillId="0" borderId="10" xfId="12" applyFont="1" applyBorder="1" applyAlignment="1">
      <alignment horizontal="center" vertical="center" wrapText="1"/>
    </xf>
    <xf numFmtId="0" fontId="21" fillId="0" borderId="10" xfId="12" applyFont="1" applyBorder="1" applyAlignment="1">
      <alignment horizontal="center" vertical="center" wrapText="1"/>
    </xf>
    <xf numFmtId="0" fontId="21" fillId="0" borderId="18" xfId="12" applyFont="1" applyBorder="1" applyAlignment="1">
      <alignment horizontal="center" vertical="center" wrapText="1"/>
    </xf>
    <xf numFmtId="0" fontId="21" fillId="0" borderId="11" xfId="12" applyFont="1" applyBorder="1" applyAlignment="1">
      <alignment horizontal="center" vertical="center" wrapText="1"/>
    </xf>
    <xf numFmtId="0" fontId="21" fillId="0" borderId="4" xfId="12" applyFont="1" applyBorder="1" applyAlignment="1">
      <alignment horizontal="center" vertical="center" wrapText="1"/>
    </xf>
    <xf numFmtId="3" fontId="7" fillId="0" borderId="30" xfId="12" applyNumberFormat="1" applyFont="1" applyBorder="1" applyAlignment="1">
      <alignment horizontal="center" vertical="center"/>
    </xf>
    <xf numFmtId="0" fontId="13" fillId="0" borderId="7" xfId="12" applyFont="1" applyBorder="1" applyAlignment="1">
      <alignment horizontal="center" vertical="center" wrapText="1"/>
    </xf>
    <xf numFmtId="0" fontId="21" fillId="0" borderId="7" xfId="12" applyFont="1" applyBorder="1" applyAlignment="1">
      <alignment horizontal="center" vertical="center" wrapText="1"/>
    </xf>
    <xf numFmtId="0" fontId="21" fillId="0" borderId="26" xfId="12" applyFont="1" applyBorder="1" applyAlignment="1">
      <alignment horizontal="center" vertical="center" wrapText="1"/>
    </xf>
    <xf numFmtId="0" fontId="21" fillId="0" borderId="27" xfId="12" applyFont="1" applyBorder="1" applyAlignment="1">
      <alignment horizontal="center" vertical="center" wrapText="1"/>
    </xf>
    <xf numFmtId="0" fontId="13" fillId="0" borderId="4" xfId="12" applyFont="1" applyBorder="1" applyAlignment="1">
      <alignment horizontal="center" vertical="center" wrapText="1"/>
    </xf>
    <xf numFmtId="0" fontId="7" fillId="0" borderId="6" xfId="12" applyFont="1" applyBorder="1" applyAlignment="1">
      <alignment horizontal="left" vertical="center" wrapText="1"/>
    </xf>
    <xf numFmtId="0" fontId="7" fillId="0" borderId="4" xfId="12" applyFont="1" applyBorder="1" applyAlignment="1">
      <alignment horizontal="center" vertical="center" wrapText="1"/>
    </xf>
    <xf numFmtId="0" fontId="21" fillId="0" borderId="19" xfId="12" applyFont="1" applyBorder="1" applyAlignment="1">
      <alignment horizontal="center" vertical="center" wrapText="1"/>
    </xf>
    <xf numFmtId="3" fontId="7" fillId="0" borderId="6" xfId="12" applyNumberFormat="1" applyFont="1" applyBorder="1" applyAlignment="1">
      <alignment vertical="center" wrapText="1"/>
    </xf>
    <xf numFmtId="0" fontId="21" fillId="0" borderId="9" xfId="12" applyFont="1" applyBorder="1" applyAlignment="1">
      <alignment horizontal="center" vertical="center" wrapText="1"/>
    </xf>
    <xf numFmtId="167" fontId="9" fillId="0" borderId="1" xfId="10" applyNumberFormat="1" applyFont="1" applyFill="1" applyBorder="1" applyAlignment="1">
      <alignment horizontal="right" vertical="center" wrapText="1"/>
    </xf>
    <xf numFmtId="167" fontId="2" fillId="0" borderId="1" xfId="10" applyNumberFormat="1" applyFont="1" applyFill="1" applyBorder="1" applyAlignment="1">
      <alignment horizontal="right" vertical="center" wrapText="1"/>
    </xf>
    <xf numFmtId="0" fontId="1" fillId="0" borderId="1" xfId="3" applyFont="1" applyFill="1" applyBorder="1" applyAlignment="1">
      <alignment horizontal="right" vertical="center" wrapText="1"/>
    </xf>
    <xf numFmtId="0" fontId="17" fillId="0" borderId="1" xfId="3" applyFont="1" applyFill="1" applyBorder="1" applyAlignment="1">
      <alignment horizontal="right" vertical="center" wrapText="1"/>
    </xf>
    <xf numFmtId="0" fontId="2" fillId="0" borderId="1" xfId="3" applyFont="1" applyFill="1" applyBorder="1" applyAlignment="1">
      <alignment horizontal="right" vertical="center" wrapText="1"/>
    </xf>
    <xf numFmtId="167" fontId="2" fillId="0" borderId="1" xfId="3" applyNumberFormat="1" applyFont="1" applyFill="1" applyBorder="1" applyAlignment="1">
      <alignment horizontal="right" vertical="center" wrapText="1"/>
    </xf>
    <xf numFmtId="3" fontId="2" fillId="0" borderId="1" xfId="3" applyNumberFormat="1" applyFont="1" applyFill="1" applyBorder="1" applyAlignment="1">
      <alignment horizontal="right" vertical="center" wrapText="1"/>
    </xf>
    <xf numFmtId="0" fontId="9" fillId="0" borderId="1" xfId="3" applyFont="1" applyFill="1" applyBorder="1" applyAlignment="1">
      <alignment horizontal="right" vertical="center" wrapText="1"/>
    </xf>
    <xf numFmtId="0" fontId="3" fillId="0" borderId="1" xfId="3" applyFont="1" applyFill="1" applyBorder="1" applyAlignment="1">
      <alignment horizontal="right" vertical="center" wrapText="1"/>
    </xf>
    <xf numFmtId="0" fontId="9" fillId="0" borderId="1" xfId="3" quotePrefix="1" applyFont="1" applyFill="1" applyBorder="1" applyAlignment="1">
      <alignment horizontal="right" vertical="center" wrapText="1"/>
    </xf>
    <xf numFmtId="3" fontId="9" fillId="0" borderId="1" xfId="3" applyNumberFormat="1" applyFont="1" applyFill="1" applyBorder="1" applyAlignment="1">
      <alignment horizontal="right" vertical="center" wrapText="1"/>
    </xf>
    <xf numFmtId="0" fontId="9" fillId="0" borderId="4" xfId="8" applyFont="1" applyBorder="1" applyAlignment="1">
      <alignment horizontal="center" vertical="center" wrapText="1"/>
    </xf>
    <xf numFmtId="0" fontId="9" fillId="0" borderId="0" xfId="0" applyFont="1" applyFill="1"/>
    <xf numFmtId="0" fontId="3" fillId="0" borderId="1" xfId="8" applyFont="1" applyBorder="1" applyAlignment="1">
      <alignment horizontal="left" vertical="center" wrapText="1"/>
    </xf>
    <xf numFmtId="3" fontId="9" fillId="0" borderId="1" xfId="8" applyNumberFormat="1" applyFont="1" applyBorder="1"/>
    <xf numFmtId="0" fontId="16" fillId="0" borderId="1" xfId="8" applyFont="1" applyBorder="1" applyAlignment="1">
      <alignment vertical="center" wrapText="1"/>
    </xf>
    <xf numFmtId="0" fontId="16" fillId="0" borderId="1" xfId="8" applyFont="1" applyBorder="1" applyAlignment="1">
      <alignment horizontal="center" vertical="center" wrapText="1"/>
    </xf>
    <xf numFmtId="0" fontId="3" fillId="0" borderId="1" xfId="8" applyFont="1" applyBorder="1" applyAlignment="1">
      <alignment vertical="center" wrapText="1"/>
    </xf>
    <xf numFmtId="0" fontId="9" fillId="0" borderId="31" xfId="8" applyFont="1" applyBorder="1" applyAlignment="1">
      <alignment vertical="center" wrapText="1"/>
    </xf>
    <xf numFmtId="0" fontId="9" fillId="0" borderId="31" xfId="8" applyFont="1" applyBorder="1" applyAlignment="1">
      <alignment horizontal="center" vertical="center" wrapText="1"/>
    </xf>
    <xf numFmtId="3" fontId="9" fillId="0" borderId="32" xfId="8" applyNumberFormat="1" applyFont="1" applyBorder="1"/>
    <xf numFmtId="3" fontId="9" fillId="0" borderId="1" xfId="8" applyNumberFormat="1" applyFont="1" applyBorder="1" applyAlignment="1">
      <alignment horizontal="right"/>
    </xf>
    <xf numFmtId="0" fontId="9" fillId="0" borderId="1" xfId="8" applyFont="1" applyBorder="1" applyAlignment="1">
      <alignment horizontal="right"/>
    </xf>
    <xf numFmtId="0" fontId="9" fillId="0" borderId="1" xfId="8" applyFont="1" applyBorder="1" applyAlignment="1">
      <alignment horizontal="right" vertical="center"/>
    </xf>
    <xf numFmtId="3" fontId="9" fillId="0" borderId="1" xfId="8" applyNumberFormat="1" applyFont="1" applyBorder="1" applyAlignment="1">
      <alignment horizontal="right" vertical="center"/>
    </xf>
    <xf numFmtId="0" fontId="16" fillId="0" borderId="0" xfId="0" applyFont="1" applyFill="1" applyAlignment="1">
      <alignment vertical="center"/>
    </xf>
    <xf numFmtId="0" fontId="16" fillId="0" borderId="0" xfId="0" applyFont="1" applyFill="1" applyAlignment="1">
      <alignment horizontal="center" vertical="center" wrapText="1"/>
    </xf>
    <xf numFmtId="0" fontId="9" fillId="0" borderId="1" xfId="0" applyFont="1" applyBorder="1" applyAlignment="1">
      <alignment horizontal="justify"/>
    </xf>
    <xf numFmtId="0" fontId="7" fillId="0" borderId="1" xfId="0" applyFont="1" applyBorder="1" applyAlignment="1">
      <alignment wrapText="1"/>
    </xf>
    <xf numFmtId="0" fontId="7" fillId="0" borderId="1" xfId="13" applyFont="1" applyBorder="1" applyAlignment="1" applyProtection="1">
      <alignment wrapText="1"/>
    </xf>
    <xf numFmtId="0" fontId="13" fillId="0" borderId="1" xfId="0" applyFont="1" applyBorder="1" applyAlignment="1">
      <alignment wrapText="1"/>
    </xf>
    <xf numFmtId="0" fontId="7" fillId="0" borderId="1" xfId="0" applyFont="1" applyBorder="1" applyAlignment="1">
      <alignment vertical="center" wrapText="1"/>
    </xf>
    <xf numFmtId="0" fontId="3" fillId="0" borderId="1" xfId="0" applyFont="1" applyBorder="1" applyAlignment="1">
      <alignment vertical="center" wrapText="1"/>
    </xf>
    <xf numFmtId="0" fontId="1" fillId="0" borderId="13" xfId="0" applyFont="1" applyBorder="1" applyAlignment="1">
      <alignment vertical="center" wrapText="1"/>
    </xf>
    <xf numFmtId="167" fontId="9" fillId="0" borderId="1" xfId="10" applyNumberFormat="1" applyFont="1" applyBorder="1" applyAlignment="1">
      <alignment horizontal="center" vertical="center" wrapText="1"/>
    </xf>
    <xf numFmtId="167" fontId="9" fillId="0" borderId="4" xfId="10" applyNumberFormat="1" applyFont="1" applyBorder="1" applyAlignment="1">
      <alignment horizontal="center" vertical="center" wrapText="1"/>
    </xf>
    <xf numFmtId="167" fontId="3" fillId="0" borderId="1" xfId="10" applyNumberFormat="1" applyFont="1" applyBorder="1" applyAlignment="1">
      <alignment horizontal="center" vertical="center" wrapText="1"/>
    </xf>
    <xf numFmtId="167" fontId="1" fillId="0" borderId="13" xfId="10" applyNumberFormat="1" applyFont="1" applyBorder="1" applyAlignment="1">
      <alignment horizontal="center" vertical="center" wrapText="1"/>
    </xf>
    <xf numFmtId="167" fontId="2" fillId="0" borderId="13" xfId="10" applyNumberFormat="1" applyFont="1" applyBorder="1" applyAlignment="1">
      <alignment horizontal="center" vertical="center" wrapText="1"/>
    </xf>
    <xf numFmtId="167" fontId="2" fillId="0" borderId="9" xfId="10" applyNumberFormat="1" applyFont="1" applyBorder="1" applyAlignment="1">
      <alignment horizontal="center" vertical="center" wrapText="1"/>
    </xf>
    <xf numFmtId="0" fontId="29" fillId="0" borderId="1" xfId="2" applyFont="1" applyBorder="1" applyAlignment="1">
      <alignment horizontal="center" vertical="center"/>
    </xf>
    <xf numFmtId="170" fontId="29" fillId="0" borderId="1" xfId="2" applyNumberFormat="1" applyFont="1" applyBorder="1" applyAlignment="1">
      <alignment horizontal="left" vertical="center"/>
    </xf>
    <xf numFmtId="0" fontId="27" fillId="0" borderId="1" xfId="2" applyFont="1" applyBorder="1" applyAlignment="1">
      <alignment vertical="center"/>
    </xf>
    <xf numFmtId="170" fontId="27" fillId="0" borderId="1" xfId="2" applyNumberFormat="1" applyFont="1" applyBorder="1" applyAlignment="1">
      <alignment vertical="center"/>
    </xf>
    <xf numFmtId="0" fontId="27" fillId="0" borderId="1" xfId="2" applyNumberFormat="1" applyFont="1" applyBorder="1" applyAlignment="1">
      <alignment horizontal="center" vertical="center"/>
    </xf>
    <xf numFmtId="0" fontId="27" fillId="0" borderId="1" xfId="2" applyNumberFormat="1" applyFont="1" applyBorder="1" applyAlignment="1">
      <alignment vertical="center"/>
    </xf>
    <xf numFmtId="0" fontId="29" fillId="0" borderId="1" xfId="2" applyFont="1" applyBorder="1" applyAlignment="1">
      <alignment vertical="center"/>
    </xf>
    <xf numFmtId="0" fontId="29" fillId="0" borderId="1" xfId="2" applyFont="1" applyBorder="1" applyAlignment="1">
      <alignment horizontal="center" vertical="center" wrapText="1"/>
    </xf>
    <xf numFmtId="170" fontId="29" fillId="0" borderId="1" xfId="2" applyNumberFormat="1" applyFont="1" applyBorder="1" applyAlignment="1">
      <alignment horizontal="left" vertical="center" wrapText="1"/>
    </xf>
    <xf numFmtId="0" fontId="30" fillId="0" borderId="0" xfId="0" applyFont="1"/>
    <xf numFmtId="0" fontId="27" fillId="0" borderId="1" xfId="2" quotePrefix="1" applyFont="1" applyBorder="1" applyAlignment="1">
      <alignment horizontal="center" vertical="center" wrapText="1"/>
    </xf>
    <xf numFmtId="170" fontId="27" fillId="0" borderId="1" xfId="2" quotePrefix="1" applyNumberFormat="1" applyFont="1" applyBorder="1" applyAlignment="1">
      <alignment horizontal="left" vertical="center" wrapText="1"/>
    </xf>
    <xf numFmtId="170" fontId="29" fillId="0" borderId="1" xfId="2" applyNumberFormat="1" applyFont="1" applyBorder="1" applyAlignment="1">
      <alignment vertical="center"/>
    </xf>
    <xf numFmtId="0" fontId="29" fillId="0" borderId="1" xfId="2" applyNumberFormat="1" applyFont="1" applyBorder="1" applyAlignment="1">
      <alignment horizontal="center" vertical="center"/>
    </xf>
    <xf numFmtId="0" fontId="29" fillId="0" borderId="1" xfId="2" applyNumberFormat="1" applyFont="1" applyBorder="1" applyAlignment="1">
      <alignment vertical="center"/>
    </xf>
    <xf numFmtId="170" fontId="27" fillId="0" borderId="1" xfId="2" applyNumberFormat="1" applyFont="1" applyBorder="1" applyAlignment="1">
      <alignment horizontal="center" vertical="center"/>
    </xf>
    <xf numFmtId="0" fontId="27" fillId="3" borderId="1" xfId="0" applyFont="1" applyFill="1" applyBorder="1" applyAlignment="1">
      <alignment horizontal="center" wrapText="1"/>
    </xf>
    <xf numFmtId="0" fontId="7" fillId="0" borderId="0" xfId="14" applyFont="1" applyBorder="1" applyAlignment="1">
      <alignment vertical="center"/>
    </xf>
    <xf numFmtId="0" fontId="13" fillId="0" borderId="0" xfId="14" applyFont="1" applyBorder="1" applyAlignment="1">
      <alignment horizontal="centerContinuous" vertical="center"/>
    </xf>
    <xf numFmtId="0" fontId="13" fillId="0" borderId="0" xfId="14" applyFont="1" applyBorder="1" applyAlignment="1">
      <alignment vertical="center" wrapText="1"/>
    </xf>
    <xf numFmtId="0" fontId="7" fillId="0" borderId="0" xfId="14" applyFont="1" applyBorder="1" applyAlignment="1">
      <alignment vertical="center" wrapText="1"/>
    </xf>
    <xf numFmtId="165" fontId="13" fillId="0" borderId="0" xfId="14" applyNumberFormat="1" applyFont="1" applyBorder="1" applyAlignment="1">
      <alignment vertical="center" wrapText="1"/>
    </xf>
    <xf numFmtId="165" fontId="12" fillId="0" borderId="0" xfId="14" applyNumberFormat="1" applyFont="1" applyBorder="1" applyAlignment="1">
      <alignment horizontal="center" vertical="center" wrapText="1"/>
    </xf>
    <xf numFmtId="165" fontId="12" fillId="0" borderId="0" xfId="14" applyNumberFormat="1" applyFont="1" applyBorder="1" applyAlignment="1">
      <alignment vertical="center" wrapText="1"/>
    </xf>
    <xf numFmtId="0" fontId="12" fillId="0" borderId="0" xfId="14" applyFont="1" applyBorder="1" applyAlignment="1">
      <alignment vertical="center" wrapText="1"/>
    </xf>
    <xf numFmtId="165" fontId="12" fillId="0" borderId="0" xfId="14" applyNumberFormat="1" applyFont="1" applyFill="1" applyBorder="1" applyAlignment="1">
      <alignment horizontal="right" vertical="center"/>
    </xf>
    <xf numFmtId="3" fontId="12" fillId="0" borderId="0" xfId="14" applyNumberFormat="1" applyFont="1" applyBorder="1" applyAlignment="1">
      <alignment vertical="center" wrapText="1"/>
    </xf>
    <xf numFmtId="0" fontId="12" fillId="0" borderId="4" xfId="14" applyFont="1" applyBorder="1" applyAlignment="1">
      <alignment vertical="center" wrapText="1"/>
    </xf>
    <xf numFmtId="165" fontId="12" fillId="0" borderId="1" xfId="14" applyNumberFormat="1" applyFont="1" applyFill="1" applyBorder="1" applyAlignment="1">
      <alignment horizontal="center" wrapText="1"/>
    </xf>
    <xf numFmtId="0" fontId="12" fillId="0" borderId="1" xfId="14" applyFont="1" applyBorder="1" applyAlignment="1">
      <alignment vertical="center" wrapText="1"/>
    </xf>
    <xf numFmtId="165" fontId="13" fillId="0" borderId="1" xfId="14" applyNumberFormat="1" applyFont="1" applyFill="1" applyBorder="1" applyAlignment="1">
      <alignment horizontal="center" vertical="center" wrapText="1"/>
    </xf>
    <xf numFmtId="165" fontId="13" fillId="0" borderId="1" xfId="14" applyNumberFormat="1" applyFont="1" applyFill="1" applyBorder="1" applyAlignment="1">
      <alignment vertical="center" wrapText="1"/>
    </xf>
    <xf numFmtId="0" fontId="13" fillId="0" borderId="1" xfId="14" applyNumberFormat="1" applyFont="1" applyBorder="1" applyAlignment="1">
      <alignment horizontal="center" vertical="center" wrapText="1"/>
    </xf>
    <xf numFmtId="3" fontId="23" fillId="0" borderId="1" xfId="1" applyNumberFormat="1" applyFont="1" applyBorder="1" applyAlignment="1">
      <alignment horizontal="right" vertical="center" wrapText="1"/>
    </xf>
    <xf numFmtId="0" fontId="7" fillId="0" borderId="1" xfId="14" applyFont="1" applyBorder="1" applyAlignment="1">
      <alignment vertical="center" wrapText="1"/>
    </xf>
    <xf numFmtId="3" fontId="24" fillId="0" borderId="1" xfId="1" applyNumberFormat="1" applyFont="1" applyBorder="1" applyAlignment="1">
      <alignment vertical="center" wrapText="1"/>
    </xf>
    <xf numFmtId="0" fontId="13" fillId="0" borderId="1" xfId="14" applyFont="1" applyBorder="1" applyAlignment="1">
      <alignment vertical="center" wrapText="1"/>
    </xf>
    <xf numFmtId="3" fontId="25" fillId="0" borderId="1" xfId="1" applyNumberFormat="1" applyFont="1" applyBorder="1" applyAlignment="1">
      <alignment vertical="center" wrapText="1"/>
    </xf>
    <xf numFmtId="165" fontId="25" fillId="0" borderId="1" xfId="1" applyNumberFormat="1" applyFont="1" applyBorder="1" applyAlignment="1">
      <alignment vertical="center" wrapText="1"/>
    </xf>
    <xf numFmtId="165" fontId="7" fillId="0" borderId="1" xfId="14" applyNumberFormat="1" applyFont="1" applyFill="1" applyBorder="1" applyAlignment="1">
      <alignment vertical="center" wrapText="1"/>
    </xf>
    <xf numFmtId="3" fontId="7" fillId="0" borderId="1" xfId="14" applyNumberFormat="1" applyFont="1" applyBorder="1" applyAlignment="1">
      <alignment vertical="center" wrapText="1"/>
    </xf>
    <xf numFmtId="3" fontId="25" fillId="0" borderId="1" xfId="1" applyNumberFormat="1" applyFont="1" applyBorder="1" applyAlignment="1">
      <alignment horizontal="right" vertical="center" wrapText="1"/>
    </xf>
    <xf numFmtId="3" fontId="7" fillId="0" borderId="1" xfId="14" applyNumberFormat="1" applyFont="1" applyBorder="1" applyAlignment="1">
      <alignment horizontal="right" vertical="center" wrapText="1"/>
    </xf>
    <xf numFmtId="0" fontId="7" fillId="0" borderId="1" xfId="14" applyFont="1" applyBorder="1" applyAlignment="1">
      <alignment horizontal="center" vertical="center" wrapText="1"/>
    </xf>
    <xf numFmtId="165" fontId="7" fillId="0" borderId="1" xfId="14" applyNumberFormat="1" applyFont="1" applyBorder="1" applyAlignment="1">
      <alignment vertical="center" wrapText="1"/>
    </xf>
    <xf numFmtId="0" fontId="7" fillId="0" borderId="1" xfId="14" applyFont="1" applyFill="1" applyBorder="1" applyAlignment="1">
      <alignment vertical="center" wrapText="1"/>
    </xf>
    <xf numFmtId="3" fontId="7" fillId="0" borderId="1" xfId="14" applyNumberFormat="1" applyFont="1" applyFill="1" applyBorder="1" applyAlignment="1">
      <alignment vertical="center" wrapText="1"/>
    </xf>
    <xf numFmtId="0" fontId="13" fillId="0" borderId="1" xfId="14" applyFont="1" applyBorder="1" applyAlignment="1">
      <alignment horizontal="center" vertical="center" wrapText="1"/>
    </xf>
    <xf numFmtId="3" fontId="13" fillId="0" borderId="1" xfId="14" applyNumberFormat="1" applyFont="1" applyBorder="1" applyAlignment="1">
      <alignment vertical="center" wrapText="1"/>
    </xf>
    <xf numFmtId="0" fontId="13" fillId="0" borderId="1" xfId="14" applyFont="1" applyFill="1" applyBorder="1" applyAlignment="1">
      <alignment vertical="center" wrapText="1"/>
    </xf>
    <xf numFmtId="3" fontId="13" fillId="0" borderId="1" xfId="14" applyNumberFormat="1" applyFont="1" applyFill="1" applyBorder="1" applyAlignment="1">
      <alignment vertical="center" wrapText="1"/>
    </xf>
    <xf numFmtId="0" fontId="7" fillId="0" borderId="1" xfId="14" quotePrefix="1" applyFont="1" applyBorder="1" applyAlignment="1">
      <alignment vertical="center" wrapText="1"/>
    </xf>
    <xf numFmtId="0" fontId="32" fillId="0" borderId="0" xfId="0" applyFont="1" applyAlignment="1"/>
    <xf numFmtId="3" fontId="33" fillId="0" borderId="0" xfId="0" applyNumberFormat="1" applyFont="1"/>
    <xf numFmtId="0" fontId="33" fillId="0" borderId="0" xfId="0" applyFont="1"/>
    <xf numFmtId="3" fontId="33" fillId="0" borderId="0" xfId="0" applyNumberFormat="1" applyFont="1" applyAlignment="1">
      <alignment wrapText="1"/>
    </xf>
    <xf numFmtId="0" fontId="31" fillId="0" borderId="0" xfId="0" applyFont="1" applyAlignment="1">
      <alignment horizontal="center" vertical="center" wrapText="1"/>
    </xf>
    <xf numFmtId="0" fontId="33" fillId="0" borderId="0" xfId="0" applyFont="1" applyAlignment="1">
      <alignment horizontal="center"/>
    </xf>
    <xf numFmtId="0" fontId="33" fillId="0" borderId="0" xfId="0" applyFont="1" applyAlignment="1">
      <alignment horizontal="left"/>
    </xf>
    <xf numFmtId="0" fontId="35" fillId="0" borderId="0" xfId="0" applyFont="1" applyAlignment="1">
      <alignment horizontal="center" vertical="center" wrapText="1"/>
    </xf>
    <xf numFmtId="0" fontId="36" fillId="0" borderId="0" xfId="0" applyFont="1" applyAlignment="1">
      <alignment horizontal="center" vertical="center" wrapText="1"/>
    </xf>
    <xf numFmtId="3" fontId="36"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3" fontId="37" fillId="0" borderId="1" xfId="0" applyNumberFormat="1" applyFont="1" applyBorder="1" applyAlignment="1">
      <alignment horizontal="center" vertical="center" wrapText="1"/>
    </xf>
    <xf numFmtId="0" fontId="37" fillId="0" borderId="0" xfId="0" applyFont="1" applyAlignment="1">
      <alignment horizontal="center" vertical="center" wrapText="1"/>
    </xf>
    <xf numFmtId="0" fontId="36" fillId="0" borderId="1" xfId="0" applyFont="1" applyBorder="1" applyAlignment="1">
      <alignment horizontal="left" vertical="center"/>
    </xf>
    <xf numFmtId="2" fontId="38" fillId="0" borderId="1" xfId="0" applyNumberFormat="1" applyFont="1" applyBorder="1" applyAlignment="1">
      <alignment horizontal="left" vertical="center" wrapText="1"/>
    </xf>
    <xf numFmtId="3" fontId="36" fillId="0" borderId="1" xfId="0" applyNumberFormat="1" applyFont="1" applyBorder="1" applyAlignment="1">
      <alignment vertical="center"/>
    </xf>
    <xf numFmtId="3" fontId="36" fillId="0" borderId="1" xfId="0" applyNumberFormat="1" applyFont="1" applyBorder="1" applyAlignment="1">
      <alignment horizontal="center" vertical="center"/>
    </xf>
    <xf numFmtId="3" fontId="36" fillId="0" borderId="1" xfId="0" applyNumberFormat="1" applyFont="1" applyBorder="1" applyAlignment="1">
      <alignment vertical="center" wrapText="1"/>
    </xf>
    <xf numFmtId="0" fontId="36" fillId="0" borderId="0" xfId="0" applyFont="1" applyAlignment="1">
      <alignment vertical="center"/>
    </xf>
    <xf numFmtId="3" fontId="36" fillId="0" borderId="1" xfId="0" applyNumberFormat="1" applyFont="1" applyBorder="1" applyAlignment="1">
      <alignment horizontal="left" vertical="center" wrapText="1"/>
    </xf>
    <xf numFmtId="3" fontId="36" fillId="0" borderId="0" xfId="0" applyNumberFormat="1" applyFont="1"/>
    <xf numFmtId="0" fontId="36" fillId="0" borderId="0" xfId="0" applyFont="1"/>
    <xf numFmtId="3" fontId="36" fillId="0" borderId="0" xfId="0" applyNumberFormat="1" applyFont="1" applyAlignment="1">
      <alignment vertical="center" wrapText="1"/>
    </xf>
    <xf numFmtId="0" fontId="36" fillId="0" borderId="1" xfId="0" applyFont="1" applyBorder="1" applyAlignment="1">
      <alignment horizontal="left" vertical="center" wrapText="1"/>
    </xf>
    <xf numFmtId="0" fontId="36" fillId="0" borderId="0" xfId="0" applyFont="1" applyAlignment="1">
      <alignment vertical="center" wrapText="1"/>
    </xf>
    <xf numFmtId="0" fontId="36" fillId="0" borderId="0" xfId="0" applyFont="1" applyAlignment="1">
      <alignment horizontal="center"/>
    </xf>
    <xf numFmtId="3" fontId="36" fillId="0" borderId="0" xfId="0" applyNumberFormat="1" applyFont="1" applyAlignment="1">
      <alignment wrapText="1"/>
    </xf>
    <xf numFmtId="0" fontId="39" fillId="0" borderId="0" xfId="0" applyFont="1" applyAlignment="1">
      <alignment horizontal="center"/>
    </xf>
    <xf numFmtId="0" fontId="39" fillId="0" borderId="0" xfId="0" applyFont="1"/>
    <xf numFmtId="3" fontId="39" fillId="0" borderId="0" xfId="0" applyNumberFormat="1" applyFont="1"/>
    <xf numFmtId="3" fontId="39" fillId="0" borderId="0" xfId="0" applyNumberFormat="1" applyFont="1" applyAlignment="1">
      <alignment wrapText="1"/>
    </xf>
    <xf numFmtId="0" fontId="33" fillId="0" borderId="0" xfId="0" applyFont="1" applyAlignment="1">
      <alignment vertical="center"/>
    </xf>
    <xf numFmtId="3" fontId="33" fillId="0" borderId="0" xfId="0" applyNumberFormat="1" applyFont="1" applyAlignment="1">
      <alignment vertical="center" wrapText="1"/>
    </xf>
    <xf numFmtId="0" fontId="34" fillId="0" borderId="0" xfId="0" applyFont="1" applyAlignment="1">
      <alignment horizontal="right" vertical="center"/>
    </xf>
    <xf numFmtId="0" fontId="39" fillId="0" borderId="0" xfId="0" applyFont="1" applyAlignment="1">
      <alignment vertical="center"/>
    </xf>
    <xf numFmtId="0" fontId="39" fillId="0" borderId="0" xfId="0" applyFont="1" applyAlignment="1">
      <alignment horizontal="right" vertical="center"/>
    </xf>
    <xf numFmtId="0" fontId="32" fillId="0" borderId="1" xfId="0" applyFont="1" applyBorder="1" applyAlignment="1">
      <alignment horizontal="center" vertical="center" wrapText="1"/>
    </xf>
    <xf numFmtId="0" fontId="33" fillId="0" borderId="0" xfId="0" applyFont="1" applyAlignment="1">
      <alignment vertical="center" wrapText="1"/>
    </xf>
    <xf numFmtId="0" fontId="38" fillId="0" borderId="1" xfId="0" applyFont="1" applyBorder="1" applyAlignment="1">
      <alignment horizontal="center" vertical="center" wrapText="1"/>
    </xf>
    <xf numFmtId="3" fontId="38"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0" fontId="39" fillId="0" borderId="1" xfId="0" applyFont="1" applyBorder="1" applyAlignment="1">
      <alignment horizontal="left" vertical="center" wrapText="1"/>
    </xf>
    <xf numFmtId="167" fontId="38" fillId="0" borderId="1" xfId="0" applyNumberFormat="1" applyFont="1" applyBorder="1" applyAlignment="1">
      <alignment vertical="center"/>
    </xf>
    <xf numFmtId="0" fontId="38" fillId="0" borderId="1" xfId="0" applyFont="1" applyBorder="1" applyAlignment="1">
      <alignment horizontal="center" vertical="center"/>
    </xf>
    <xf numFmtId="3" fontId="38" fillId="0" borderId="1" xfId="0" applyNumberFormat="1" applyFont="1" applyBorder="1" applyAlignment="1">
      <alignment horizontal="left" vertical="center" wrapText="1"/>
    </xf>
    <xf numFmtId="167" fontId="38" fillId="0" borderId="1" xfId="15" applyNumberFormat="1" applyFont="1" applyBorder="1" applyAlignment="1">
      <alignment vertical="center"/>
    </xf>
    <xf numFmtId="167" fontId="38" fillId="0" borderId="1" xfId="15" applyNumberFormat="1" applyFont="1" applyFill="1" applyBorder="1" applyAlignment="1">
      <alignment vertical="center"/>
    </xf>
    <xf numFmtId="3" fontId="32" fillId="0" borderId="1" xfId="0" applyNumberFormat="1" applyFont="1" applyBorder="1" applyAlignment="1">
      <alignment horizontal="left" vertical="center" wrapText="1"/>
    </xf>
    <xf numFmtId="0" fontId="32" fillId="0" borderId="1" xfId="0" applyFont="1" applyBorder="1" applyAlignment="1">
      <alignment vertical="center"/>
    </xf>
    <xf numFmtId="1" fontId="32" fillId="0" borderId="1" xfId="0" applyNumberFormat="1" applyFont="1" applyBorder="1" applyAlignment="1">
      <alignment vertical="center"/>
    </xf>
    <xf numFmtId="0" fontId="38" fillId="0" borderId="1" xfId="0" quotePrefix="1" applyFont="1" applyBorder="1" applyAlignment="1">
      <alignment horizontal="center" vertical="center"/>
    </xf>
    <xf numFmtId="0" fontId="38" fillId="0" borderId="1" xfId="0" applyFont="1" applyBorder="1" applyAlignment="1">
      <alignment vertical="center"/>
    </xf>
    <xf numFmtId="1" fontId="38" fillId="0" borderId="1" xfId="0" applyNumberFormat="1" applyFont="1" applyBorder="1" applyAlignment="1">
      <alignment vertical="center"/>
    </xf>
    <xf numFmtId="0" fontId="33" fillId="0" borderId="1" xfId="0" applyFont="1" applyBorder="1" applyAlignment="1">
      <alignment vertical="center"/>
    </xf>
    <xf numFmtId="171" fontId="38" fillId="0" borderId="1" xfId="0" applyNumberFormat="1" applyFont="1" applyBorder="1" applyAlignment="1">
      <alignment vertical="center"/>
    </xf>
    <xf numFmtId="3" fontId="33" fillId="0" borderId="1" xfId="0" applyNumberFormat="1" applyFont="1" applyBorder="1" applyAlignment="1">
      <alignment vertical="center" wrapText="1"/>
    </xf>
    <xf numFmtId="1" fontId="33" fillId="0" borderId="1" xfId="0" applyNumberFormat="1" applyFont="1" applyBorder="1" applyAlignment="1">
      <alignment vertical="center"/>
    </xf>
    <xf numFmtId="0" fontId="39" fillId="0" borderId="1" xfId="0" applyFont="1" applyBorder="1" applyAlignment="1">
      <alignment vertical="center"/>
    </xf>
    <xf numFmtId="3" fontId="39" fillId="0" borderId="1" xfId="0" applyNumberFormat="1" applyFont="1" applyBorder="1" applyAlignment="1">
      <alignment vertical="center" wrapText="1"/>
    </xf>
    <xf numFmtId="3" fontId="39" fillId="0" borderId="1" xfId="0" applyNumberFormat="1" applyFont="1" applyBorder="1" applyAlignment="1">
      <alignment vertical="center"/>
    </xf>
    <xf numFmtId="3" fontId="33" fillId="0" borderId="1" xfId="0" applyNumberFormat="1" applyFont="1" applyBorder="1" applyAlignment="1">
      <alignment vertical="center"/>
    </xf>
    <xf numFmtId="3" fontId="33" fillId="0" borderId="0" xfId="0" applyNumberFormat="1" applyFont="1" applyAlignment="1">
      <alignment vertical="center"/>
    </xf>
    <xf numFmtId="3" fontId="41" fillId="0" borderId="0" xfId="0" applyNumberFormat="1" applyFont="1" applyAlignment="1">
      <alignment horizontal="center" vertical="top" wrapText="1"/>
    </xf>
    <xf numFmtId="0" fontId="34" fillId="0" borderId="0" xfId="0" applyFont="1" applyAlignment="1">
      <alignment vertical="center"/>
    </xf>
    <xf numFmtId="0" fontId="43" fillId="0" borderId="0" xfId="0" applyFont="1" applyAlignment="1">
      <alignment horizontal="right" vertical="center"/>
    </xf>
    <xf numFmtId="0" fontId="39"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39" fillId="0" borderId="1" xfId="0" applyFont="1" applyBorder="1" applyAlignment="1">
      <alignment horizontal="center" vertical="center"/>
    </xf>
    <xf numFmtId="167" fontId="33" fillId="0" borderId="1" xfId="16" applyNumberFormat="1" applyFont="1" applyBorder="1" applyAlignment="1">
      <alignment vertical="center"/>
    </xf>
    <xf numFmtId="0" fontId="33" fillId="0" borderId="1" xfId="0" applyFont="1" applyBorder="1" applyAlignment="1">
      <alignment horizontal="center" vertical="center"/>
    </xf>
    <xf numFmtId="0" fontId="33" fillId="0" borderId="1" xfId="0" applyFont="1" applyBorder="1" applyAlignment="1">
      <alignment horizontal="left" vertical="center" wrapText="1"/>
    </xf>
    <xf numFmtId="167" fontId="33" fillId="0" borderId="1" xfId="16" applyNumberFormat="1" applyFont="1" applyBorder="1" applyAlignment="1">
      <alignment horizontal="justify" vertical="center"/>
    </xf>
    <xf numFmtId="167" fontId="33" fillId="0" borderId="1" xfId="16" applyNumberFormat="1" applyFont="1" applyFill="1" applyBorder="1" applyAlignment="1">
      <alignment vertical="center"/>
    </xf>
    <xf numFmtId="2" fontId="39" fillId="0" borderId="1" xfId="0" applyNumberFormat="1" applyFont="1" applyBorder="1" applyAlignment="1">
      <alignment horizontal="left" vertical="center" wrapText="1"/>
    </xf>
    <xf numFmtId="0" fontId="44" fillId="0" borderId="1" xfId="0" applyFont="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167" fontId="44" fillId="0" borderId="1" xfId="16" applyNumberFormat="1" applyFont="1" applyBorder="1" applyAlignment="1">
      <alignment vertical="center"/>
    </xf>
    <xf numFmtId="167" fontId="44" fillId="0" borderId="1" xfId="16" applyNumberFormat="1" applyFont="1" applyBorder="1" applyAlignment="1">
      <alignment horizontal="center" vertical="center"/>
    </xf>
    <xf numFmtId="167" fontId="39" fillId="0" borderId="1" xfId="16" applyNumberFormat="1" applyFont="1" applyBorder="1" applyAlignment="1">
      <alignment vertical="center"/>
    </xf>
    <xf numFmtId="167" fontId="44" fillId="0" borderId="1" xfId="17" applyNumberFormat="1" applyFont="1" applyBorder="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167" fontId="44" fillId="0" borderId="0" xfId="16" applyNumberFormat="1" applyFont="1" applyBorder="1" applyAlignment="1">
      <alignment vertical="center"/>
    </xf>
    <xf numFmtId="167" fontId="44" fillId="0" borderId="0" xfId="16" applyNumberFormat="1" applyFont="1" applyBorder="1" applyAlignment="1">
      <alignment horizontal="center" vertical="center"/>
    </xf>
    <xf numFmtId="0" fontId="44" fillId="0" borderId="0" xfId="0" applyFont="1" applyBorder="1" applyAlignment="1">
      <alignment vertical="center"/>
    </xf>
    <xf numFmtId="0" fontId="40" fillId="0" borderId="0" xfId="0" applyFont="1" applyAlignment="1">
      <alignment horizontal="center"/>
    </xf>
    <xf numFmtId="0" fontId="33" fillId="0" borderId="0" xfId="0" applyFont="1" applyAlignment="1">
      <alignment horizontal="left" vertical="center"/>
    </xf>
    <xf numFmtId="0" fontId="38" fillId="0" borderId="0" xfId="0" applyFont="1"/>
    <xf numFmtId="0" fontId="40" fillId="0" borderId="0" xfId="0" applyFont="1" applyAlignment="1">
      <alignment horizontal="left" vertical="center" wrapText="1"/>
    </xf>
    <xf numFmtId="0" fontId="3" fillId="0" borderId="0" xfId="0" applyFont="1" applyAlignment="1">
      <alignment horizontal="left" vertical="center" wrapText="1"/>
    </xf>
    <xf numFmtId="0" fontId="39" fillId="0" borderId="0" xfId="0" applyFont="1" applyAlignment="1">
      <alignment horizontal="center" vertical="center" wrapText="1"/>
    </xf>
    <xf numFmtId="0" fontId="35" fillId="0" borderId="1" xfId="0" applyFont="1" applyBorder="1" applyAlignment="1">
      <alignment horizontal="center" vertical="center" wrapText="1"/>
    </xf>
    <xf numFmtId="0" fontId="45" fillId="0" borderId="0" xfId="0" applyFont="1" applyAlignment="1">
      <alignment vertical="center" wrapText="1"/>
    </xf>
    <xf numFmtId="0" fontId="35" fillId="0" borderId="1" xfId="0" applyFont="1" applyBorder="1" applyAlignment="1">
      <alignment vertical="center" wrapText="1"/>
    </xf>
    <xf numFmtId="0" fontId="46" fillId="0" borderId="0" xfId="0" applyFont="1"/>
    <xf numFmtId="0" fontId="36" fillId="0" borderId="1" xfId="0" applyFont="1" applyBorder="1" applyAlignment="1">
      <alignment horizontal="center" vertical="center" wrapText="1"/>
    </xf>
    <xf numFmtId="0" fontId="36" fillId="0" borderId="1" xfId="0" applyFont="1" applyBorder="1" applyAlignment="1">
      <alignment vertical="center" wrapText="1"/>
    </xf>
    <xf numFmtId="0" fontId="45" fillId="0" borderId="0" xfId="0" applyFont="1"/>
    <xf numFmtId="0" fontId="36" fillId="0" borderId="1" xfId="0" applyFont="1" applyBorder="1" applyAlignment="1">
      <alignment horizontal="justify"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1" xfId="0" quotePrefix="1" applyFont="1" applyBorder="1" applyAlignment="1">
      <alignment vertical="center" wrapText="1"/>
    </xf>
    <xf numFmtId="0" fontId="36" fillId="0" borderId="1" xfId="0" quotePrefix="1" applyFont="1" applyBorder="1" applyAlignment="1">
      <alignment vertical="top" wrapText="1"/>
    </xf>
    <xf numFmtId="0" fontId="49" fillId="0" borderId="1" xfId="0" quotePrefix="1" applyFont="1" applyBorder="1" applyAlignment="1">
      <alignment vertical="top" wrapText="1"/>
    </xf>
    <xf numFmtId="0" fontId="35" fillId="0" borderId="1" xfId="0" applyFont="1" applyBorder="1" applyAlignment="1">
      <alignment horizontal="center" wrapText="1"/>
    </xf>
    <xf numFmtId="0" fontId="36" fillId="0" borderId="1" xfId="0" applyFont="1" applyBorder="1" applyAlignment="1">
      <alignment wrapText="1"/>
    </xf>
    <xf numFmtId="0" fontId="36" fillId="0" borderId="1" xfId="0" applyFont="1" applyBorder="1" applyAlignment="1">
      <alignment horizontal="center" wrapText="1"/>
    </xf>
    <xf numFmtId="0" fontId="38" fillId="0" borderId="0" xfId="0" applyFont="1" applyAlignment="1">
      <alignment horizontal="center"/>
    </xf>
    <xf numFmtId="0" fontId="38" fillId="0" borderId="0" xfId="0" applyFont="1" applyAlignment="1">
      <alignment vertical="center" wrapText="1"/>
    </xf>
    <xf numFmtId="0" fontId="38" fillId="0" borderId="0" xfId="0" applyFont="1" applyFill="1"/>
    <xf numFmtId="0" fontId="38" fillId="0" borderId="0" xfId="0" applyFont="1" applyFill="1" applyAlignment="1">
      <alignment horizontal="center"/>
    </xf>
    <xf numFmtId="172" fontId="38" fillId="0" borderId="0" xfId="18" applyNumberFormat="1" applyFont="1" applyFill="1" applyAlignment="1">
      <alignment horizontal="center"/>
    </xf>
    <xf numFmtId="0" fontId="32" fillId="0" borderId="1" xfId="0" applyFont="1" applyFill="1" applyBorder="1" applyAlignment="1">
      <alignment horizontal="center" vertical="center"/>
    </xf>
    <xf numFmtId="172" fontId="32" fillId="0" borderId="1" xfId="18" applyNumberFormat="1" applyFont="1" applyFill="1" applyBorder="1" applyAlignment="1">
      <alignment horizontal="center" vertical="center"/>
    </xf>
    <xf numFmtId="0" fontId="32" fillId="0" borderId="0" xfId="0" applyFont="1" applyFill="1" applyAlignment="1">
      <alignment horizontal="center" vertical="center"/>
    </xf>
    <xf numFmtId="0" fontId="32" fillId="0" borderId="30" xfId="0" applyFont="1" applyFill="1" applyBorder="1" applyAlignment="1">
      <alignment horizontal="center" vertical="center"/>
    </xf>
    <xf numFmtId="0" fontId="32" fillId="0" borderId="30" xfId="0" applyFont="1" applyFill="1" applyBorder="1" applyAlignment="1">
      <alignment vertical="center"/>
    </xf>
    <xf numFmtId="172" fontId="32" fillId="0" borderId="30" xfId="18" applyNumberFormat="1" applyFont="1" applyFill="1" applyBorder="1" applyAlignment="1">
      <alignment horizontal="center" vertical="center"/>
    </xf>
    <xf numFmtId="0" fontId="32" fillId="0" borderId="0" xfId="0" applyFont="1" applyFill="1"/>
    <xf numFmtId="0" fontId="38" fillId="0" borderId="7" xfId="0" applyFont="1" applyFill="1" applyBorder="1" applyAlignment="1">
      <alignment horizontal="center" vertical="center"/>
    </xf>
    <xf numFmtId="0" fontId="38" fillId="0" borderId="7" xfId="0" applyFont="1" applyFill="1" applyBorder="1" applyAlignment="1">
      <alignment vertical="center"/>
    </xf>
    <xf numFmtId="172" fontId="38" fillId="0" borderId="7" xfId="18" applyNumberFormat="1" applyFont="1" applyFill="1" applyBorder="1" applyAlignment="1">
      <alignment horizontal="center" vertical="center"/>
    </xf>
    <xf numFmtId="0" fontId="38" fillId="0" borderId="6" xfId="0" applyFont="1" applyFill="1" applyBorder="1" applyAlignment="1">
      <alignment horizontal="center" vertical="center"/>
    </xf>
    <xf numFmtId="0" fontId="38" fillId="0" borderId="6" xfId="0" applyFont="1" applyFill="1" applyBorder="1" applyAlignment="1">
      <alignment vertical="center"/>
    </xf>
    <xf numFmtId="172" fontId="38" fillId="0" borderId="6" xfId="18" applyNumberFormat="1" applyFont="1" applyFill="1" applyBorder="1" applyAlignment="1">
      <alignment horizontal="center" vertical="center"/>
    </xf>
    <xf numFmtId="0" fontId="32" fillId="0" borderId="30" xfId="0" applyFont="1" applyFill="1" applyBorder="1" applyAlignment="1">
      <alignment vertical="center" wrapText="1"/>
    </xf>
    <xf numFmtId="172" fontId="38" fillId="0" borderId="0" xfId="0" applyNumberFormat="1" applyFont="1" applyFill="1"/>
    <xf numFmtId="0" fontId="51" fillId="0" borderId="0" xfId="19" applyFill="1" applyAlignment="1">
      <alignment horizontal="center"/>
    </xf>
    <xf numFmtId="0" fontId="39" fillId="0" borderId="0" xfId="19" applyFont="1" applyFill="1" applyAlignment="1">
      <alignment wrapText="1"/>
    </xf>
    <xf numFmtId="0" fontId="51" fillId="0" borderId="0" xfId="19" applyFill="1"/>
    <xf numFmtId="0" fontId="51" fillId="0" borderId="0" xfId="19" applyFill="1" applyBorder="1" applyAlignment="1">
      <alignment horizontal="center"/>
    </xf>
    <xf numFmtId="43" fontId="51" fillId="0" borderId="0" xfId="20" applyNumberFormat="1" applyFont="1" applyFill="1"/>
    <xf numFmtId="0" fontId="39" fillId="0" borderId="0" xfId="19" applyFont="1" applyFill="1" applyAlignment="1">
      <alignment horizontal="center"/>
    </xf>
    <xf numFmtId="43" fontId="39" fillId="0" borderId="0" xfId="20" applyNumberFormat="1" applyFont="1" applyFill="1"/>
    <xf numFmtId="0" fontId="39" fillId="0" borderId="0" xfId="19" applyFont="1" applyFill="1"/>
    <xf numFmtId="0" fontId="34" fillId="0" borderId="0" xfId="19" applyFont="1" applyFill="1" applyAlignment="1">
      <alignment horizontal="center"/>
    </xf>
    <xf numFmtId="0" fontId="39" fillId="6" borderId="13" xfId="19" applyFont="1" applyFill="1" applyBorder="1" applyAlignment="1"/>
    <xf numFmtId="0" fontId="39" fillId="0" borderId="0" xfId="19" applyFont="1" applyFill="1" applyAlignment="1">
      <alignment horizontal="center" vertical="center" wrapText="1"/>
    </xf>
    <xf numFmtId="0" fontId="39" fillId="0" borderId="1" xfId="19" applyFont="1" applyFill="1" applyBorder="1" applyAlignment="1">
      <alignment horizontal="center" vertical="center" wrapText="1"/>
    </xf>
    <xf numFmtId="0" fontId="51" fillId="0" borderId="1" xfId="19" applyFill="1" applyBorder="1" applyAlignment="1">
      <alignment horizontal="center"/>
    </xf>
    <xf numFmtId="0" fontId="51" fillId="0" borderId="8" xfId="19" applyFill="1" applyBorder="1" applyAlignment="1">
      <alignment horizontal="center"/>
    </xf>
    <xf numFmtId="0" fontId="39" fillId="0" borderId="1" xfId="19" applyFont="1" applyFill="1" applyBorder="1" applyAlignment="1">
      <alignment horizontal="center"/>
    </xf>
    <xf numFmtId="3" fontId="39" fillId="0" borderId="1" xfId="19" applyNumberFormat="1" applyFont="1" applyFill="1" applyBorder="1" applyAlignment="1">
      <alignment horizontal="right"/>
    </xf>
    <xf numFmtId="3" fontId="39" fillId="0" borderId="8" xfId="19" applyNumberFormat="1" applyFont="1" applyFill="1" applyBorder="1" applyAlignment="1">
      <alignment horizontal="right"/>
    </xf>
    <xf numFmtId="0" fontId="39" fillId="0" borderId="1" xfId="19" applyFont="1" applyFill="1" applyBorder="1" applyAlignment="1">
      <alignment horizontal="left"/>
    </xf>
    <xf numFmtId="3" fontId="39" fillId="0" borderId="1" xfId="19" applyNumberFormat="1" applyFont="1" applyFill="1" applyBorder="1" applyAlignment="1">
      <alignment horizontal="center"/>
    </xf>
    <xf numFmtId="3" fontId="39" fillId="0" borderId="8" xfId="19" applyNumberFormat="1" applyFont="1" applyFill="1" applyBorder="1" applyAlignment="1">
      <alignment horizontal="center"/>
    </xf>
    <xf numFmtId="0" fontId="39" fillId="0" borderId="1" xfId="19" applyFont="1" applyFill="1" applyBorder="1"/>
    <xf numFmtId="3" fontId="39" fillId="0" borderId="1" xfId="19" applyNumberFormat="1" applyFont="1" applyFill="1" applyBorder="1"/>
    <xf numFmtId="3" fontId="39" fillId="0" borderId="8" xfId="19" applyNumberFormat="1" applyFont="1" applyFill="1" applyBorder="1"/>
    <xf numFmtId="0" fontId="51" fillId="0" borderId="1" xfId="19" applyFill="1" applyBorder="1"/>
    <xf numFmtId="3" fontId="51" fillId="0" borderId="1" xfId="19" applyNumberFormat="1" applyFill="1" applyBorder="1"/>
    <xf numFmtId="3" fontId="51" fillId="0" borderId="8" xfId="19" applyNumberFormat="1" applyFill="1" applyBorder="1"/>
    <xf numFmtId="0" fontId="51" fillId="0" borderId="1" xfId="19" applyFill="1" applyBorder="1" applyAlignment="1">
      <alignment horizontal="center" vertical="center" wrapText="1"/>
    </xf>
    <xf numFmtId="0" fontId="27" fillId="0" borderId="1" xfId="19" applyFont="1" applyFill="1" applyBorder="1" applyAlignment="1">
      <alignment vertical="center" wrapText="1"/>
    </xf>
    <xf numFmtId="3" fontId="51" fillId="0" borderId="1" xfId="19" applyNumberFormat="1" applyFill="1" applyBorder="1" applyAlignment="1">
      <alignment vertical="center" wrapText="1"/>
    </xf>
    <xf numFmtId="3" fontId="51" fillId="0" borderId="8" xfId="19" applyNumberFormat="1" applyFill="1" applyBorder="1" applyAlignment="1">
      <alignment vertical="center" wrapText="1"/>
    </xf>
    <xf numFmtId="3" fontId="33" fillId="0" borderId="1" xfId="19" applyNumberFormat="1" applyFont="1" applyFill="1" applyBorder="1" applyAlignment="1">
      <alignment vertical="center" wrapText="1"/>
    </xf>
    <xf numFmtId="0" fontId="51" fillId="0" borderId="0" xfId="19" applyFill="1" applyAlignment="1">
      <alignment vertical="center" wrapText="1"/>
    </xf>
    <xf numFmtId="3" fontId="51" fillId="0" borderId="1" xfId="19" applyNumberFormat="1" applyFill="1" applyBorder="1" applyAlignment="1">
      <alignment vertical="center"/>
    </xf>
    <xf numFmtId="3" fontId="33" fillId="0" borderId="3" xfId="0" applyNumberFormat="1" applyFont="1" applyFill="1" applyBorder="1" applyAlignment="1">
      <alignment vertical="center" wrapText="1"/>
    </xf>
    <xf numFmtId="3" fontId="33" fillId="0" borderId="1" xfId="0" applyNumberFormat="1" applyFont="1" applyFill="1" applyBorder="1" applyAlignment="1">
      <alignment vertical="center" wrapText="1"/>
    </xf>
    <xf numFmtId="3" fontId="51" fillId="0" borderId="0" xfId="19" applyNumberFormat="1" applyFill="1"/>
    <xf numFmtId="172" fontId="34" fillId="0" borderId="0" xfId="20" applyNumberFormat="1" applyFont="1" applyFill="1"/>
    <xf numFmtId="43" fontId="34" fillId="0" borderId="0" xfId="20" applyNumberFormat="1" applyFont="1" applyFill="1"/>
    <xf numFmtId="43" fontId="52" fillId="0" borderId="0" xfId="19" applyNumberFormat="1" applyFont="1" applyFill="1"/>
    <xf numFmtId="43" fontId="51" fillId="0" borderId="0" xfId="19" applyNumberFormat="1" applyFill="1"/>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32" fillId="0" borderId="0" xfId="0" applyFont="1" applyFill="1" applyAlignment="1"/>
    <xf numFmtId="0" fontId="39" fillId="0" borderId="0" xfId="19" applyFont="1" applyFill="1" applyAlignment="1">
      <alignment horizontal="left"/>
    </xf>
    <xf numFmtId="173" fontId="55" fillId="0" borderId="1" xfId="22" applyNumberFormat="1" applyFont="1" applyBorder="1" applyAlignment="1">
      <alignment horizontal="center" vertical="center" wrapText="1"/>
    </xf>
    <xf numFmtId="173" fontId="55" fillId="0" borderId="1" xfId="22" applyNumberFormat="1" applyFont="1" applyBorder="1" applyAlignment="1">
      <alignment vertical="center" wrapText="1"/>
    </xf>
    <xf numFmtId="43" fontId="56" fillId="0" borderId="1" xfId="10" applyNumberFormat="1" applyFont="1" applyBorder="1" applyAlignment="1">
      <alignment horizontal="center" vertical="center"/>
    </xf>
    <xf numFmtId="43" fontId="55" fillId="0" borderId="1" xfId="10" applyNumberFormat="1" applyFont="1" applyBorder="1" applyAlignment="1">
      <alignment horizontal="center" vertical="center" wrapText="1"/>
    </xf>
    <xf numFmtId="173" fontId="56" fillId="0" borderId="1" xfId="22" applyNumberFormat="1" applyFont="1" applyBorder="1" applyAlignment="1">
      <alignment horizontal="center" vertical="center" wrapText="1"/>
    </xf>
    <xf numFmtId="173" fontId="56" fillId="0" borderId="1" xfId="22" applyNumberFormat="1" applyFont="1" applyBorder="1" applyAlignment="1">
      <alignment vertical="center" wrapText="1"/>
    </xf>
    <xf numFmtId="43" fontId="56" fillId="0" borderId="1" xfId="10" applyNumberFormat="1" applyFont="1" applyBorder="1" applyAlignment="1">
      <alignment horizontal="center" vertical="center" wrapText="1"/>
    </xf>
    <xf numFmtId="43" fontId="55" fillId="0" borderId="1" xfId="10" applyNumberFormat="1" applyFont="1" applyBorder="1" applyAlignment="1">
      <alignment horizontal="center" vertical="center"/>
    </xf>
    <xf numFmtId="173" fontId="55" fillId="10" borderId="1" xfId="22" applyNumberFormat="1" applyFont="1" applyFill="1" applyBorder="1" applyAlignment="1">
      <alignment horizontal="center" vertical="center"/>
    </xf>
    <xf numFmtId="173" fontId="55" fillId="10" borderId="1" xfId="22" applyNumberFormat="1" applyFont="1" applyFill="1" applyBorder="1" applyAlignment="1">
      <alignment vertical="center"/>
    </xf>
    <xf numFmtId="43" fontId="55" fillId="10" borderId="1" xfId="10" applyNumberFormat="1" applyFont="1" applyFill="1" applyBorder="1" applyAlignment="1">
      <alignment horizontal="center" vertical="center"/>
    </xf>
    <xf numFmtId="173" fontId="55" fillId="0" borderId="1" xfId="22" applyNumberFormat="1" applyFont="1" applyBorder="1" applyAlignment="1">
      <alignment horizontal="center" vertical="center"/>
    </xf>
    <xf numFmtId="173" fontId="55" fillId="0" borderId="1" xfId="22" applyNumberFormat="1" applyFont="1" applyBorder="1" applyAlignment="1">
      <alignment vertical="center"/>
    </xf>
    <xf numFmtId="173" fontId="59" fillId="0" borderId="1" xfId="22" applyNumberFormat="1" applyFont="1" applyBorder="1" applyAlignment="1">
      <alignment horizontal="center" vertical="center"/>
    </xf>
    <xf numFmtId="173" fontId="59" fillId="0" borderId="1" xfId="22" applyNumberFormat="1" applyFont="1" applyBorder="1" applyAlignment="1">
      <alignment vertical="center"/>
    </xf>
    <xf numFmtId="43" fontId="59" fillId="0" borderId="1" xfId="10" applyNumberFormat="1" applyFont="1" applyBorder="1" applyAlignment="1">
      <alignment horizontal="center" vertical="center"/>
    </xf>
    <xf numFmtId="173" fontId="56" fillId="0" borderId="1" xfId="22" applyNumberFormat="1" applyFont="1" applyBorder="1" applyAlignment="1">
      <alignment horizontal="center" vertical="center"/>
    </xf>
    <xf numFmtId="173" fontId="56" fillId="0" borderId="1" xfId="22" quotePrefix="1" applyNumberFormat="1" applyFont="1" applyBorder="1" applyAlignment="1">
      <alignment vertical="center"/>
    </xf>
    <xf numFmtId="173" fontId="60" fillId="0" borderId="1" xfId="22" applyNumberFormat="1" applyFont="1" applyBorder="1" applyAlignment="1">
      <alignment horizontal="center" vertical="center"/>
    </xf>
    <xf numFmtId="173" fontId="60" fillId="0" borderId="1" xfId="22" applyNumberFormat="1" applyFont="1" applyBorder="1" applyAlignment="1">
      <alignment vertical="center"/>
    </xf>
    <xf numFmtId="43" fontId="60" fillId="0" borderId="1" xfId="10" applyNumberFormat="1" applyFont="1" applyBorder="1" applyAlignment="1">
      <alignment horizontal="center" vertical="center"/>
    </xf>
    <xf numFmtId="173" fontId="56" fillId="0" borderId="1" xfId="22" applyNumberFormat="1" applyFont="1" applyBorder="1" applyAlignment="1">
      <alignment vertical="center"/>
    </xf>
    <xf numFmtId="173" fontId="55" fillId="10" borderId="1" xfId="22" applyNumberFormat="1" applyFont="1" applyFill="1" applyBorder="1" applyAlignment="1">
      <alignment horizontal="left" vertical="center"/>
    </xf>
    <xf numFmtId="43" fontId="55" fillId="10" borderId="1" xfId="10" applyNumberFormat="1" applyFont="1" applyFill="1" applyBorder="1" applyAlignment="1">
      <alignment horizontal="center" vertical="center" wrapText="1"/>
    </xf>
    <xf numFmtId="173" fontId="55" fillId="0" borderId="1" xfId="22" applyNumberFormat="1" applyFont="1" applyBorder="1" applyAlignment="1">
      <alignment horizontal="center"/>
    </xf>
    <xf numFmtId="173" fontId="55" fillId="0" borderId="1" xfId="22" applyNumberFormat="1" applyFont="1" applyBorder="1"/>
    <xf numFmtId="167" fontId="9" fillId="0" borderId="0" xfId="10" applyNumberFormat="1" applyFont="1"/>
    <xf numFmtId="167" fontId="56" fillId="0" borderId="1" xfId="10" applyNumberFormat="1" applyFont="1" applyBorder="1" applyAlignment="1">
      <alignment horizontal="center" vertical="center"/>
    </xf>
    <xf numFmtId="167" fontId="55" fillId="0" borderId="1" xfId="10" applyNumberFormat="1" applyFont="1" applyBorder="1" applyAlignment="1">
      <alignment horizontal="center" vertical="center" wrapText="1"/>
    </xf>
    <xf numFmtId="167" fontId="49" fillId="0" borderId="1" xfId="10" applyNumberFormat="1" applyFont="1" applyBorder="1" applyAlignment="1">
      <alignment horizontal="center" vertical="center"/>
    </xf>
    <xf numFmtId="167" fontId="57" fillId="0" borderId="1" xfId="10" applyNumberFormat="1" applyFont="1" applyBorder="1" applyAlignment="1">
      <alignment horizontal="center" vertical="center"/>
    </xf>
    <xf numFmtId="167" fontId="56" fillId="0" borderId="1" xfId="10" applyNumberFormat="1" applyFont="1" applyBorder="1" applyAlignment="1">
      <alignment horizontal="center" vertical="center" wrapText="1"/>
    </xf>
    <xf numFmtId="167" fontId="55" fillId="0" borderId="1" xfId="10" applyNumberFormat="1" applyFont="1" applyBorder="1" applyAlignment="1">
      <alignment horizontal="center" vertical="center"/>
    </xf>
    <xf numFmtId="167" fontId="58" fillId="0" borderId="1" xfId="10" applyNumberFormat="1" applyFont="1" applyBorder="1" applyAlignment="1">
      <alignment horizontal="center" vertical="center"/>
    </xf>
    <xf numFmtId="167" fontId="55" fillId="10" borderId="1" xfId="10" applyNumberFormat="1" applyFont="1" applyFill="1" applyBorder="1" applyAlignment="1">
      <alignment horizontal="center" vertical="center"/>
    </xf>
    <xf numFmtId="167" fontId="0" fillId="0" borderId="0" xfId="10" applyNumberFormat="1" applyFont="1"/>
    <xf numFmtId="167" fontId="57" fillId="0" borderId="0" xfId="10" applyNumberFormat="1" applyFont="1"/>
    <xf numFmtId="167" fontId="59" fillId="0" borderId="1" xfId="10" applyNumberFormat="1" applyFont="1" applyBorder="1" applyAlignment="1">
      <alignment horizontal="center" vertical="center"/>
    </xf>
    <xf numFmtId="167" fontId="60" fillId="0" borderId="1" xfId="10" applyNumberFormat="1" applyFont="1" applyBorder="1" applyAlignment="1">
      <alignment horizontal="center" vertical="center"/>
    </xf>
    <xf numFmtId="167" fontId="55" fillId="10" borderId="1" xfId="10" applyNumberFormat="1" applyFont="1" applyFill="1" applyBorder="1" applyAlignment="1">
      <alignment horizontal="center" vertical="center" wrapText="1"/>
    </xf>
    <xf numFmtId="167" fontId="3" fillId="0" borderId="1" xfId="10" applyNumberFormat="1" applyFont="1" applyBorder="1"/>
    <xf numFmtId="0" fontId="9" fillId="0" borderId="4" xfId="8" applyFont="1" applyFill="1" applyBorder="1" applyAlignment="1">
      <alignment horizontal="center" vertical="center" wrapText="1"/>
    </xf>
    <xf numFmtId="3" fontId="9" fillId="0" borderId="4" xfId="8" applyNumberFormat="1" applyFont="1" applyFill="1" applyBorder="1" applyAlignment="1">
      <alignment horizontal="center" vertical="center" wrapText="1"/>
    </xf>
    <xf numFmtId="3" fontId="9" fillId="0" borderId="1" xfId="8" applyNumberFormat="1" applyFont="1" applyFill="1" applyBorder="1" applyAlignment="1">
      <alignment horizontal="center" vertical="center" wrapText="1"/>
    </xf>
    <xf numFmtId="0" fontId="9" fillId="0" borderId="4" xfId="8" applyFont="1" applyFill="1" applyBorder="1" applyAlignment="1">
      <alignment horizontal="left" vertical="center" wrapText="1"/>
    </xf>
    <xf numFmtId="0" fontId="3" fillId="0" borderId="0" xfId="0" applyFont="1" applyAlignment="1">
      <alignment horizontal="center" vertical="center" wrapText="1"/>
    </xf>
    <xf numFmtId="0" fontId="9" fillId="0" borderId="1" xfId="0" applyFont="1" applyBorder="1" applyAlignment="1">
      <alignment horizontal="center" vertical="center" wrapText="1"/>
    </xf>
    <xf numFmtId="0" fontId="3"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3" fillId="0" borderId="7" xfId="0" applyFont="1" applyBorder="1" applyAlignment="1">
      <alignment horizontal="center" vertical="center"/>
    </xf>
    <xf numFmtId="3" fontId="3" fillId="0" borderId="7" xfId="0" applyNumberFormat="1" applyFont="1" applyBorder="1" applyAlignment="1">
      <alignment horizontal="left" vertical="center" wrapText="1"/>
    </xf>
    <xf numFmtId="0" fontId="9" fillId="0" borderId="7" xfId="0" applyFont="1" applyBorder="1" applyAlignment="1">
      <alignment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25" fillId="0" borderId="7" xfId="0" applyFont="1" applyBorder="1" applyAlignment="1">
      <alignment horizontal="left" vertical="center"/>
    </xf>
    <xf numFmtId="0" fontId="25" fillId="0" borderId="7" xfId="0" applyFont="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vertical="center"/>
    </xf>
    <xf numFmtId="0" fontId="9" fillId="0" borderId="0" xfId="0" applyFont="1" applyAlignment="1">
      <alignment horizontal="left" vertical="center"/>
    </xf>
    <xf numFmtId="3" fontId="34" fillId="0" borderId="2" xfId="0" applyNumberFormat="1" applyFont="1" applyBorder="1" applyAlignment="1"/>
    <xf numFmtId="3" fontId="34" fillId="0" borderId="0" xfId="0" applyNumberFormat="1" applyFont="1"/>
    <xf numFmtId="0" fontId="9" fillId="0" borderId="1" xfId="0" applyFont="1" applyBorder="1" applyAlignment="1">
      <alignment wrapText="1"/>
    </xf>
    <xf numFmtId="0" fontId="3" fillId="0" borderId="0" xfId="0" applyFont="1" applyAlignment="1">
      <alignment horizontal="center" vertical="center" wrapText="1"/>
    </xf>
    <xf numFmtId="0" fontId="35" fillId="0" borderId="8" xfId="0" applyFont="1" applyBorder="1" applyAlignment="1">
      <alignment horizontal="left" vertical="center" wrapText="1"/>
    </xf>
    <xf numFmtId="0" fontId="35" fillId="0" borderId="13" xfId="0" applyFont="1" applyBorder="1" applyAlignment="1">
      <alignment horizontal="left" vertical="center" wrapText="1"/>
    </xf>
    <xf numFmtId="0" fontId="35" fillId="0" borderId="8" xfId="0" applyFont="1" applyBorder="1" applyAlignment="1">
      <alignment horizontal="left" wrapText="1"/>
    </xf>
    <xf numFmtId="0" fontId="35" fillId="0" borderId="13" xfId="0" applyFont="1" applyBorder="1" applyAlignment="1">
      <alignment horizontal="left" wrapText="1"/>
    </xf>
    <xf numFmtId="0" fontId="35" fillId="0" borderId="1"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9" xfId="0" applyFont="1" applyBorder="1" applyAlignment="1">
      <alignment horizontal="left" vertical="center" wrapText="1"/>
    </xf>
    <xf numFmtId="0" fontId="35" fillId="0" borderId="9" xfId="0" applyFont="1" applyBorder="1" applyAlignment="1">
      <alignment horizontal="left"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wrapText="1"/>
    </xf>
    <xf numFmtId="0" fontId="36" fillId="0" borderId="4" xfId="0" applyFont="1" applyBorder="1" applyAlignment="1">
      <alignment horizontal="center" wrapText="1"/>
    </xf>
    <xf numFmtId="0" fontId="36" fillId="0" borderId="10" xfId="0" applyFont="1" applyBorder="1" applyAlignment="1">
      <alignment horizontal="center" vertical="center" wrapText="1"/>
    </xf>
    <xf numFmtId="0" fontId="36" fillId="0" borderId="3" xfId="0" applyFont="1" applyBorder="1" applyAlignment="1">
      <alignment horizontal="left" vertical="center" wrapText="1"/>
    </xf>
    <xf numFmtId="0" fontId="36" fillId="0" borderId="10" xfId="0" applyFont="1" applyBorder="1" applyAlignment="1">
      <alignment horizontal="left" vertical="center" wrapText="1"/>
    </xf>
    <xf numFmtId="0" fontId="36" fillId="0" borderId="4" xfId="0" applyFont="1" applyBorder="1" applyAlignment="1">
      <alignment horizontal="left" vertical="center" wrapText="1"/>
    </xf>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0" fontId="40" fillId="0" borderId="0" xfId="0" applyFont="1" applyAlignment="1">
      <alignment horizontal="left" vertical="center" wrapText="1"/>
    </xf>
    <xf numFmtId="0" fontId="39" fillId="0" borderId="0" xfId="0" applyFont="1" applyAlignment="1">
      <alignment horizontal="center" vertical="center" wrapText="1"/>
    </xf>
    <xf numFmtId="0" fontId="34" fillId="0" borderId="0" xfId="0" applyFont="1" applyAlignment="1">
      <alignment horizontal="center" vertical="center" wrapText="1"/>
    </xf>
    <xf numFmtId="0" fontId="3" fillId="0" borderId="7" xfId="0" applyFont="1" applyBorder="1" applyAlignment="1">
      <alignment horizontal="center" vertical="center" wrapText="1"/>
    </xf>
    <xf numFmtId="0" fontId="40" fillId="0" borderId="0" xfId="0" applyFont="1" applyAlignment="1">
      <alignment horizontal="center"/>
    </xf>
    <xf numFmtId="0" fontId="3"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1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3" xfId="0" applyFont="1" applyBorder="1" applyAlignment="1">
      <alignment horizontal="center" vertical="center" wrapText="1"/>
    </xf>
    <xf numFmtId="3" fontId="33" fillId="0" borderId="8" xfId="0" applyNumberFormat="1" applyFont="1" applyBorder="1" applyAlignment="1">
      <alignment horizontal="center" vertical="center"/>
    </xf>
    <xf numFmtId="3" fontId="33" fillId="0" borderId="13" xfId="0" applyNumberFormat="1" applyFont="1" applyBorder="1" applyAlignment="1">
      <alignment horizontal="center" vertical="center"/>
    </xf>
    <xf numFmtId="3" fontId="39"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0" fontId="42" fillId="0" borderId="0" xfId="0" quotePrefix="1" applyFont="1" applyAlignment="1">
      <alignment horizontal="left" vertical="center" wrapText="1"/>
    </xf>
    <xf numFmtId="167" fontId="38" fillId="0" borderId="1" xfId="15" applyNumberFormat="1" applyFont="1" applyBorder="1" applyAlignment="1">
      <alignment horizontal="center" vertical="center"/>
    </xf>
    <xf numFmtId="1" fontId="33" fillId="0" borderId="8" xfId="0" applyNumberFormat="1" applyFont="1" applyBorder="1" applyAlignment="1">
      <alignment horizontal="center" vertical="center"/>
    </xf>
    <xf numFmtId="1" fontId="33" fillId="0" borderId="13" xfId="0" applyNumberFormat="1" applyFont="1" applyBorder="1" applyAlignment="1">
      <alignment horizontal="center" vertical="center"/>
    </xf>
    <xf numFmtId="0" fontId="39" fillId="0" borderId="8" xfId="0" applyFont="1" applyBorder="1" applyAlignment="1">
      <alignment horizontal="center" vertical="center"/>
    </xf>
    <xf numFmtId="0" fontId="39" fillId="0" borderId="13" xfId="0" applyFont="1" applyBorder="1" applyAlignment="1">
      <alignment horizontal="center" vertical="center"/>
    </xf>
    <xf numFmtId="0" fontId="33" fillId="0" borderId="8" xfId="0" applyFont="1" applyBorder="1" applyAlignment="1">
      <alignment horizontal="center" vertical="center"/>
    </xf>
    <xf numFmtId="0" fontId="33" fillId="0" borderId="13" xfId="0" applyFont="1" applyBorder="1" applyAlignment="1">
      <alignment horizontal="center" vertical="center"/>
    </xf>
    <xf numFmtId="3" fontId="39" fillId="0" borderId="8" xfId="0" applyNumberFormat="1" applyFont="1" applyBorder="1" applyAlignment="1">
      <alignment horizontal="center" vertical="center"/>
    </xf>
    <xf numFmtId="167" fontId="38" fillId="0" borderId="8" xfId="15" applyNumberFormat="1" applyFont="1" applyBorder="1" applyAlignment="1">
      <alignment horizontal="center" vertical="center"/>
    </xf>
    <xf numFmtId="167" fontId="38" fillId="0" borderId="13" xfId="15" applyNumberFormat="1" applyFont="1" applyBorder="1" applyAlignment="1">
      <alignment horizontal="center" vertical="center"/>
    </xf>
    <xf numFmtId="0" fontId="32" fillId="0" borderId="8"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9"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3" xfId="0" applyFont="1" applyBorder="1" applyAlignment="1">
      <alignment horizontal="center" vertical="center" wrapText="1"/>
    </xf>
    <xf numFmtId="167" fontId="38" fillId="0" borderId="8" xfId="0" applyNumberFormat="1" applyFont="1" applyBorder="1" applyAlignment="1">
      <alignment horizontal="center" vertical="center"/>
    </xf>
    <xf numFmtId="0" fontId="38" fillId="0" borderId="13" xfId="0" applyFont="1" applyBorder="1" applyAlignment="1">
      <alignment horizontal="center" vertical="center"/>
    </xf>
    <xf numFmtId="1" fontId="32" fillId="0" borderId="8" xfId="0" applyNumberFormat="1" applyFont="1" applyBorder="1" applyAlignment="1">
      <alignment horizontal="center" vertical="center"/>
    </xf>
    <xf numFmtId="1" fontId="32" fillId="0" borderId="13" xfId="0" applyNumberFormat="1" applyFont="1" applyBorder="1" applyAlignment="1">
      <alignment horizontal="center" vertical="center"/>
    </xf>
    <xf numFmtId="1" fontId="38" fillId="0" borderId="8" xfId="15" applyNumberFormat="1" applyFont="1" applyBorder="1" applyAlignment="1">
      <alignment horizontal="center" vertical="center"/>
    </xf>
    <xf numFmtId="1" fontId="38" fillId="0" borderId="13" xfId="15" applyNumberFormat="1" applyFont="1" applyBorder="1" applyAlignment="1">
      <alignment horizontal="center" vertical="center"/>
    </xf>
    <xf numFmtId="0" fontId="32" fillId="0" borderId="1" xfId="0" applyFont="1" applyBorder="1" applyAlignment="1">
      <alignment horizontal="center" vertical="center" wrapText="1"/>
    </xf>
    <xf numFmtId="3" fontId="32" fillId="0" borderId="3" xfId="0" applyNumberFormat="1" applyFont="1" applyBorder="1" applyAlignment="1">
      <alignment horizontal="center" vertical="center" wrapText="1"/>
    </xf>
    <xf numFmtId="3" fontId="32" fillId="0" borderId="4" xfId="0" applyNumberFormat="1" applyFont="1" applyBorder="1" applyAlignment="1">
      <alignment horizontal="center" vertical="center" wrapText="1"/>
    </xf>
    <xf numFmtId="0" fontId="34" fillId="0" borderId="2" xfId="0" applyFont="1" applyBorder="1" applyAlignment="1">
      <alignment horizontal="center" vertical="center" wrapText="1"/>
    </xf>
    <xf numFmtId="3" fontId="34" fillId="0" borderId="0" xfId="0" applyNumberFormat="1" applyFont="1" applyAlignment="1">
      <alignment horizontal="center"/>
    </xf>
    <xf numFmtId="3" fontId="39" fillId="0" borderId="0" xfId="0" applyNumberFormat="1" applyFont="1" applyAlignment="1">
      <alignment horizontal="center"/>
    </xf>
    <xf numFmtId="3" fontId="36" fillId="0" borderId="1" xfId="0" applyNumberFormat="1" applyFont="1" applyBorder="1" applyAlignment="1">
      <alignment horizontal="center" vertical="center" wrapText="1"/>
    </xf>
    <xf numFmtId="3" fontId="35" fillId="0" borderId="1" xfId="0" applyNumberFormat="1" applyFont="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xf>
    <xf numFmtId="0" fontId="3" fillId="0" borderId="0" xfId="0" applyFont="1" applyAlignment="1">
      <alignment horizontal="left"/>
    </xf>
    <xf numFmtId="0" fontId="46" fillId="0" borderId="0" xfId="0" applyFont="1" applyFill="1" applyAlignment="1">
      <alignment horizontal="center"/>
    </xf>
    <xf numFmtId="172" fontId="38" fillId="0" borderId="2" xfId="18" applyNumberFormat="1" applyFont="1" applyFill="1" applyBorder="1" applyAlignment="1">
      <alignment horizontal="center"/>
    </xf>
    <xf numFmtId="0" fontId="61" fillId="0" borderId="0" xfId="0" applyFont="1" applyFill="1" applyAlignment="1">
      <alignment horizontal="center" wrapText="1"/>
    </xf>
    <xf numFmtId="0" fontId="38" fillId="0" borderId="0" xfId="0" applyFont="1" applyFill="1" applyAlignment="1">
      <alignment horizontal="center" wrapText="1"/>
    </xf>
    <xf numFmtId="0" fontId="39" fillId="0" borderId="1" xfId="19" applyFont="1" applyFill="1" applyBorder="1" applyAlignment="1">
      <alignment horizontal="center" vertical="center" wrapText="1"/>
    </xf>
    <xf numFmtId="43" fontId="39" fillId="7" borderId="8" xfId="20" applyNumberFormat="1" applyFont="1" applyFill="1" applyBorder="1" applyAlignment="1">
      <alignment horizontal="center"/>
    </xf>
    <xf numFmtId="43" fontId="39" fillId="7" borderId="12" xfId="20" applyNumberFormat="1" applyFont="1" applyFill="1" applyBorder="1" applyAlignment="1">
      <alignment horizontal="center"/>
    </xf>
    <xf numFmtId="43" fontId="39" fillId="7" borderId="13" xfId="20" applyNumberFormat="1" applyFont="1" applyFill="1" applyBorder="1" applyAlignment="1">
      <alignment horizontal="center"/>
    </xf>
    <xf numFmtId="0" fontId="39" fillId="8" borderId="1" xfId="19" applyFont="1" applyFill="1" applyBorder="1" applyAlignment="1">
      <alignment horizontal="center"/>
    </xf>
    <xf numFmtId="0" fontId="39" fillId="9" borderId="1" xfId="19" applyFont="1" applyFill="1" applyBorder="1" applyAlignment="1">
      <alignment horizontal="center"/>
    </xf>
    <xf numFmtId="0" fontId="33" fillId="0" borderId="0" xfId="19" applyFont="1" applyFill="1" applyBorder="1" applyAlignment="1">
      <alignment horizontal="center" wrapText="1"/>
    </xf>
    <xf numFmtId="0" fontId="51" fillId="0" borderId="0" xfId="19" applyFill="1" applyBorder="1" applyAlignment="1">
      <alignment horizontal="center"/>
    </xf>
    <xf numFmtId="0" fontId="39" fillId="0" borderId="0" xfId="19" applyFont="1" applyFill="1" applyAlignment="1">
      <alignment horizontal="center"/>
    </xf>
    <xf numFmtId="0" fontId="34" fillId="0" borderId="0" xfId="19" applyFont="1" applyFill="1" applyAlignment="1">
      <alignment horizontal="center"/>
    </xf>
    <xf numFmtId="0" fontId="39" fillId="6" borderId="8" xfId="19" applyFont="1" applyFill="1" applyBorder="1" applyAlignment="1">
      <alignment horizontal="center"/>
    </xf>
    <xf numFmtId="0" fontId="39" fillId="6" borderId="12" xfId="19" applyFont="1" applyFill="1" applyBorder="1" applyAlignment="1">
      <alignment horizontal="center"/>
    </xf>
    <xf numFmtId="0" fontId="3" fillId="0" borderId="1" xfId="0" applyFont="1" applyBorder="1" applyAlignment="1">
      <alignment vertical="center" wrapText="1"/>
    </xf>
    <xf numFmtId="0" fontId="1" fillId="0" borderId="0" xfId="0" applyFont="1" applyAlignment="1">
      <alignment horizontal="center" vertical="center"/>
    </xf>
    <xf numFmtId="0" fontId="2" fillId="2" borderId="0" xfId="0" applyFont="1" applyFill="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1" xfId="0" applyFont="1" applyBorder="1" applyAlignment="1">
      <alignment horizontal="left" vertical="center" wrapText="1"/>
    </xf>
    <xf numFmtId="0" fontId="3" fillId="0" borderId="0" xfId="0" applyFont="1" applyAlignment="1">
      <alignment horizontal="center"/>
    </xf>
    <xf numFmtId="0" fontId="3" fillId="0" borderId="0" xfId="7" applyFont="1" applyAlignment="1">
      <alignment horizontal="center" vertical="center" wrapText="1"/>
    </xf>
    <xf numFmtId="0" fontId="13" fillId="0" borderId="0" xfId="2" applyFont="1" applyAlignment="1">
      <alignment horizontal="center" vertical="center" wrapText="1"/>
    </xf>
    <xf numFmtId="0" fontId="13" fillId="0" borderId="1" xfId="2" applyFont="1" applyBorder="1" applyAlignment="1">
      <alignment horizontal="center" vertical="center" wrapText="1"/>
    </xf>
    <xf numFmtId="3" fontId="13" fillId="0" borderId="8" xfId="2" applyNumberFormat="1" applyFont="1" applyBorder="1" applyAlignment="1">
      <alignment horizontal="center" vertical="center" wrapText="1"/>
    </xf>
    <xf numFmtId="3" fontId="13" fillId="0" borderId="12" xfId="2" applyNumberFormat="1" applyFont="1" applyBorder="1" applyAlignment="1">
      <alignment horizontal="center" vertical="center" wrapText="1"/>
    </xf>
    <xf numFmtId="3" fontId="13" fillId="0" borderId="13" xfId="2" applyNumberFormat="1" applyFont="1" applyBorder="1" applyAlignment="1">
      <alignment horizontal="center" vertical="center" wrapText="1"/>
    </xf>
    <xf numFmtId="3" fontId="13" fillId="0" borderId="1"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1" xfId="2" applyFont="1" applyBorder="1" applyAlignment="1">
      <alignment horizontal="left"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8" xfId="2" applyFont="1" applyBorder="1" applyAlignment="1">
      <alignment horizontal="center" vertical="center"/>
    </xf>
    <xf numFmtId="0" fontId="13" fillId="0" borderId="12" xfId="2" applyFont="1" applyBorder="1" applyAlignment="1">
      <alignment horizontal="center" vertical="center"/>
    </xf>
    <xf numFmtId="0" fontId="13" fillId="0" borderId="13" xfId="2" applyFont="1" applyBorder="1" applyAlignment="1">
      <alignment horizontal="center" vertical="center"/>
    </xf>
    <xf numFmtId="0" fontId="7" fillId="0" borderId="1" xfId="2" applyFont="1" applyBorder="1" applyAlignment="1">
      <alignment horizontal="center" vertical="center"/>
    </xf>
    <xf numFmtId="0" fontId="12" fillId="0" borderId="1" xfId="2" applyFont="1" applyBorder="1" applyAlignment="1">
      <alignment horizontal="left" vertical="center"/>
    </xf>
    <xf numFmtId="3" fontId="12" fillId="0" borderId="1" xfId="2" applyNumberFormat="1" applyFont="1" applyBorder="1" applyAlignment="1">
      <alignment horizontal="left" vertical="center" wrapText="1"/>
    </xf>
    <xf numFmtId="0" fontId="13" fillId="0" borderId="9" xfId="2" applyFont="1" applyBorder="1" applyAlignment="1">
      <alignment horizontal="center" vertical="center" wrapText="1"/>
    </xf>
    <xf numFmtId="3" fontId="12" fillId="0" borderId="17" xfId="2" applyNumberFormat="1" applyFont="1" applyBorder="1" applyAlignment="1">
      <alignment horizontal="left" vertical="center" wrapText="1"/>
    </xf>
    <xf numFmtId="3" fontId="12" fillId="0" borderId="20" xfId="2" applyNumberFormat="1" applyFont="1" applyBorder="1" applyAlignment="1">
      <alignment horizontal="left" vertical="center" wrapText="1"/>
    </xf>
    <xf numFmtId="3" fontId="12" fillId="0" borderId="16" xfId="2" applyNumberFormat="1" applyFont="1" applyBorder="1" applyAlignment="1">
      <alignment horizontal="left" vertical="center" wrapText="1"/>
    </xf>
    <xf numFmtId="0" fontId="13" fillId="0" borderId="0" xfId="2" applyFont="1" applyAlignment="1">
      <alignment horizontal="center" vertical="center"/>
    </xf>
    <xf numFmtId="0" fontId="27" fillId="0" borderId="3" xfId="2" applyFont="1" applyBorder="1" applyAlignment="1">
      <alignment horizontal="center" vertical="center" wrapText="1"/>
    </xf>
    <xf numFmtId="0" fontId="27" fillId="0" borderId="4" xfId="2" applyFont="1" applyBorder="1" applyAlignment="1">
      <alignment horizontal="center" vertical="center" wrapText="1"/>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0" xfId="2" applyFont="1" applyFill="1" applyAlignment="1">
      <alignment horizontal="center" vertical="center" wrapText="1"/>
    </xf>
    <xf numFmtId="0" fontId="12" fillId="0" borderId="2" xfId="2" applyFont="1" applyBorder="1" applyAlignment="1">
      <alignment horizontal="center" vertical="center"/>
    </xf>
    <xf numFmtId="0" fontId="3" fillId="0" borderId="1" xfId="7" applyFont="1" applyBorder="1" applyAlignment="1">
      <alignment horizontal="center" vertical="center" wrapText="1"/>
    </xf>
    <xf numFmtId="0" fontId="3" fillId="0" borderId="1" xfId="7" applyFont="1" applyBorder="1" applyAlignment="1">
      <alignment horizontal="center" vertical="center"/>
    </xf>
    <xf numFmtId="0" fontId="1" fillId="0" borderId="0" xfId="7" applyFont="1" applyAlignment="1">
      <alignment horizontal="center" vertical="center"/>
    </xf>
    <xf numFmtId="0" fontId="9" fillId="0" borderId="2" xfId="7" applyFont="1" applyBorder="1" applyAlignment="1">
      <alignment horizontal="center"/>
    </xf>
    <xf numFmtId="167" fontId="3" fillId="0" borderId="1" xfId="10" applyNumberFormat="1" applyFont="1" applyBorder="1" applyAlignment="1">
      <alignment horizontal="center" vertical="center" wrapText="1"/>
    </xf>
    <xf numFmtId="167" fontId="3" fillId="0" borderId="1" xfId="10" applyNumberFormat="1" applyFont="1" applyBorder="1" applyAlignment="1">
      <alignment horizontal="center" vertical="center"/>
    </xf>
    <xf numFmtId="165" fontId="13" fillId="0" borderId="1" xfId="14" applyNumberFormat="1" applyFont="1" applyBorder="1" applyAlignment="1">
      <alignment horizontal="center" vertical="center" wrapText="1"/>
    </xf>
    <xf numFmtId="0" fontId="13" fillId="0" borderId="1" xfId="14" applyFont="1" applyBorder="1" applyAlignment="1">
      <alignment horizontal="center" vertical="center" wrapText="1"/>
    </xf>
    <xf numFmtId="165" fontId="13" fillId="0" borderId="0" xfId="14" applyNumberFormat="1" applyFont="1" applyBorder="1" applyAlignment="1">
      <alignment horizontal="center" vertical="center" wrapText="1"/>
    </xf>
    <xf numFmtId="0" fontId="13" fillId="0" borderId="1" xfId="14" applyNumberFormat="1" applyFont="1" applyBorder="1" applyAlignment="1">
      <alignment horizontal="center" vertical="center" wrapText="1"/>
    </xf>
    <xf numFmtId="0" fontId="3" fillId="0" borderId="0" xfId="0" applyFont="1" applyAlignment="1">
      <alignment horizontal="center" vertical="center"/>
    </xf>
    <xf numFmtId="0" fontId="1" fillId="0" borderId="0" xfId="3" applyFont="1" applyFill="1" applyAlignment="1">
      <alignment horizontal="center" vertical="center" wrapText="1"/>
    </xf>
    <xf numFmtId="0" fontId="1" fillId="0" borderId="8" xfId="3" applyFont="1" applyFill="1" applyBorder="1" applyAlignment="1">
      <alignment horizontal="center" vertical="center" wrapText="1"/>
    </xf>
    <xf numFmtId="0" fontId="1" fillId="0" borderId="12" xfId="3" applyFont="1" applyFill="1" applyBorder="1" applyAlignment="1">
      <alignment horizontal="center" vertical="center" wrapText="1"/>
    </xf>
    <xf numFmtId="0" fontId="1" fillId="0" borderId="13" xfId="3" applyFont="1" applyFill="1" applyBorder="1" applyAlignment="1">
      <alignment horizontal="center" vertical="center" wrapText="1"/>
    </xf>
    <xf numFmtId="0" fontId="10" fillId="0" borderId="8"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13" xfId="3" applyFont="1" applyFill="1" applyBorder="1" applyAlignment="1">
      <alignment horizontal="left" vertical="center" wrapText="1"/>
    </xf>
    <xf numFmtId="0" fontId="1" fillId="0" borderId="3" xfId="3" applyFont="1" applyFill="1" applyBorder="1" applyAlignment="1">
      <alignment horizontal="center" vertical="center" wrapText="1"/>
    </xf>
    <xf numFmtId="0" fontId="1" fillId="0" borderId="10" xfId="3" applyFont="1" applyFill="1" applyBorder="1" applyAlignment="1">
      <alignment horizontal="center" vertical="center" wrapText="1"/>
    </xf>
    <xf numFmtId="0" fontId="1" fillId="0" borderId="4" xfId="3" applyFont="1" applyFill="1" applyBorder="1" applyAlignment="1">
      <alignment horizontal="center" vertical="center" wrapText="1"/>
    </xf>
    <xf numFmtId="167" fontId="1" fillId="0" borderId="1" xfId="4" applyNumberFormat="1"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0" xfId="8" applyFont="1" applyAlignment="1">
      <alignment horizontal="center" vertical="center" wrapText="1"/>
    </xf>
    <xf numFmtId="0" fontId="1" fillId="0" borderId="0" xfId="8" applyFont="1" applyAlignment="1">
      <alignment horizontal="center" vertical="center"/>
    </xf>
    <xf numFmtId="0" fontId="2" fillId="2" borderId="0" xfId="8" applyFont="1" applyFill="1" applyAlignment="1">
      <alignment horizontal="center" vertical="center"/>
    </xf>
    <xf numFmtId="0" fontId="3" fillId="0" borderId="5" xfId="8" applyFont="1" applyBorder="1" applyAlignment="1">
      <alignment horizontal="center" vertical="center" wrapText="1"/>
    </xf>
    <xf numFmtId="0" fontId="3" fillId="0" borderId="1" xfId="8" applyFont="1" applyBorder="1" applyAlignment="1">
      <alignment horizontal="left" vertical="center" wrapText="1"/>
    </xf>
    <xf numFmtId="0" fontId="3" fillId="0" borderId="1" xfId="8" applyFont="1" applyBorder="1" applyAlignment="1">
      <alignment vertical="center" wrapText="1"/>
    </xf>
    <xf numFmtId="0" fontId="3" fillId="0" borderId="0" xfId="2" applyFont="1" applyAlignment="1">
      <alignment horizontal="right" vertical="center"/>
    </xf>
    <xf numFmtId="165" fontId="13" fillId="0" borderId="0" xfId="9" applyNumberFormat="1" applyFont="1" applyBorder="1" applyAlignment="1">
      <alignment horizontal="center" vertical="center" wrapText="1"/>
    </xf>
    <xf numFmtId="165" fontId="13" fillId="0" borderId="0" xfId="9" applyNumberFormat="1" applyFont="1" applyBorder="1" applyAlignment="1">
      <alignment horizontal="center" vertical="center"/>
    </xf>
    <xf numFmtId="0" fontId="3" fillId="0" borderId="1" xfId="8" applyFont="1" applyBorder="1" applyAlignment="1">
      <alignment horizontal="center" vertical="center" wrapText="1"/>
    </xf>
    <xf numFmtId="0" fontId="16" fillId="0" borderId="1" xfId="8" applyFont="1" applyBorder="1" applyAlignment="1">
      <alignment horizontal="left" vertical="center" wrapText="1"/>
    </xf>
    <xf numFmtId="165" fontId="13" fillId="0" borderId="0" xfId="9" applyNumberFormat="1" applyFont="1" applyAlignment="1">
      <alignment horizontal="center" vertical="center" wrapText="1"/>
    </xf>
    <xf numFmtId="165" fontId="13" fillId="0" borderId="0" xfId="9" applyNumberFormat="1" applyFont="1" applyAlignment="1">
      <alignment horizontal="center" vertical="center"/>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16" fillId="0" borderId="8" xfId="8" applyFont="1" applyBorder="1" applyAlignment="1">
      <alignment horizontal="left" vertical="center" wrapText="1"/>
    </xf>
    <xf numFmtId="0" fontId="16" fillId="0" borderId="12" xfId="8" applyFont="1" applyBorder="1" applyAlignment="1">
      <alignment horizontal="left" vertical="center" wrapText="1"/>
    </xf>
    <xf numFmtId="0" fontId="9" fillId="0" borderId="1" xfId="0" applyFont="1" applyBorder="1" applyAlignment="1">
      <alignment horizontal="justify" vertical="center"/>
    </xf>
    <xf numFmtId="0" fontId="18" fillId="0" borderId="1" xfId="0" applyFont="1" applyBorder="1"/>
    <xf numFmtId="0" fontId="3" fillId="0" borderId="0" xfId="3" applyFont="1" applyAlignment="1">
      <alignment horizontal="left" vertical="center"/>
    </xf>
    <xf numFmtId="0" fontId="9" fillId="0" borderId="0" xfId="3" applyFont="1" applyAlignment="1">
      <alignment vertical="center" wrapText="1"/>
    </xf>
    <xf numFmtId="0" fontId="3" fillId="0" borderId="0" xfId="3" applyFont="1" applyAlignment="1">
      <alignment horizontal="right" vertical="center"/>
    </xf>
    <xf numFmtId="0" fontId="3" fillId="0" borderId="0" xfId="3" applyFont="1" applyBorder="1" applyAlignment="1">
      <alignment horizontal="center" vertical="center" wrapText="1"/>
    </xf>
    <xf numFmtId="0" fontId="9" fillId="0" borderId="0" xfId="3" applyFont="1" applyBorder="1" applyAlignment="1">
      <alignment horizontal="center" vertical="center" wrapText="1"/>
    </xf>
    <xf numFmtId="0" fontId="9" fillId="0" borderId="0" xfId="3" applyFont="1" applyAlignment="1">
      <alignment vertical="center"/>
    </xf>
    <xf numFmtId="0" fontId="3" fillId="0" borderId="0" xfId="3" applyFont="1" applyBorder="1" applyAlignment="1">
      <alignment horizontal="center" vertical="center" wrapText="1"/>
    </xf>
    <xf numFmtId="0" fontId="9" fillId="0" borderId="0" xfId="3" applyFont="1" applyBorder="1" applyAlignment="1">
      <alignment horizontal="center" vertical="center" wrapText="1"/>
    </xf>
    <xf numFmtId="0" fontId="3" fillId="0" borderId="1" xfId="3" applyFont="1" applyBorder="1" applyAlignment="1">
      <alignment horizontal="center" vertical="center" wrapText="1"/>
    </xf>
    <xf numFmtId="0" fontId="3" fillId="0" borderId="0" xfId="3" applyFont="1" applyAlignment="1">
      <alignment horizontal="center" vertical="center" wrapText="1"/>
    </xf>
    <xf numFmtId="0" fontId="45" fillId="0" borderId="23" xfId="3" applyFont="1" applyBorder="1" applyAlignment="1">
      <alignment horizontal="center" vertical="center" wrapText="1"/>
    </xf>
    <xf numFmtId="0" fontId="45" fillId="0" borderId="23" xfId="3" applyFont="1" applyBorder="1" applyAlignment="1">
      <alignment vertical="center" wrapText="1"/>
    </xf>
    <xf numFmtId="49" fontId="45" fillId="0" borderId="23" xfId="3" applyNumberFormat="1" applyFont="1" applyBorder="1" applyAlignment="1">
      <alignment horizontal="center" vertical="center" wrapText="1"/>
    </xf>
    <xf numFmtId="0" fontId="9" fillId="0" borderId="23" xfId="3" applyFont="1" applyBorder="1" applyAlignment="1">
      <alignment vertical="center" wrapText="1"/>
    </xf>
    <xf numFmtId="0" fontId="45" fillId="0" borderId="24" xfId="3" applyFont="1" applyBorder="1" applyAlignment="1">
      <alignment horizontal="center" vertical="center" wrapText="1"/>
    </xf>
    <xf numFmtId="0" fontId="62" fillId="0" borderId="24" xfId="3" applyFont="1" applyBorder="1" applyAlignment="1">
      <alignment vertical="center" wrapText="1"/>
    </xf>
    <xf numFmtId="49" fontId="45" fillId="0" borderId="24" xfId="3" applyNumberFormat="1" applyFont="1" applyBorder="1" applyAlignment="1">
      <alignment horizontal="center" vertical="center" wrapText="1"/>
    </xf>
    <xf numFmtId="0" fontId="9" fillId="0" borderId="24" xfId="3" applyFont="1" applyBorder="1" applyAlignment="1">
      <alignment vertical="center" wrapText="1"/>
    </xf>
    <xf numFmtId="0" fontId="45" fillId="0" borderId="24" xfId="3" applyFont="1" applyBorder="1" applyAlignment="1">
      <alignment vertical="center" wrapText="1"/>
    </xf>
    <xf numFmtId="0" fontId="45" fillId="0" borderId="25" xfId="3" applyFont="1" applyBorder="1" applyAlignment="1">
      <alignment horizontal="center" vertical="center" wrapText="1"/>
    </xf>
    <xf numFmtId="0" fontId="62" fillId="0" borderId="25" xfId="3" applyFont="1" applyBorder="1" applyAlignment="1">
      <alignment vertical="center" wrapText="1"/>
    </xf>
    <xf numFmtId="49" fontId="45" fillId="0" borderId="25" xfId="3" applyNumberFormat="1" applyFont="1" applyBorder="1" applyAlignment="1">
      <alignment horizontal="center" vertical="center" wrapText="1"/>
    </xf>
    <xf numFmtId="0" fontId="9" fillId="0" borderId="25" xfId="3" applyFont="1" applyBorder="1" applyAlignment="1">
      <alignment vertical="center" wrapText="1"/>
    </xf>
    <xf numFmtId="0" fontId="9" fillId="0" borderId="0" xfId="3" applyFont="1" applyAlignment="1">
      <alignment horizontal="center" vertical="center" wrapText="1"/>
    </xf>
    <xf numFmtId="0" fontId="45" fillId="0" borderId="0" xfId="3" applyFont="1" applyFill="1" applyAlignment="1">
      <alignment vertical="center" wrapText="1"/>
    </xf>
    <xf numFmtId="0" fontId="45" fillId="0" borderId="0" xfId="3" applyFont="1" applyFill="1" applyAlignment="1">
      <alignment vertical="center"/>
    </xf>
    <xf numFmtId="0" fontId="46" fillId="0" borderId="2" xfId="3" applyFont="1" applyFill="1" applyBorder="1" applyAlignment="1">
      <alignment horizontal="center" vertical="center" wrapText="1"/>
    </xf>
    <xf numFmtId="0" fontId="46" fillId="0" borderId="2" xfId="3" applyFont="1" applyFill="1" applyBorder="1" applyAlignment="1">
      <alignment horizontal="center" vertical="center"/>
    </xf>
    <xf numFmtId="0" fontId="39" fillId="0" borderId="1" xfId="3" applyFont="1" applyFill="1" applyBorder="1" applyAlignment="1">
      <alignment horizontal="center" vertical="center"/>
    </xf>
    <xf numFmtId="0" fontId="39" fillId="0" borderId="1" xfId="3" applyFont="1" applyFill="1" applyBorder="1" applyAlignment="1">
      <alignment horizontal="center" vertical="center" wrapText="1"/>
    </xf>
    <xf numFmtId="0" fontId="39" fillId="0" borderId="3" xfId="3" applyFont="1" applyFill="1" applyBorder="1" applyAlignment="1">
      <alignment horizontal="center" vertical="center"/>
    </xf>
    <xf numFmtId="0" fontId="39" fillId="0" borderId="0" xfId="3" applyFont="1" applyFill="1" applyAlignment="1">
      <alignment horizontal="center" vertical="center"/>
    </xf>
    <xf numFmtId="0" fontId="39" fillId="0" borderId="8" xfId="3" applyFont="1" applyFill="1" applyBorder="1" applyAlignment="1">
      <alignment horizontal="center" vertical="center" wrapText="1"/>
    </xf>
    <xf numFmtId="0" fontId="39" fillId="0" borderId="12" xfId="3" applyFont="1" applyFill="1" applyBorder="1" applyAlignment="1">
      <alignment horizontal="center" vertical="center" wrapText="1"/>
    </xf>
    <xf numFmtId="0" fontId="39" fillId="0" borderId="13" xfId="3" applyFont="1" applyFill="1" applyBorder="1" applyAlignment="1">
      <alignment horizontal="center" vertical="center" wrapText="1"/>
    </xf>
    <xf numFmtId="0" fontId="39" fillId="0" borderId="10" xfId="3" applyFont="1" applyFill="1" applyBorder="1" applyAlignment="1">
      <alignment horizontal="center" vertical="center"/>
    </xf>
    <xf numFmtId="0" fontId="39" fillId="0" borderId="4" xfId="3" applyFont="1" applyFill="1" applyBorder="1" applyAlignment="1">
      <alignment horizontal="center" vertical="center" wrapText="1"/>
    </xf>
    <xf numFmtId="0" fontId="39" fillId="0" borderId="4" xfId="3" applyFont="1" applyFill="1" applyBorder="1" applyAlignment="1">
      <alignment horizontal="center" vertical="center"/>
    </xf>
    <xf numFmtId="0" fontId="36" fillId="9" borderId="10" xfId="3" applyFont="1" applyFill="1" applyBorder="1" applyAlignment="1">
      <alignment horizontal="center" vertical="center"/>
    </xf>
    <xf numFmtId="0" fontId="36" fillId="9" borderId="10" xfId="3" applyFont="1" applyFill="1" applyBorder="1" applyAlignment="1">
      <alignment horizontal="center" vertical="center" wrapText="1"/>
    </xf>
    <xf numFmtId="0" fontId="36" fillId="9" borderId="0" xfId="3" applyFont="1" applyFill="1" applyAlignment="1">
      <alignment horizontal="center" vertical="center"/>
    </xf>
    <xf numFmtId="0" fontId="45" fillId="0" borderId="1" xfId="3" applyFont="1" applyFill="1" applyBorder="1" applyAlignment="1">
      <alignment horizontal="center" vertical="center"/>
    </xf>
    <xf numFmtId="0" fontId="45" fillId="0" borderId="1" xfId="3" applyFont="1" applyFill="1" applyBorder="1" applyAlignment="1">
      <alignment horizontal="left" vertical="center" wrapText="1"/>
    </xf>
    <xf numFmtId="0" fontId="45" fillId="0" borderId="1" xfId="3" applyFont="1" applyFill="1" applyBorder="1" applyAlignment="1">
      <alignment horizontal="right" vertical="center"/>
    </xf>
    <xf numFmtId="2" fontId="45" fillId="0" borderId="1" xfId="3" applyNumberFormat="1" applyFont="1" applyFill="1" applyBorder="1" applyAlignment="1">
      <alignment horizontal="right" vertical="center"/>
    </xf>
    <xf numFmtId="2" fontId="45" fillId="0" borderId="1" xfId="3" applyNumberFormat="1" applyFont="1" applyFill="1" applyBorder="1" applyAlignment="1">
      <alignment horizontal="right" vertical="center" wrapText="1"/>
    </xf>
    <xf numFmtId="0" fontId="46" fillId="0" borderId="0" xfId="3" applyFont="1" applyFill="1" applyAlignment="1">
      <alignment horizontal="center" vertical="center"/>
    </xf>
    <xf numFmtId="0" fontId="45" fillId="0" borderId="1" xfId="3" quotePrefix="1" applyFont="1" applyFill="1" applyBorder="1" applyAlignment="1">
      <alignment horizontal="left" vertical="center" wrapText="1"/>
    </xf>
    <xf numFmtId="0" fontId="45" fillId="0" borderId="1" xfId="3" quotePrefix="1" applyFont="1" applyBorder="1" applyAlignment="1">
      <alignment horizontal="left" vertical="center" wrapText="1"/>
    </xf>
    <xf numFmtId="0" fontId="45" fillId="0" borderId="0" xfId="3" applyFont="1" applyFill="1" applyAlignment="1">
      <alignment horizontal="center" vertical="center"/>
    </xf>
    <xf numFmtId="0" fontId="45" fillId="0" borderId="1" xfId="3" applyFont="1" applyFill="1" applyBorder="1" applyAlignment="1">
      <alignment vertical="center" wrapText="1"/>
    </xf>
    <xf numFmtId="0" fontId="45" fillId="0" borderId="4" xfId="3" applyFont="1" applyFill="1" applyBorder="1" applyAlignment="1">
      <alignment horizontal="right" vertical="center"/>
    </xf>
    <xf numFmtId="2" fontId="45" fillId="0" borderId="4" xfId="3" applyNumberFormat="1" applyFont="1" applyFill="1" applyBorder="1" applyAlignment="1">
      <alignment horizontal="right" vertical="center"/>
    </xf>
    <xf numFmtId="0" fontId="45" fillId="0" borderId="4" xfId="3" applyFont="1" applyFill="1" applyBorder="1" applyAlignment="1">
      <alignment horizontal="center" vertical="center"/>
    </xf>
    <xf numFmtId="0" fontId="45" fillId="0" borderId="0" xfId="3" applyFont="1" applyAlignment="1">
      <alignment horizontal="justify" vertical="center"/>
    </xf>
    <xf numFmtId="0" fontId="45" fillId="0" borderId="0" xfId="3" applyFont="1" applyAlignment="1">
      <alignment horizontal="left" vertical="center"/>
    </xf>
    <xf numFmtId="0" fontId="46" fillId="0" borderId="0" xfId="3" applyFont="1" applyAlignment="1">
      <alignment horizontal="center" vertical="center" wrapText="1"/>
    </xf>
    <xf numFmtId="0" fontId="46" fillId="0" borderId="0" xfId="3" applyFont="1" applyAlignment="1">
      <alignment horizontal="center" vertical="center"/>
    </xf>
    <xf numFmtId="0" fontId="39" fillId="0" borderId="1" xfId="3" applyFont="1" applyBorder="1" applyAlignment="1">
      <alignment horizontal="center" vertical="center"/>
    </xf>
    <xf numFmtId="0" fontId="39" fillId="0" borderId="1" xfId="3" applyFont="1" applyBorder="1" applyAlignment="1">
      <alignment horizontal="center" vertical="center" wrapText="1"/>
    </xf>
    <xf numFmtId="0" fontId="39" fillId="0" borderId="8" xfId="3" applyFont="1" applyBorder="1" applyAlignment="1">
      <alignment horizontal="center" vertical="center" wrapText="1"/>
    </xf>
    <xf numFmtId="0" fontId="39" fillId="0" borderId="13" xfId="3" applyFont="1" applyBorder="1" applyAlignment="1">
      <alignment horizontal="center" vertical="center" wrapText="1"/>
    </xf>
    <xf numFmtId="0" fontId="39" fillId="0" borderId="3" xfId="3" applyFont="1" applyBorder="1" applyAlignment="1">
      <alignment horizontal="center" vertical="center" wrapText="1"/>
    </xf>
    <xf numFmtId="0" fontId="39" fillId="0" borderId="13" xfId="3" applyFont="1" applyBorder="1" applyAlignment="1">
      <alignment horizontal="center" vertical="center"/>
    </xf>
    <xf numFmtId="0" fontId="39" fillId="0" borderId="0" xfId="3" applyFont="1" applyAlignment="1">
      <alignment horizontal="center" vertical="center"/>
    </xf>
    <xf numFmtId="0" fontId="39" fillId="0" borderId="1" xfId="3" applyFont="1" applyBorder="1" applyAlignment="1">
      <alignment horizontal="center" vertical="center" wrapText="1"/>
    </xf>
    <xf numFmtId="0" fontId="39" fillId="0" borderId="4" xfId="3" applyFont="1" applyBorder="1" applyAlignment="1">
      <alignment horizontal="center" vertical="center" wrapText="1"/>
    </xf>
    <xf numFmtId="0" fontId="39" fillId="0" borderId="0" xfId="3" applyFont="1" applyAlignment="1">
      <alignment horizontal="center" vertical="center" wrapText="1"/>
    </xf>
    <xf numFmtId="0" fontId="45" fillId="9" borderId="24" xfId="3" applyFont="1" applyFill="1" applyBorder="1" applyAlignment="1">
      <alignment horizontal="center" vertical="center"/>
    </xf>
    <xf numFmtId="0" fontId="45" fillId="0" borderId="0" xfId="3" applyFont="1" applyAlignment="1">
      <alignment vertical="center"/>
    </xf>
    <xf numFmtId="0" fontId="45" fillId="0" borderId="24" xfId="3" applyFont="1" applyBorder="1" applyAlignment="1">
      <alignment horizontal="center" vertical="center"/>
    </xf>
    <xf numFmtId="0" fontId="45" fillId="0" borderId="24" xfId="3" applyFont="1" applyBorder="1" applyAlignment="1">
      <alignment vertical="center"/>
    </xf>
    <xf numFmtId="0" fontId="62" fillId="0" borderId="24" xfId="3" applyFont="1" applyBorder="1" applyAlignment="1">
      <alignment vertical="center"/>
    </xf>
    <xf numFmtId="0" fontId="62" fillId="0" borderId="0" xfId="3" applyFont="1" applyAlignment="1">
      <alignment vertical="center"/>
    </xf>
    <xf numFmtId="0" fontId="62" fillId="0" borderId="24" xfId="3" applyFont="1" applyFill="1" applyBorder="1" applyAlignment="1">
      <alignment vertical="center"/>
    </xf>
    <xf numFmtId="0" fontId="62" fillId="0" borderId="24" xfId="3" applyFont="1" applyBorder="1" applyAlignment="1">
      <alignment horizontal="justify" vertical="center"/>
    </xf>
    <xf numFmtId="0" fontId="45" fillId="0" borderId="24" xfId="3" applyFont="1" applyBorder="1" applyAlignment="1">
      <alignment horizontal="justify" vertical="center"/>
    </xf>
    <xf numFmtId="0" fontId="45" fillId="0" borderId="25" xfId="3" applyFont="1" applyBorder="1" applyAlignment="1">
      <alignment horizontal="center" vertical="center"/>
    </xf>
    <xf numFmtId="0" fontId="45" fillId="0" borderId="25" xfId="3" applyFont="1" applyBorder="1" applyAlignment="1">
      <alignment horizontal="justify" vertical="center"/>
    </xf>
    <xf numFmtId="0" fontId="62" fillId="0" borderId="25" xfId="3" applyFont="1" applyBorder="1" applyAlignment="1">
      <alignment vertical="center"/>
    </xf>
    <xf numFmtId="0" fontId="45" fillId="0" borderId="0" xfId="3" applyFont="1" applyAlignment="1">
      <alignment horizontal="center" vertical="center"/>
    </xf>
    <xf numFmtId="0" fontId="46" fillId="0" borderId="0" xfId="3" applyFont="1" applyAlignment="1">
      <alignment horizontal="center" vertical="center"/>
    </xf>
    <xf numFmtId="0" fontId="45" fillId="0" borderId="30" xfId="3" applyFont="1" applyBorder="1" applyAlignment="1">
      <alignment horizontal="center" vertical="center"/>
    </xf>
    <xf numFmtId="0" fontId="45" fillId="0" borderId="30" xfId="3" applyFont="1" applyBorder="1" applyAlignment="1">
      <alignment horizontal="justify" vertical="center"/>
    </xf>
    <xf numFmtId="0" fontId="45" fillId="0" borderId="30" xfId="3" applyFont="1" applyBorder="1" applyAlignment="1">
      <alignment vertical="center"/>
    </xf>
    <xf numFmtId="0" fontId="45" fillId="0" borderId="7" xfId="3" applyFont="1" applyBorder="1" applyAlignment="1">
      <alignment horizontal="center" vertical="center"/>
    </xf>
    <xf numFmtId="0" fontId="45" fillId="0" borderId="7" xfId="3" applyFont="1" applyBorder="1" applyAlignment="1">
      <alignment horizontal="justify" vertical="center"/>
    </xf>
    <xf numFmtId="0" fontId="62" fillId="0" borderId="7" xfId="3" applyFont="1" applyBorder="1" applyAlignment="1">
      <alignment vertical="center"/>
    </xf>
    <xf numFmtId="2" fontId="62" fillId="0" borderId="7" xfId="3" applyNumberFormat="1" applyFont="1" applyBorder="1" applyAlignment="1">
      <alignment vertical="center"/>
    </xf>
    <xf numFmtId="2" fontId="62" fillId="0" borderId="7" xfId="3" applyNumberFormat="1" applyFont="1" applyFill="1" applyBorder="1" applyAlignment="1">
      <alignment vertical="center"/>
    </xf>
    <xf numFmtId="0" fontId="62" fillId="0" borderId="7" xfId="3" applyFont="1" applyBorder="1" applyAlignment="1">
      <alignment horizontal="center" vertical="center"/>
    </xf>
    <xf numFmtId="0" fontId="45" fillId="0" borderId="6" xfId="3" applyFont="1" applyBorder="1" applyAlignment="1">
      <alignment horizontal="center" vertical="center"/>
    </xf>
    <xf numFmtId="0" fontId="45" fillId="0" borderId="6" xfId="3" applyFont="1" applyBorder="1" applyAlignment="1">
      <alignment horizontal="justify" vertical="center"/>
    </xf>
    <xf numFmtId="0" fontId="45" fillId="0" borderId="6" xfId="3" applyFont="1" applyBorder="1" applyAlignment="1">
      <alignment vertical="center"/>
    </xf>
    <xf numFmtId="0" fontId="45" fillId="0" borderId="0" xfId="3" applyFont="1" applyAlignment="1">
      <alignment vertical="center" wrapText="1"/>
    </xf>
    <xf numFmtId="0" fontId="46" fillId="0" borderId="2" xfId="3" applyFont="1" applyBorder="1" applyAlignment="1">
      <alignment horizontal="center" vertical="center" wrapText="1"/>
    </xf>
    <xf numFmtId="0" fontId="46" fillId="0" borderId="2" xfId="3" applyFont="1" applyBorder="1" applyAlignment="1">
      <alignment horizontal="center" vertical="center"/>
    </xf>
    <xf numFmtId="0" fontId="35" fillId="0" borderId="1" xfId="3" applyFont="1" applyBorder="1" applyAlignment="1">
      <alignment horizontal="center" vertical="center"/>
    </xf>
    <xf numFmtId="0" fontId="35" fillId="0" borderId="1" xfId="3" applyFont="1" applyBorder="1" applyAlignment="1">
      <alignment horizontal="center" vertical="center" wrapText="1"/>
    </xf>
    <xf numFmtId="0" fontId="35" fillId="0" borderId="3" xfId="3" applyFont="1" applyBorder="1" applyAlignment="1">
      <alignment horizontal="center" vertical="center"/>
    </xf>
    <xf numFmtId="0" fontId="35" fillId="0" borderId="0" xfId="3" applyFont="1" applyAlignment="1">
      <alignment horizontal="center" vertical="center"/>
    </xf>
    <xf numFmtId="0" fontId="35" fillId="0" borderId="4" xfId="3" applyFont="1" applyBorder="1" applyAlignment="1">
      <alignment horizontal="center" vertical="center" wrapText="1"/>
    </xf>
    <xf numFmtId="0" fontId="35" fillId="0" borderId="4" xfId="3" applyFont="1" applyBorder="1" applyAlignment="1">
      <alignment horizontal="center" vertical="center"/>
    </xf>
    <xf numFmtId="0" fontId="33" fillId="9" borderId="10" xfId="3" applyFont="1" applyFill="1" applyBorder="1" applyAlignment="1">
      <alignment horizontal="center" vertical="center"/>
    </xf>
    <xf numFmtId="0" fontId="33" fillId="9" borderId="10" xfId="3" applyFont="1" applyFill="1" applyBorder="1" applyAlignment="1">
      <alignment horizontal="center" vertical="center" wrapText="1"/>
    </xf>
    <xf numFmtId="0" fontId="39" fillId="0" borderId="30" xfId="3" applyFont="1" applyBorder="1" applyAlignment="1">
      <alignment horizontal="center" vertical="center"/>
    </xf>
    <xf numFmtId="0" fontId="39" fillId="0" borderId="30" xfId="3" applyFont="1" applyBorder="1" applyAlignment="1">
      <alignment horizontal="left" vertical="center" wrapText="1"/>
    </xf>
    <xf numFmtId="43" fontId="39" fillId="0" borderId="30" xfId="4" applyNumberFormat="1" applyFont="1" applyBorder="1" applyAlignment="1">
      <alignment vertical="center"/>
    </xf>
    <xf numFmtId="0" fontId="39" fillId="0" borderId="30" xfId="4" applyNumberFormat="1" applyFont="1" applyBorder="1" applyAlignment="1">
      <alignment vertical="center"/>
    </xf>
    <xf numFmtId="2" fontId="39" fillId="0" borderId="30" xfId="3" applyNumberFormat="1" applyFont="1" applyBorder="1" applyAlignment="1">
      <alignment vertical="center"/>
    </xf>
    <xf numFmtId="0" fontId="33" fillId="0" borderId="7" xfId="3" applyFont="1" applyBorder="1" applyAlignment="1">
      <alignment horizontal="center" vertical="center"/>
    </xf>
    <xf numFmtId="0" fontId="33" fillId="0" borderId="7" xfId="3" quotePrefix="1" applyFont="1" applyFill="1" applyBorder="1" applyAlignment="1">
      <alignment horizontal="left" vertical="center" wrapText="1"/>
    </xf>
    <xf numFmtId="0" fontId="33" fillId="0" borderId="7" xfId="3" applyFont="1" applyBorder="1" applyAlignment="1">
      <alignment vertical="center"/>
    </xf>
    <xf numFmtId="2" fontId="33" fillId="0" borderId="7" xfId="3" applyNumberFormat="1" applyFont="1" applyBorder="1" applyAlignment="1">
      <alignment vertical="center"/>
    </xf>
    <xf numFmtId="43" fontId="33" fillId="0" borderId="7" xfId="4" applyNumberFormat="1" applyFont="1" applyBorder="1" applyAlignment="1">
      <alignment vertical="center"/>
    </xf>
    <xf numFmtId="0" fontId="33" fillId="0" borderId="7" xfId="3" quotePrefix="1" applyFont="1" applyBorder="1" applyAlignment="1">
      <alignment horizontal="left" vertical="center" wrapText="1"/>
    </xf>
    <xf numFmtId="0" fontId="39" fillId="0" borderId="7" xfId="3" applyFont="1" applyBorder="1" applyAlignment="1">
      <alignment horizontal="center" vertical="center"/>
    </xf>
    <xf numFmtId="0" fontId="39" fillId="0" borderId="7" xfId="3" applyFont="1" applyBorder="1" applyAlignment="1">
      <alignment vertical="center" wrapText="1"/>
    </xf>
    <xf numFmtId="0" fontId="39" fillId="0" borderId="7" xfId="3" applyFont="1" applyBorder="1" applyAlignment="1">
      <alignment vertical="center"/>
    </xf>
    <xf numFmtId="2" fontId="39" fillId="0" borderId="7" xfId="3" applyNumberFormat="1" applyFont="1" applyBorder="1" applyAlignment="1">
      <alignment vertical="center"/>
    </xf>
    <xf numFmtId="0" fontId="33" fillId="0" borderId="7" xfId="3" applyFont="1" applyBorder="1" applyAlignment="1">
      <alignment vertical="center" wrapText="1"/>
    </xf>
    <xf numFmtId="0" fontId="43" fillId="0" borderId="7" xfId="3" applyFont="1" applyBorder="1" applyAlignment="1">
      <alignment horizontal="center" vertical="center"/>
    </xf>
    <xf numFmtId="0" fontId="43" fillId="0" borderId="7" xfId="3" applyFont="1" applyBorder="1" applyAlignment="1">
      <alignment vertical="center" wrapText="1"/>
    </xf>
    <xf numFmtId="0" fontId="34" fillId="0" borderId="7" xfId="3" applyFont="1" applyBorder="1" applyAlignment="1">
      <alignment horizontal="center" vertical="center"/>
    </xf>
    <xf numFmtId="43" fontId="39" fillId="0" borderId="7" xfId="4" applyNumberFormat="1" applyFont="1" applyBorder="1" applyAlignment="1">
      <alignment vertical="center"/>
    </xf>
    <xf numFmtId="0" fontId="39" fillId="0" borderId="7" xfId="4" applyNumberFormat="1" applyFont="1" applyBorder="1" applyAlignment="1">
      <alignment vertical="center"/>
    </xf>
    <xf numFmtId="0" fontId="33" fillId="0" borderId="6" xfId="3" applyFont="1" applyBorder="1" applyAlignment="1">
      <alignment horizontal="center" vertical="center"/>
    </xf>
    <xf numFmtId="0" fontId="33" fillId="0" borderId="6" xfId="3" quotePrefix="1" applyFont="1" applyFill="1" applyBorder="1" applyAlignment="1">
      <alignment horizontal="left" vertical="center" wrapText="1"/>
    </xf>
    <xf numFmtId="0" fontId="33" fillId="0" borderId="6" xfId="3" applyFont="1" applyBorder="1" applyAlignment="1">
      <alignment vertical="center"/>
    </xf>
    <xf numFmtId="2" fontId="33" fillId="0" borderId="6" xfId="3" applyNumberFormat="1" applyFont="1" applyBorder="1" applyAlignment="1">
      <alignment vertical="center"/>
    </xf>
    <xf numFmtId="2" fontId="46" fillId="0" borderId="0" xfId="3" applyNumberFormat="1" applyFont="1" applyBorder="1" applyAlignment="1">
      <alignment horizontal="center" vertical="center" wrapText="1"/>
    </xf>
    <xf numFmtId="2" fontId="46" fillId="0" borderId="2" xfId="3" applyNumberFormat="1" applyFont="1" applyBorder="1" applyAlignment="1">
      <alignment horizontal="center" vertical="center" wrapText="1"/>
    </xf>
    <xf numFmtId="0" fontId="39" fillId="0" borderId="1" xfId="3" applyFont="1" applyBorder="1" applyAlignment="1">
      <alignment horizontal="center" vertical="center"/>
    </xf>
    <xf numFmtId="0" fontId="33" fillId="9" borderId="1" xfId="3" applyFont="1" applyFill="1" applyBorder="1" applyAlignment="1">
      <alignment horizontal="center" vertical="center"/>
    </xf>
    <xf numFmtId="0" fontId="33" fillId="9" borderId="1" xfId="3" applyFont="1" applyFill="1" applyBorder="1" applyAlignment="1">
      <alignment horizontal="center" vertical="center" wrapText="1"/>
    </xf>
    <xf numFmtId="0" fontId="39" fillId="0" borderId="1" xfId="3" applyFont="1" applyBorder="1" applyAlignment="1">
      <alignment horizontal="left" vertical="center" wrapText="1"/>
    </xf>
    <xf numFmtId="0" fontId="33" fillId="0" borderId="1" xfId="3" applyFont="1" applyBorder="1" applyAlignment="1">
      <alignment horizontal="center" vertical="center"/>
    </xf>
    <xf numFmtId="0" fontId="33" fillId="0" borderId="1" xfId="3" applyFont="1" applyBorder="1" applyAlignment="1">
      <alignment horizontal="left" vertical="center" wrapText="1"/>
    </xf>
    <xf numFmtId="0" fontId="33" fillId="0" borderId="1" xfId="3" applyFont="1" applyBorder="1" applyAlignment="1">
      <alignment vertical="center" wrapText="1"/>
    </xf>
    <xf numFmtId="0" fontId="33" fillId="0" borderId="0" xfId="3" applyFont="1" applyAlignment="1">
      <alignment horizontal="center" vertical="center"/>
    </xf>
    <xf numFmtId="173" fontId="33" fillId="0" borderId="1" xfId="4" applyNumberFormat="1" applyFont="1" applyBorder="1" applyAlignment="1">
      <alignment vertical="center"/>
    </xf>
    <xf numFmtId="0" fontId="33" fillId="0" borderId="0" xfId="3" applyFont="1" applyAlignment="1">
      <alignment horizontal="left" vertical="center"/>
    </xf>
    <xf numFmtId="178" fontId="33" fillId="0" borderId="1" xfId="4" applyNumberFormat="1" applyFont="1" applyBorder="1" applyAlignment="1">
      <alignment vertical="center"/>
    </xf>
    <xf numFmtId="0" fontId="33" fillId="0" borderId="1" xfId="3" applyFont="1" applyBorder="1" applyAlignment="1">
      <alignment vertical="center"/>
    </xf>
    <xf numFmtId="179" fontId="33" fillId="0" borderId="1" xfId="3" applyNumberFormat="1" applyFont="1" applyBorder="1" applyAlignment="1">
      <alignment vertical="center"/>
    </xf>
    <xf numFmtId="167" fontId="63" fillId="0" borderId="1" xfId="4" applyNumberFormat="1" applyFont="1" applyBorder="1" applyAlignment="1"/>
    <xf numFmtId="169" fontId="33" fillId="0" borderId="1" xfId="3" applyNumberFormat="1" applyFont="1" applyBorder="1" applyAlignment="1">
      <alignment vertical="center"/>
    </xf>
    <xf numFmtId="166" fontId="27" fillId="0" borderId="0" xfId="3" applyNumberFormat="1" applyFont="1" applyFill="1" applyAlignment="1">
      <alignment vertical="center"/>
    </xf>
    <xf numFmtId="166" fontId="33" fillId="0" borderId="1" xfId="4" applyNumberFormat="1" applyFont="1" applyBorder="1" applyAlignment="1">
      <alignment vertical="center"/>
    </xf>
    <xf numFmtId="166" fontId="63" fillId="0" borderId="0" xfId="4" applyNumberFormat="1" applyFont="1" applyAlignment="1">
      <alignment vertical="center"/>
    </xf>
    <xf numFmtId="180" fontId="33" fillId="0" borderId="1" xfId="4" applyNumberFormat="1" applyFont="1" applyBorder="1" applyAlignment="1">
      <alignment vertical="center"/>
    </xf>
    <xf numFmtId="0" fontId="33" fillId="0" borderId="1" xfId="3" applyFont="1" applyBorder="1" applyAlignment="1">
      <alignment horizontal="center" vertical="center" wrapText="1"/>
    </xf>
    <xf numFmtId="173" fontId="33" fillId="0" borderId="1" xfId="4" applyNumberFormat="1" applyFont="1" applyBorder="1" applyAlignment="1">
      <alignment horizontal="center" vertical="center"/>
    </xf>
    <xf numFmtId="178" fontId="33" fillId="0" borderId="1" xfId="4" applyNumberFormat="1" applyFont="1" applyBorder="1" applyAlignment="1">
      <alignment horizontal="center" vertical="center"/>
    </xf>
    <xf numFmtId="0" fontId="45" fillId="0" borderId="1" xfId="3" applyFont="1" applyBorder="1" applyAlignment="1">
      <alignment horizontal="center" vertical="center"/>
    </xf>
    <xf numFmtId="0" fontId="45" fillId="0" borderId="1" xfId="3" applyFont="1" applyBorder="1" applyAlignment="1">
      <alignment vertical="center" wrapText="1"/>
    </xf>
    <xf numFmtId="0" fontId="45" fillId="0" borderId="1" xfId="3" applyFont="1" applyBorder="1" applyAlignment="1">
      <alignment vertical="center"/>
    </xf>
    <xf numFmtId="0" fontId="45" fillId="0" borderId="0" xfId="3" applyFont="1"/>
    <xf numFmtId="0" fontId="46" fillId="0" borderId="0" xfId="3" applyFont="1" applyBorder="1" applyAlignment="1">
      <alignment horizontal="center" vertical="center" wrapText="1"/>
    </xf>
    <xf numFmtId="0" fontId="46" fillId="0" borderId="0" xfId="3" applyFont="1" applyBorder="1" applyAlignment="1">
      <alignment horizontal="center" vertical="center"/>
    </xf>
    <xf numFmtId="0" fontId="46" fillId="0" borderId="0" xfId="3" applyFont="1" applyBorder="1" applyAlignment="1">
      <alignment horizontal="center"/>
    </xf>
    <xf numFmtId="0" fontId="46" fillId="0" borderId="2" xfId="3" applyFont="1" applyBorder="1" applyAlignment="1">
      <alignment horizontal="center"/>
    </xf>
    <xf numFmtId="0" fontId="39" fillId="0" borderId="3" xfId="3" applyFont="1" applyBorder="1" applyAlignment="1">
      <alignment horizontal="center" vertical="center"/>
    </xf>
    <xf numFmtId="0" fontId="39" fillId="0" borderId="12" xfId="3" applyFont="1" applyBorder="1" applyAlignment="1">
      <alignment horizontal="center" vertical="center" wrapText="1"/>
    </xf>
    <xf numFmtId="0" fontId="39" fillId="0" borderId="0" xfId="3" applyFont="1"/>
    <xf numFmtId="0" fontId="39" fillId="0" borderId="4" xfId="3" applyFont="1" applyBorder="1" applyAlignment="1">
      <alignment horizontal="center" vertical="center"/>
    </xf>
    <xf numFmtId="0" fontId="39" fillId="0" borderId="3" xfId="3" applyFont="1" applyBorder="1" applyAlignment="1">
      <alignment horizontal="center" vertical="center" wrapText="1"/>
    </xf>
    <xf numFmtId="0" fontId="39" fillId="0" borderId="3" xfId="3" applyFont="1" applyBorder="1" applyAlignment="1">
      <alignment horizontal="center" vertical="center"/>
    </xf>
    <xf numFmtId="0" fontId="45" fillId="0" borderId="30" xfId="3" applyFont="1" applyBorder="1" applyAlignment="1">
      <alignment horizontal="center"/>
    </xf>
    <xf numFmtId="0" fontId="46" fillId="0" borderId="30" xfId="3" applyFont="1" applyBorder="1" applyAlignment="1">
      <alignment vertical="center" wrapText="1"/>
    </xf>
    <xf numFmtId="0" fontId="46" fillId="0" borderId="30" xfId="3" applyFont="1" applyBorder="1" applyAlignment="1">
      <alignment horizontal="center"/>
    </xf>
    <xf numFmtId="43" fontId="46" fillId="0" borderId="30" xfId="4" applyNumberFormat="1" applyFont="1" applyBorder="1" applyAlignment="1">
      <alignment horizontal="center"/>
    </xf>
    <xf numFmtId="0" fontId="45" fillId="0" borderId="30" xfId="3" applyFont="1" applyBorder="1"/>
    <xf numFmtId="0" fontId="46" fillId="0" borderId="7" xfId="3" applyFont="1" applyBorder="1" applyAlignment="1">
      <alignment horizontal="center" vertical="center"/>
    </xf>
    <xf numFmtId="0" fontId="46" fillId="0" borderId="7" xfId="3" applyFont="1" applyBorder="1" applyAlignment="1">
      <alignment vertical="center" wrapText="1"/>
    </xf>
    <xf numFmtId="0" fontId="46" fillId="0" borderId="7" xfId="3" applyFont="1" applyBorder="1" applyAlignment="1">
      <alignment horizontal="center"/>
    </xf>
    <xf numFmtId="43" fontId="46" fillId="0" borderId="7" xfId="4" applyNumberFormat="1" applyFont="1" applyBorder="1" applyAlignment="1">
      <alignment horizontal="center"/>
    </xf>
    <xf numFmtId="0" fontId="46" fillId="0" borderId="0" xfId="3" applyFont="1"/>
    <xf numFmtId="0" fontId="45" fillId="0" borderId="7" xfId="3" applyFont="1" applyBorder="1" applyAlignment="1">
      <alignment vertical="center"/>
    </xf>
    <xf numFmtId="43" fontId="45" fillId="0" borderId="7" xfId="4" applyNumberFormat="1" applyFont="1" applyBorder="1" applyAlignment="1">
      <alignment vertical="center"/>
    </xf>
    <xf numFmtId="0" fontId="46" fillId="0" borderId="7" xfId="3" applyFont="1" applyBorder="1"/>
    <xf numFmtId="0" fontId="45" fillId="0" borderId="7" xfId="3" applyFont="1" applyBorder="1"/>
    <xf numFmtId="0" fontId="46" fillId="0" borderId="0" xfId="3" applyFont="1" applyAlignment="1">
      <alignment horizontal="center"/>
    </xf>
    <xf numFmtId="0" fontId="45" fillId="0" borderId="0" xfId="3" applyFont="1" applyAlignment="1">
      <alignment horizontal="center"/>
    </xf>
    <xf numFmtId="43" fontId="45" fillId="0" borderId="6" xfId="4" applyNumberFormat="1" applyFont="1" applyBorder="1" applyAlignment="1">
      <alignment vertical="center"/>
    </xf>
    <xf numFmtId="0" fontId="9" fillId="0" borderId="0" xfId="3" applyFont="1" applyAlignment="1">
      <alignment horizontal="justify" vertical="center"/>
    </xf>
    <xf numFmtId="0" fontId="3" fillId="0" borderId="0" xfId="3" applyFont="1" applyAlignment="1">
      <alignment horizontal="center" vertical="center" wrapText="1"/>
    </xf>
    <xf numFmtId="0" fontId="3" fillId="0" borderId="0" xfId="3" applyFont="1" applyAlignment="1">
      <alignment horizontal="center" vertical="center"/>
    </xf>
    <xf numFmtId="0" fontId="3" fillId="0" borderId="0" xfId="3" applyFont="1" applyAlignment="1">
      <alignment horizontal="center" vertical="center"/>
    </xf>
    <xf numFmtId="0" fontId="33" fillId="9" borderId="4" xfId="3" applyFont="1" applyFill="1" applyBorder="1" applyAlignment="1">
      <alignment horizontal="center" vertical="center" wrapText="1"/>
    </xf>
    <xf numFmtId="0" fontId="46" fillId="0" borderId="30" xfId="3" applyFont="1" applyBorder="1" applyAlignment="1">
      <alignment horizontal="center" vertical="center"/>
    </xf>
    <xf numFmtId="0" fontId="46" fillId="0" borderId="30" xfId="3" applyFont="1" applyBorder="1" applyAlignment="1">
      <alignment horizontal="justify" vertical="center"/>
    </xf>
    <xf numFmtId="0" fontId="46" fillId="0" borderId="30" xfId="3" applyFont="1" applyBorder="1" applyAlignment="1">
      <alignment vertical="center"/>
    </xf>
    <xf numFmtId="0" fontId="45" fillId="0" borderId="7" xfId="3" quotePrefix="1" applyFont="1" applyFill="1" applyBorder="1" applyAlignment="1">
      <alignment horizontal="left" vertical="center" wrapText="1"/>
    </xf>
    <xf numFmtId="0" fontId="45" fillId="0" borderId="7" xfId="3" quotePrefix="1" applyFont="1" applyBorder="1" applyAlignment="1">
      <alignment horizontal="left" vertical="center" wrapText="1"/>
    </xf>
    <xf numFmtId="0" fontId="46" fillId="0" borderId="7" xfId="3" applyFont="1" applyBorder="1" applyAlignment="1">
      <alignment horizontal="justify" vertical="center"/>
    </xf>
    <xf numFmtId="0" fontId="46" fillId="0" borderId="7" xfId="3" applyFont="1" applyBorder="1" applyAlignment="1">
      <alignment vertical="center"/>
    </xf>
    <xf numFmtId="0" fontId="45" fillId="0" borderId="6" xfId="3" quotePrefix="1" applyFont="1" applyFill="1" applyBorder="1" applyAlignment="1">
      <alignment horizontal="left" vertical="center" wrapText="1"/>
    </xf>
    <xf numFmtId="0" fontId="9" fillId="0" borderId="0" xfId="3" applyFont="1" applyAlignment="1">
      <alignment horizontal="center" vertical="center"/>
    </xf>
    <xf numFmtId="0" fontId="39" fillId="0" borderId="17"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16" xfId="3" applyFont="1" applyBorder="1" applyAlignment="1">
      <alignment horizontal="center" vertical="center" wrapText="1"/>
    </xf>
    <xf numFmtId="0" fontId="39" fillId="0" borderId="10" xfId="3" applyFont="1" applyBorder="1" applyAlignment="1">
      <alignment horizontal="center" vertical="center"/>
    </xf>
    <xf numFmtId="0" fontId="39" fillId="0" borderId="10" xfId="3" applyFont="1" applyBorder="1" applyAlignment="1">
      <alignment horizontal="center" vertical="center" wrapText="1"/>
    </xf>
    <xf numFmtId="0" fontId="33" fillId="9" borderId="4" xfId="3" applyFont="1" applyFill="1" applyBorder="1" applyAlignment="1">
      <alignment horizontal="center" vertical="center"/>
    </xf>
    <xf numFmtId="0" fontId="39" fillId="0" borderId="4" xfId="3" applyFont="1" applyBorder="1" applyAlignment="1">
      <alignment horizontal="center" vertical="center"/>
    </xf>
    <xf numFmtId="0" fontId="39" fillId="0" borderId="4" xfId="3" applyFont="1" applyBorder="1" applyAlignment="1">
      <alignment horizontal="left" vertical="center" wrapText="1"/>
    </xf>
    <xf numFmtId="0" fontId="39" fillId="5" borderId="1" xfId="3" applyFont="1" applyFill="1" applyBorder="1" applyAlignment="1">
      <alignment horizontal="center" vertical="center"/>
    </xf>
    <xf numFmtId="0" fontId="39" fillId="5" borderId="1" xfId="3" applyFont="1" applyFill="1" applyBorder="1" applyAlignment="1">
      <alignment horizontal="left" vertical="center" wrapText="1"/>
    </xf>
    <xf numFmtId="0" fontId="39" fillId="5" borderId="1" xfId="3" applyFont="1" applyFill="1" applyBorder="1" applyAlignment="1">
      <alignment horizontal="right" vertical="center" wrapText="1"/>
    </xf>
    <xf numFmtId="0" fontId="33" fillId="0" borderId="4" xfId="3" applyFont="1" applyBorder="1" applyAlignment="1">
      <alignment horizontal="center" vertical="center"/>
    </xf>
    <xf numFmtId="0" fontId="34" fillId="5" borderId="1" xfId="3" quotePrefix="1" applyFont="1" applyFill="1" applyBorder="1" applyAlignment="1">
      <alignment horizontal="left" vertical="center" wrapText="1"/>
    </xf>
    <xf numFmtId="0" fontId="33" fillId="5" borderId="1" xfId="3" applyFont="1" applyFill="1" applyBorder="1" applyAlignment="1">
      <alignment horizontal="right" vertical="center" wrapText="1"/>
    </xf>
    <xf numFmtId="0" fontId="33" fillId="5" borderId="1" xfId="3" applyFont="1" applyFill="1" applyBorder="1" applyAlignment="1">
      <alignment horizontal="right" vertical="center"/>
    </xf>
    <xf numFmtId="0" fontId="39" fillId="5" borderId="1" xfId="3" quotePrefix="1" applyFont="1" applyFill="1" applyBorder="1" applyAlignment="1">
      <alignment horizontal="left" vertical="center" wrapText="1"/>
    </xf>
    <xf numFmtId="0" fontId="33" fillId="0" borderId="4" xfId="3" applyFont="1" applyBorder="1" applyAlignment="1">
      <alignment horizontal="left" vertical="center" wrapText="1"/>
    </xf>
    <xf numFmtId="2" fontId="39" fillId="5" borderId="1" xfId="3" applyNumberFormat="1" applyFont="1" applyFill="1" applyBorder="1" applyAlignment="1">
      <alignment horizontal="right" vertical="center" wrapText="1"/>
    </xf>
    <xf numFmtId="2" fontId="33" fillId="5" borderId="1" xfId="3" applyNumberFormat="1" applyFont="1" applyFill="1" applyBorder="1" applyAlignment="1">
      <alignment horizontal="right" vertical="center" wrapText="1"/>
    </xf>
    <xf numFmtId="0" fontId="39" fillId="5" borderId="1" xfId="3" applyFont="1" applyFill="1" applyBorder="1" applyAlignment="1">
      <alignment horizontal="right" vertical="center"/>
    </xf>
    <xf numFmtId="1" fontId="33" fillId="5" borderId="1" xfId="3" applyNumberFormat="1" applyFont="1" applyFill="1" applyBorder="1" applyAlignment="1">
      <alignment horizontal="right" vertical="center" wrapText="1"/>
    </xf>
    <xf numFmtId="0" fontId="39" fillId="0" borderId="4" xfId="3" applyFont="1" applyBorder="1" applyAlignment="1">
      <alignment horizontal="right" vertical="center" wrapText="1"/>
    </xf>
    <xf numFmtId="181" fontId="27" fillId="0" borderId="1" xfId="3" applyNumberFormat="1" applyFont="1" applyBorder="1" applyAlignment="1">
      <alignment horizontal="right" vertical="center"/>
    </xf>
    <xf numFmtId="0" fontId="33" fillId="0" borderId="1" xfId="3" applyFont="1" applyBorder="1" applyAlignment="1">
      <alignment horizontal="right" vertical="center" wrapText="1"/>
    </xf>
    <xf numFmtId="0" fontId="34" fillId="0" borderId="1" xfId="3" quotePrefix="1" applyFont="1" applyBorder="1" applyAlignment="1">
      <alignment horizontal="left" vertical="center" wrapText="1"/>
    </xf>
    <xf numFmtId="0" fontId="33" fillId="0" borderId="1" xfId="3" applyFont="1" applyBorder="1" applyAlignment="1">
      <alignment horizontal="right" vertical="center"/>
    </xf>
    <xf numFmtId="2" fontId="33" fillId="0" borderId="1" xfId="3" applyNumberFormat="1" applyFont="1" applyBorder="1" applyAlignment="1">
      <alignment horizontal="right" vertical="center" wrapText="1"/>
    </xf>
    <xf numFmtId="0" fontId="39" fillId="5" borderId="30" xfId="3" applyFont="1" applyFill="1" applyBorder="1" applyAlignment="1">
      <alignment horizontal="center" vertical="center"/>
    </xf>
    <xf numFmtId="0" fontId="39" fillId="5" borderId="30" xfId="3" applyFont="1" applyFill="1" applyBorder="1" applyAlignment="1">
      <alignment horizontal="left" vertical="center" wrapText="1"/>
    </xf>
    <xf numFmtId="164" fontId="39" fillId="5" borderId="30" xfId="4" applyNumberFormat="1" applyFont="1" applyFill="1" applyBorder="1" applyAlignment="1">
      <alignment vertical="center" wrapText="1"/>
    </xf>
    <xf numFmtId="9" fontId="39" fillId="5" borderId="30" xfId="5" applyFont="1" applyFill="1" applyBorder="1" applyAlignment="1">
      <alignment horizontal="center" vertical="center" wrapText="1"/>
    </xf>
    <xf numFmtId="0" fontId="39" fillId="5" borderId="30" xfId="3" applyFont="1" applyFill="1" applyBorder="1" applyAlignment="1">
      <alignment vertical="center" wrapText="1"/>
    </xf>
    <xf numFmtId="0" fontId="33" fillId="5" borderId="7" xfId="3" applyFont="1" applyFill="1" applyBorder="1" applyAlignment="1">
      <alignment horizontal="center" vertical="center"/>
    </xf>
    <xf numFmtId="0" fontId="33" fillId="5" borderId="7" xfId="3" quotePrefix="1" applyFont="1" applyFill="1" applyBorder="1" applyAlignment="1">
      <alignment horizontal="left" vertical="center" wrapText="1"/>
    </xf>
    <xf numFmtId="0" fontId="39" fillId="5" borderId="7" xfId="3" applyFont="1" applyFill="1" applyBorder="1" applyAlignment="1">
      <alignment vertical="center" wrapText="1"/>
    </xf>
    <xf numFmtId="0" fontId="39" fillId="5" borderId="7" xfId="3" applyFont="1" applyFill="1" applyBorder="1" applyAlignment="1">
      <alignment horizontal="center" vertical="center" wrapText="1"/>
    </xf>
    <xf numFmtId="0" fontId="39" fillId="5" borderId="7" xfId="3" applyFont="1" applyFill="1" applyBorder="1" applyAlignment="1">
      <alignment horizontal="center" vertical="center"/>
    </xf>
    <xf numFmtId="0" fontId="39" fillId="5" borderId="7" xfId="3" applyFont="1" applyFill="1" applyBorder="1" applyAlignment="1">
      <alignment horizontal="left" vertical="center" wrapText="1"/>
    </xf>
    <xf numFmtId="43" fontId="39" fillId="5" borderId="7" xfId="4" applyNumberFormat="1" applyFont="1" applyFill="1" applyBorder="1" applyAlignment="1">
      <alignment vertical="center" wrapText="1"/>
    </xf>
    <xf numFmtId="9" fontId="39" fillId="5" borderId="7" xfId="5" applyFont="1" applyFill="1" applyBorder="1" applyAlignment="1">
      <alignment horizontal="center" vertical="center" wrapText="1"/>
    </xf>
    <xf numFmtId="0" fontId="39" fillId="0" borderId="7" xfId="3" applyFont="1" applyBorder="1" applyAlignment="1">
      <alignment horizontal="center" vertical="center" wrapText="1"/>
    </xf>
    <xf numFmtId="0" fontId="39" fillId="0" borderId="7" xfId="3" applyFont="1" applyBorder="1" applyAlignment="1">
      <alignment horizontal="left" vertical="center" wrapText="1"/>
    </xf>
    <xf numFmtId="0" fontId="33" fillId="0" borderId="7" xfId="3" applyFont="1" applyBorder="1" applyAlignment="1">
      <alignment horizontal="center" vertical="center" wrapText="1"/>
    </xf>
    <xf numFmtId="0" fontId="33" fillId="0" borderId="6" xfId="3" quotePrefix="1" applyFont="1" applyBorder="1" applyAlignment="1">
      <alignment horizontal="left" vertical="center" wrapText="1"/>
    </xf>
    <xf numFmtId="0" fontId="39" fillId="0" borderId="6" xfId="3" applyFont="1" applyBorder="1" applyAlignment="1">
      <alignment horizontal="center" vertical="center" wrapText="1"/>
    </xf>
    <xf numFmtId="0" fontId="39" fillId="0" borderId="6" xfId="3" applyFont="1" applyBorder="1" applyAlignment="1">
      <alignment horizontal="left" vertical="center" wrapText="1"/>
    </xf>
    <xf numFmtId="0" fontId="33" fillId="0" borderId="6" xfId="3" applyFont="1" applyBorder="1" applyAlignment="1">
      <alignment horizontal="center" vertical="center" wrapText="1"/>
    </xf>
    <xf numFmtId="0" fontId="39" fillId="0" borderId="6" xfId="3" applyFont="1" applyBorder="1" applyAlignment="1">
      <alignment horizontal="center" vertical="center"/>
    </xf>
    <xf numFmtId="0" fontId="39" fillId="0" borderId="4" xfId="3" applyFont="1" applyBorder="1" applyAlignment="1">
      <alignment horizontal="center" vertical="center" wrapText="1"/>
    </xf>
    <xf numFmtId="0" fontId="33" fillId="0" borderId="4" xfId="3" quotePrefix="1" applyFont="1" applyBorder="1" applyAlignment="1">
      <alignment horizontal="left" vertical="center" wrapText="1"/>
    </xf>
    <xf numFmtId="43" fontId="33" fillId="0" borderId="4" xfId="4" applyNumberFormat="1" applyFont="1" applyBorder="1" applyAlignment="1">
      <alignment horizontal="left" vertical="center" wrapText="1"/>
    </xf>
    <xf numFmtId="182" fontId="33" fillId="0" borderId="4" xfId="3" applyNumberFormat="1" applyFont="1" applyBorder="1" applyAlignment="1">
      <alignment horizontal="left" vertical="center" wrapText="1"/>
    </xf>
    <xf numFmtId="43" fontId="33" fillId="0" borderId="1" xfId="4" applyNumberFormat="1" applyFont="1" applyBorder="1" applyAlignment="1">
      <alignment horizontal="left" vertical="center" wrapText="1"/>
    </xf>
    <xf numFmtId="3" fontId="33" fillId="0" borderId="4" xfId="3" applyNumberFormat="1" applyFont="1" applyBorder="1" applyAlignment="1">
      <alignment horizontal="left" vertical="center" wrapText="1"/>
    </xf>
    <xf numFmtId="0" fontId="45" fillId="0" borderId="25" xfId="3" applyFont="1" applyBorder="1" applyAlignment="1">
      <alignment vertical="center"/>
    </xf>
  </cellXfs>
  <cellStyles count="23">
    <cellStyle name="Comma" xfId="10" builtinId="3"/>
    <cellStyle name="Comma 2" xfId="4"/>
    <cellStyle name="Comma 2 2" xfId="16"/>
    <cellStyle name="Comma 2 3" xfId="20"/>
    <cellStyle name="Comma 3" xfId="15"/>
    <cellStyle name="Comma 4" xfId="17"/>
    <cellStyle name="Comma 5" xfId="18"/>
    <cellStyle name="Comma 7" xfId="21"/>
    <cellStyle name="Comma_Sheet1" xfId="22"/>
    <cellStyle name="Hyperlink" xfId="13" builtinId="8"/>
    <cellStyle name="Normal" xfId="0" builtinId="0"/>
    <cellStyle name="Normal 2" xfId="2"/>
    <cellStyle name="Normal 2 2" xfId="12"/>
    <cellStyle name="Normal 2 3" xfId="19"/>
    <cellStyle name="Normal 3" xfId="3"/>
    <cellStyle name="Normal 4" xfId="6"/>
    <cellStyle name="Normal 4 2" xfId="14"/>
    <cellStyle name="Normal 5" xfId="7"/>
    <cellStyle name="Normal 6" xfId="8"/>
    <cellStyle name="Normal_8vung1 2" xfId="9"/>
    <cellStyle name="Normal_Bieu mau (CV )" xfId="11"/>
    <cellStyle name="Normal_Sheet1" xfId="1"/>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50" Type="http://schemas.openxmlformats.org/officeDocument/2006/relationships/externalLink" Target="externalLinks/externalLink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ngbac-prmumyd/gh/KL%20Than%20HL%2015-05-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TONG%20HOP/NAM%202020/TAI%20CHINH/CONG%20VAN/QBWDF+QPNN_BAO%20CAO_CV%201082-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TONG%20HOP/NAM%202020/TAI%20CHINH/CONG%20VAN/hoi%20phu%20nu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IET%20HA/VAN%20BAN%20VIET%20HA/N&#258;M%202022/ODA/bao%20cao%202020/bao%20cao%20no%202021%2025.1.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31.192.7/SoTaiChinh/CacPhongBan/PhongQuanLyNganSach/LeVietHa/C%20Huong/b&#225;o%20c&#225;o%202018/m&#244;i%20tr&#432;&#7901;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VIET%20HA/VAN%20BAN%20VIET%20HA/NAM%202020/ODA/bao%20cao%20chung/cong%20khai%20no%202019/CONG%20KHAI%20NO%202019%20sau%20quyet%20toa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VIET%20HA/VAN%20BAN%20VIET%20HA/NAM%202020/ODA/bao%20cao%20chung/bao%20cao%20no%202019/BAO%20CAO%20NO%202019%20sau%20quyet%20toa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0.31.192.7/SoTaiChinh/CacPhongBan/PhongQuanLyNganSach/LeVietHa/C%20Huong/b&#225;o%20c&#225;o%202018/qu&#7929;%20ph&#7909;%20n&#7919;(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ng%20viec%20theo%20phan%20cong%20-%20Em%20Hang/Bao%20cao%20thanh%20tra/Bao%20cao%20khac/GD%2016-21/PHU%20LUC%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nsdp30/my%20documents/My%20Documents/Microsoft%20Excel/Revenue/T001228%20Du%20kien%20so%20thuong%20vuot%20thu%20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TC15/SHARE_QLNSDPNSNN$/Hang/Bieu%20mau%20thu%202003%20vong%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rangdh01/Desktop/Ra%20soat%20so%20lieu%20QT%202019/So%20lieu%20ngay%2009-03-2021/0832021-Tong%20hop%20QT%20nam%202019%20(Khop%20s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CSVR02/NSNN-QLNS$/My%20Documents/XLS/GIADU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3nsdp25/my%20documents/My%20Documents/Microsoft%20Excel/Plan%202002/QH%20thong%20qua/Phu%20luc/UBTVQH/H011223%20Dau%20tu%20mot%20so%20muc%20tieu%20nam%202002%20(Phu%20luc%2010%20-%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csvr02/NSNN-DP$/Hang/Bieu%20mau%20thu%202003%20vong%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Documents/Zalo%20Received%20Files/Bieu-Phu%20luc%20quy%20ngoai%20ngan%20sach%202011-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TONG%20HOP/NAM%202020/TAI%20CHINH/CONG%20VAN/quy%20dat%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MT"/>
      <sheetName val="PL1"/>
      <sheetName val="PL2"/>
      <sheetName val="KLTT"/>
      <sheetName val="TKT"/>
      <sheetName val="DG"/>
      <sheetName val="xedap"/>
      <sheetName val="san hang rao"/>
      <sheetName val="Ttin"/>
      <sheetName val="Dienngoai"/>
      <sheetName val="be canh"/>
      <sheetName val="ga ra"/>
      <sheetName val="Nuoct"/>
      <sheetName val="DN"/>
      <sheetName val="TLNtruc"/>
      <sheetName val="TLbe"/>
      <sheetName val="CTNUOC"/>
      <sheetName val="TL coc"/>
      <sheetName val="TL than"/>
      <sheetName val="KLchitiet"/>
      <sheetName val="GVLDHT"/>
      <sheetName val="DGCT"/>
      <sheetName val="CPLT"/>
      <sheetName val="10000000"/>
      <sheetName val="00000000"/>
      <sheetName val="00000001"/>
      <sheetName val="20000000"/>
      <sheetName val="30000000"/>
      <sheetName val="40000000"/>
      <sheetName val="XL4Test5"/>
      <sheetName val="chitimc"/>
      <sheetName val="dongia (2)"/>
      <sheetName val="LKVL-CK-HT-GD1"/>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gvl"/>
      <sheetName val="thao-go"/>
      <sheetName val="DON GIA"/>
      <sheetName val="TONGKE-HT"/>
      <sheetName val="dtxl"/>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san_hang_rao"/>
      <sheetName val="be_canh"/>
      <sheetName val="ga_ra"/>
      <sheetName val="TL_coc"/>
      <sheetName val="TL_than"/>
      <sheetName val="san_hang_rao1"/>
      <sheetName val="be_canh1"/>
      <sheetName val="ga_ra1"/>
      <sheetName val="TL_coc1"/>
      <sheetName val="TL_than1"/>
      <sheetName val="G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SO 1"/>
      <sheetName val="BIEU SO 2"/>
      <sheetName val="BIEU SO 3"/>
      <sheetName val="BIEU SO 4"/>
      <sheetName val="BIEU SO 5"/>
    </sheetNames>
    <sheetDataSet>
      <sheetData sheetId="0" refreshError="1"/>
      <sheetData sheetId="1">
        <row r="16">
          <cell r="D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row>
        <row r="17">
          <cell r="D17">
            <v>5</v>
          </cell>
          <cell r="F17">
            <v>5</v>
          </cell>
          <cell r="H17">
            <v>5</v>
          </cell>
          <cell r="J17">
            <v>5</v>
          </cell>
          <cell r="L17">
            <v>5</v>
          </cell>
          <cell r="N17">
            <v>5</v>
          </cell>
          <cell r="P17">
            <v>5</v>
          </cell>
          <cell r="R17">
            <v>5</v>
          </cell>
          <cell r="T17">
            <v>5</v>
          </cell>
          <cell r="U17">
            <v>5</v>
          </cell>
        </row>
      </sheetData>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SO 1"/>
      <sheetName val="BIEU SO 2"/>
      <sheetName val="BIEU SO 3"/>
      <sheetName val="BIEU SO 4"/>
      <sheetName val="BIEU SO 5"/>
    </sheetNames>
    <sheetDataSet>
      <sheetData sheetId="0" refreshError="1"/>
      <sheetData sheetId="1" refreshError="1"/>
      <sheetData sheetId="2" refreshError="1"/>
      <sheetData sheetId="3" refreshError="1"/>
      <sheetData sheetId="4">
        <row r="12">
          <cell r="L12">
            <v>43173</v>
          </cell>
          <cell r="N12">
            <v>2060</v>
          </cell>
          <cell r="P12">
            <v>15053</v>
          </cell>
          <cell r="R12">
            <v>5390</v>
          </cell>
          <cell r="T12">
            <v>39866</v>
          </cell>
          <cell r="V12">
            <v>7760</v>
          </cell>
          <cell r="X12">
            <v>38465</v>
          </cell>
          <cell r="Z12">
            <v>10720</v>
          </cell>
          <cell r="AB12">
            <v>38072</v>
          </cell>
          <cell r="AD12">
            <v>14480</v>
          </cell>
          <cell r="AF12">
            <v>68706</v>
          </cell>
          <cell r="AH12">
            <v>19340</v>
          </cell>
          <cell r="AJ12">
            <v>59932</v>
          </cell>
          <cell r="AL12">
            <v>25050</v>
          </cell>
          <cell r="AN12">
            <v>42940</v>
          </cell>
          <cell r="AP12">
            <v>26407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5"/>
      <sheetName val="Sheet2"/>
      <sheetName val="Sheet3"/>
      <sheetName val="Sheet4"/>
    </sheetNames>
    <sheetDataSet>
      <sheetData sheetId="0" refreshError="1"/>
      <sheetData sheetId="1">
        <row r="15">
          <cell r="H15">
            <v>17499.986292999994</v>
          </cell>
          <cell r="P15">
            <v>17500</v>
          </cell>
        </row>
        <row r="18">
          <cell r="H18">
            <v>24871</v>
          </cell>
          <cell r="O18">
            <v>13048</v>
          </cell>
          <cell r="P18">
            <v>1404</v>
          </cell>
        </row>
        <row r="19">
          <cell r="H19">
            <v>106384.086884</v>
          </cell>
          <cell r="O19">
            <v>22436</v>
          </cell>
        </row>
        <row r="20">
          <cell r="H20">
            <v>12401</v>
          </cell>
          <cell r="O20">
            <v>2297</v>
          </cell>
          <cell r="P20">
            <v>313.24</v>
          </cell>
        </row>
        <row r="21">
          <cell r="H21">
            <v>82312.302683000002</v>
          </cell>
          <cell r="O21">
            <v>33308</v>
          </cell>
        </row>
        <row r="22">
          <cell r="H22">
            <v>34009.729999999996</v>
          </cell>
          <cell r="Q22">
            <v>262</v>
          </cell>
        </row>
        <row r="23">
          <cell r="H23">
            <v>15425</v>
          </cell>
          <cell r="O23">
            <v>35886</v>
          </cell>
        </row>
        <row r="24">
          <cell r="H24">
            <v>260</v>
          </cell>
          <cell r="O24">
            <v>490</v>
          </cell>
        </row>
        <row r="25">
          <cell r="H25">
            <v>0</v>
          </cell>
          <cell r="O25">
            <v>1018</v>
          </cell>
        </row>
        <row r="26">
          <cell r="O26">
            <v>7244</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III"/>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ông khai"/>
      <sheetName val="Sheet1"/>
      <sheetName val="Sheet2"/>
      <sheetName val="Sheet3"/>
    </sheetNames>
    <sheetDataSet>
      <sheetData sheetId="0">
        <row r="19">
          <cell r="H19">
            <v>6851.9131159999997</v>
          </cell>
        </row>
        <row r="21">
          <cell r="H21">
            <v>23197.697316999998</v>
          </cell>
        </row>
      </sheetData>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thang 2019"/>
      <sheetName val="Sheet1"/>
      <sheetName val="Sheet2"/>
      <sheetName val="Sheet3"/>
    </sheetNames>
    <sheetDataSet>
      <sheetData sheetId="0">
        <row r="19">
          <cell r="I19">
            <v>42376.086884000004</v>
          </cell>
        </row>
        <row r="21">
          <cell r="I21">
            <v>21968.302683000002</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III"/>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NG DAI"/>
      <sheetName val="BAC QUANG BINH"/>
      <sheetName val="THUY LOI"/>
      <sheetName val="XỔ SỐ"/>
      <sheetName val="NƯỚC"/>
      <sheetName val="ĐÔ THỊ"/>
      <sheetName val="LE NINH"/>
      <sheetName val="VIET TRUNG"/>
      <sheetName val="ĐƯỜNG SÔNG"/>
      <sheetName val="TỔNG HỢP"/>
    </sheetNames>
    <sheetDataSet>
      <sheetData sheetId="0">
        <row r="9">
          <cell r="D9">
            <v>45</v>
          </cell>
          <cell r="E9">
            <v>20</v>
          </cell>
          <cell r="F9">
            <v>60</v>
          </cell>
          <cell r="G9">
            <v>60</v>
          </cell>
          <cell r="H9">
            <v>93</v>
          </cell>
          <cell r="I9">
            <v>0</v>
          </cell>
          <cell r="J9">
            <v>278</v>
          </cell>
        </row>
        <row r="12">
          <cell r="D12">
            <v>190</v>
          </cell>
          <cell r="E12">
            <v>80</v>
          </cell>
          <cell r="F12">
            <v>220</v>
          </cell>
          <cell r="G12">
            <v>200</v>
          </cell>
          <cell r="H12">
            <v>110</v>
          </cell>
          <cell r="I12">
            <v>100</v>
          </cell>
          <cell r="J12">
            <v>900</v>
          </cell>
        </row>
        <row r="17">
          <cell r="D17">
            <v>2</v>
          </cell>
          <cell r="E17">
            <v>2</v>
          </cell>
          <cell r="F17">
            <v>2</v>
          </cell>
          <cell r="G17">
            <v>2</v>
          </cell>
          <cell r="H17">
            <v>2</v>
          </cell>
          <cell r="I17">
            <v>2</v>
          </cell>
          <cell r="J17">
            <v>12</v>
          </cell>
        </row>
        <row r="18">
          <cell r="D18">
            <v>2</v>
          </cell>
          <cell r="E18">
            <v>2</v>
          </cell>
          <cell r="F18">
            <v>2</v>
          </cell>
          <cell r="G18">
            <v>2</v>
          </cell>
          <cell r="H18">
            <v>2</v>
          </cell>
          <cell r="I18">
            <v>2</v>
          </cell>
          <cell r="J18">
            <v>12</v>
          </cell>
        </row>
        <row r="34">
          <cell r="D34">
            <v>14</v>
          </cell>
          <cell r="E34">
            <v>14</v>
          </cell>
          <cell r="F34">
            <v>14</v>
          </cell>
          <cell r="G34">
            <v>14</v>
          </cell>
          <cell r="H34">
            <v>14</v>
          </cell>
          <cell r="I34">
            <v>11</v>
          </cell>
        </row>
        <row r="37">
          <cell r="H37">
            <v>3</v>
          </cell>
          <cell r="J37">
            <v>3</v>
          </cell>
        </row>
        <row r="38">
          <cell r="H38">
            <v>46.97</v>
          </cell>
          <cell r="J38">
            <v>46.97</v>
          </cell>
        </row>
        <row r="44">
          <cell r="D44">
            <v>3638</v>
          </cell>
          <cell r="E44">
            <v>4599</v>
          </cell>
          <cell r="F44">
            <v>4599</v>
          </cell>
          <cell r="G44">
            <v>4707</v>
          </cell>
          <cell r="H44">
            <v>4758</v>
          </cell>
          <cell r="I44">
            <v>4758</v>
          </cell>
          <cell r="J44">
            <v>4509.833333333333</v>
          </cell>
        </row>
        <row r="47">
          <cell r="D47">
            <v>120246</v>
          </cell>
          <cell r="E47">
            <v>120245</v>
          </cell>
          <cell r="F47">
            <v>120245</v>
          </cell>
          <cell r="G47">
            <v>120445</v>
          </cell>
          <cell r="H47">
            <v>121363</v>
          </cell>
          <cell r="I47">
            <v>121400</v>
          </cell>
          <cell r="J47">
            <v>120657.33333333333</v>
          </cell>
        </row>
      </sheetData>
      <sheetData sheetId="1">
        <row r="13">
          <cell r="E13">
            <v>35</v>
          </cell>
          <cell r="F13">
            <v>38</v>
          </cell>
          <cell r="G13">
            <v>38</v>
          </cell>
          <cell r="H13">
            <v>39</v>
          </cell>
          <cell r="I13">
            <v>40</v>
          </cell>
          <cell r="J13">
            <v>190</v>
          </cell>
        </row>
        <row r="35">
          <cell r="D35">
            <v>8</v>
          </cell>
          <cell r="E35">
            <v>8</v>
          </cell>
          <cell r="F35">
            <v>7</v>
          </cell>
          <cell r="G35">
            <v>6</v>
          </cell>
          <cell r="H35">
            <v>2</v>
          </cell>
          <cell r="I35">
            <v>2</v>
          </cell>
        </row>
        <row r="38">
          <cell r="E38">
            <v>1</v>
          </cell>
          <cell r="F38">
            <v>1</v>
          </cell>
          <cell r="G38">
            <v>4</v>
          </cell>
          <cell r="J38">
            <v>6</v>
          </cell>
        </row>
        <row r="39">
          <cell r="E39">
            <v>70</v>
          </cell>
          <cell r="F39">
            <v>23</v>
          </cell>
          <cell r="G39">
            <v>455</v>
          </cell>
          <cell r="J39">
            <v>548</v>
          </cell>
        </row>
        <row r="45">
          <cell r="D45">
            <v>1396</v>
          </cell>
          <cell r="E45">
            <v>1336</v>
          </cell>
          <cell r="F45">
            <v>1336</v>
          </cell>
          <cell r="G45">
            <v>1321</v>
          </cell>
          <cell r="H45">
            <v>1321</v>
          </cell>
          <cell r="I45">
            <v>1229</v>
          </cell>
          <cell r="J45">
            <v>1323.1666666666667</v>
          </cell>
        </row>
        <row r="48">
          <cell r="D48">
            <v>82340</v>
          </cell>
          <cell r="E48">
            <v>50061</v>
          </cell>
          <cell r="F48">
            <v>49773</v>
          </cell>
          <cell r="G48">
            <v>49773</v>
          </cell>
          <cell r="H48">
            <v>49773</v>
          </cell>
          <cell r="I48">
            <v>51287</v>
          </cell>
          <cell r="J48">
            <v>55501.166666666664</v>
          </cell>
        </row>
      </sheetData>
      <sheetData sheetId="2">
        <row r="10">
          <cell r="D10">
            <v>20</v>
          </cell>
          <cell r="E10">
            <v>19</v>
          </cell>
          <cell r="F10">
            <v>19</v>
          </cell>
          <cell r="G10">
            <v>20</v>
          </cell>
          <cell r="H10">
            <v>36</v>
          </cell>
          <cell r="I10">
            <v>40</v>
          </cell>
          <cell r="J10">
            <v>154</v>
          </cell>
        </row>
        <row r="11">
          <cell r="D11">
            <v>12000</v>
          </cell>
          <cell r="E11">
            <v>11000</v>
          </cell>
          <cell r="F11">
            <v>12000</v>
          </cell>
          <cell r="G11">
            <v>12000</v>
          </cell>
          <cell r="H11">
            <v>12000</v>
          </cell>
          <cell r="I11">
            <v>12000</v>
          </cell>
          <cell r="J11">
            <v>71000</v>
          </cell>
        </row>
        <row r="12">
          <cell r="D12">
            <v>2</v>
          </cell>
          <cell r="E12">
            <v>1.1000000000000001</v>
          </cell>
          <cell r="F12">
            <v>1.1000000000000001</v>
          </cell>
          <cell r="G12">
            <v>1.1000000000000001</v>
          </cell>
          <cell r="H12">
            <v>1</v>
          </cell>
          <cell r="I12">
            <v>1</v>
          </cell>
          <cell r="J12">
            <v>7.3000000000000007</v>
          </cell>
        </row>
        <row r="13">
          <cell r="D13">
            <v>23</v>
          </cell>
          <cell r="E13">
            <v>24</v>
          </cell>
          <cell r="F13">
            <v>23</v>
          </cell>
          <cell r="G13">
            <v>25</v>
          </cell>
          <cell r="H13">
            <v>25</v>
          </cell>
          <cell r="I13">
            <v>24</v>
          </cell>
          <cell r="J13">
            <v>144</v>
          </cell>
        </row>
        <row r="35">
          <cell r="D35">
            <v>2</v>
          </cell>
          <cell r="E35">
            <v>2</v>
          </cell>
          <cell r="F35">
            <v>2</v>
          </cell>
          <cell r="G35">
            <v>2</v>
          </cell>
          <cell r="H35">
            <v>2</v>
          </cell>
          <cell r="I35">
            <v>2</v>
          </cell>
        </row>
        <row r="48">
          <cell r="D48">
            <v>13431</v>
          </cell>
          <cell r="E48">
            <v>13431</v>
          </cell>
          <cell r="F48">
            <v>13431</v>
          </cell>
          <cell r="G48">
            <v>72286</v>
          </cell>
          <cell r="H48">
            <v>882753</v>
          </cell>
          <cell r="I48">
            <v>882753</v>
          </cell>
          <cell r="J48">
            <v>313014.16666666669</v>
          </cell>
        </row>
      </sheetData>
      <sheetData sheetId="3">
        <row r="35">
          <cell r="D35">
            <v>8</v>
          </cell>
          <cell r="E35">
            <v>8</v>
          </cell>
          <cell r="F35">
            <v>9</v>
          </cell>
          <cell r="G35">
            <v>9</v>
          </cell>
          <cell r="H35">
            <v>9</v>
          </cell>
          <cell r="I35">
            <v>9</v>
          </cell>
        </row>
        <row r="36">
          <cell r="D36">
            <v>1</v>
          </cell>
          <cell r="E36">
            <v>1</v>
          </cell>
          <cell r="J36">
            <v>2</v>
          </cell>
        </row>
        <row r="37">
          <cell r="D37">
            <v>900</v>
          </cell>
          <cell r="E37">
            <v>776</v>
          </cell>
          <cell r="J37">
            <v>1676</v>
          </cell>
        </row>
        <row r="38">
          <cell r="D38">
            <v>1</v>
          </cell>
          <cell r="J38">
            <v>1</v>
          </cell>
        </row>
        <row r="39">
          <cell r="D39">
            <v>50</v>
          </cell>
          <cell r="J39">
            <v>50</v>
          </cell>
        </row>
        <row r="45">
          <cell r="D45">
            <v>9</v>
          </cell>
          <cell r="E45">
            <v>9</v>
          </cell>
          <cell r="F45">
            <v>9</v>
          </cell>
          <cell r="G45">
            <v>9</v>
          </cell>
          <cell r="H45">
            <v>9</v>
          </cell>
          <cell r="I45">
            <v>9</v>
          </cell>
          <cell r="J45">
            <v>9</v>
          </cell>
        </row>
        <row r="48">
          <cell r="D48">
            <v>25976</v>
          </cell>
          <cell r="E48">
            <v>26674</v>
          </cell>
          <cell r="F48">
            <v>27439</v>
          </cell>
          <cell r="G48">
            <v>28299</v>
          </cell>
          <cell r="H48">
            <v>28944</v>
          </cell>
          <cell r="I48">
            <v>29725</v>
          </cell>
          <cell r="J48">
            <v>27842.833333333332</v>
          </cell>
        </row>
      </sheetData>
      <sheetData sheetId="4">
        <row r="10">
          <cell r="D10">
            <v>18</v>
          </cell>
          <cell r="E10">
            <v>19</v>
          </cell>
          <cell r="F10">
            <v>22</v>
          </cell>
          <cell r="G10">
            <v>17</v>
          </cell>
          <cell r="H10">
            <v>17</v>
          </cell>
          <cell r="I10">
            <v>17</v>
          </cell>
          <cell r="J10">
            <v>110</v>
          </cell>
        </row>
        <row r="11">
          <cell r="D11">
            <v>8700</v>
          </cell>
          <cell r="E11">
            <v>9500</v>
          </cell>
          <cell r="F11">
            <v>11411</v>
          </cell>
          <cell r="G11">
            <v>8600</v>
          </cell>
          <cell r="H11">
            <v>8700</v>
          </cell>
          <cell r="I11">
            <v>7750</v>
          </cell>
          <cell r="J11">
            <v>54661</v>
          </cell>
        </row>
        <row r="12">
          <cell r="D12">
            <v>230</v>
          </cell>
          <cell r="E12">
            <v>250</v>
          </cell>
          <cell r="F12">
            <v>260</v>
          </cell>
          <cell r="G12">
            <v>205</v>
          </cell>
          <cell r="H12">
            <v>230</v>
          </cell>
          <cell r="I12">
            <v>255</v>
          </cell>
          <cell r="J12">
            <v>1430</v>
          </cell>
        </row>
        <row r="13">
          <cell r="D13">
            <v>75</v>
          </cell>
          <cell r="E13">
            <v>82</v>
          </cell>
          <cell r="F13">
            <v>85</v>
          </cell>
          <cell r="G13">
            <v>91</v>
          </cell>
          <cell r="H13">
            <v>82</v>
          </cell>
          <cell r="I13">
            <v>88</v>
          </cell>
          <cell r="J13">
            <v>503</v>
          </cell>
        </row>
        <row r="18">
          <cell r="D18">
            <v>4</v>
          </cell>
          <cell r="E18">
            <v>6</v>
          </cell>
          <cell r="F18">
            <v>8</v>
          </cell>
          <cell r="G18">
            <v>9</v>
          </cell>
          <cell r="H18">
            <v>5</v>
          </cell>
          <cell r="I18">
            <v>4</v>
          </cell>
          <cell r="J18">
            <v>36</v>
          </cell>
        </row>
        <row r="19">
          <cell r="D19">
            <v>4</v>
          </cell>
          <cell r="E19">
            <v>6</v>
          </cell>
          <cell r="F19">
            <v>8</v>
          </cell>
          <cell r="G19">
            <v>9</v>
          </cell>
          <cell r="H19">
            <v>5</v>
          </cell>
          <cell r="I19">
            <v>4</v>
          </cell>
          <cell r="J19">
            <v>36</v>
          </cell>
        </row>
        <row r="35">
          <cell r="D35">
            <v>3</v>
          </cell>
          <cell r="E35">
            <v>3</v>
          </cell>
          <cell r="F35">
            <v>3</v>
          </cell>
          <cell r="G35">
            <v>2</v>
          </cell>
          <cell r="H35">
            <v>2</v>
          </cell>
          <cell r="I35">
            <v>2</v>
          </cell>
        </row>
        <row r="36">
          <cell r="D36">
            <v>1</v>
          </cell>
          <cell r="J36">
            <v>1</v>
          </cell>
        </row>
        <row r="37">
          <cell r="D37">
            <v>1050</v>
          </cell>
          <cell r="J37">
            <v>1050</v>
          </cell>
        </row>
        <row r="38">
          <cell r="D38">
            <v>1</v>
          </cell>
          <cell r="F38">
            <v>1</v>
          </cell>
          <cell r="J38">
            <v>2</v>
          </cell>
        </row>
        <row r="39">
          <cell r="D39">
            <v>95.5</v>
          </cell>
          <cell r="F39">
            <v>40</v>
          </cell>
          <cell r="J39">
            <v>135.5</v>
          </cell>
        </row>
        <row r="45">
          <cell r="D45">
            <v>111</v>
          </cell>
          <cell r="E45">
            <v>25</v>
          </cell>
          <cell r="F45">
            <v>83</v>
          </cell>
          <cell r="G45">
            <v>60</v>
          </cell>
          <cell r="H45">
            <v>60</v>
          </cell>
          <cell r="I45">
            <v>60</v>
          </cell>
          <cell r="J45">
            <v>66.5</v>
          </cell>
        </row>
        <row r="48">
          <cell r="D48">
            <v>175749</v>
          </cell>
          <cell r="E48">
            <v>177793</v>
          </cell>
          <cell r="F48">
            <v>179052</v>
          </cell>
          <cell r="G48">
            <v>180189</v>
          </cell>
          <cell r="H48">
            <v>181587</v>
          </cell>
          <cell r="I48">
            <v>182207</v>
          </cell>
          <cell r="J48">
            <v>179429.5</v>
          </cell>
        </row>
      </sheetData>
      <sheetData sheetId="5">
        <row r="13">
          <cell r="H13">
            <v>27</v>
          </cell>
          <cell r="J13">
            <v>27</v>
          </cell>
        </row>
        <row r="19">
          <cell r="D19">
            <v>1</v>
          </cell>
          <cell r="E19">
            <v>1</v>
          </cell>
          <cell r="F19">
            <v>1</v>
          </cell>
          <cell r="G19">
            <v>3</v>
          </cell>
          <cell r="H19">
            <v>2</v>
          </cell>
          <cell r="I19">
            <v>2</v>
          </cell>
          <cell r="J19">
            <v>10</v>
          </cell>
        </row>
        <row r="23">
          <cell r="H23">
            <v>19000</v>
          </cell>
          <cell r="I23">
            <v>3193</v>
          </cell>
          <cell r="J23">
            <v>22193</v>
          </cell>
        </row>
        <row r="35">
          <cell r="D35">
            <v>2</v>
          </cell>
          <cell r="E35">
            <v>2</v>
          </cell>
          <cell r="F35">
            <v>2</v>
          </cell>
          <cell r="G35">
            <v>2</v>
          </cell>
          <cell r="H35">
            <v>2</v>
          </cell>
          <cell r="I35">
            <v>3</v>
          </cell>
        </row>
        <row r="36">
          <cell r="H36">
            <v>1</v>
          </cell>
          <cell r="J36">
            <v>1</v>
          </cell>
        </row>
        <row r="37">
          <cell r="H37">
            <v>1258</v>
          </cell>
          <cell r="J37">
            <v>1258</v>
          </cell>
        </row>
        <row r="38">
          <cell r="I38">
            <v>1</v>
          </cell>
          <cell r="J38">
            <v>1</v>
          </cell>
        </row>
        <row r="39">
          <cell r="I39">
            <v>81</v>
          </cell>
          <cell r="J39">
            <v>81</v>
          </cell>
        </row>
        <row r="45">
          <cell r="D45">
            <v>0</v>
          </cell>
          <cell r="E45">
            <v>0</v>
          </cell>
          <cell r="F45">
            <v>0</v>
          </cell>
          <cell r="G45">
            <v>565</v>
          </cell>
          <cell r="H45">
            <v>3733</v>
          </cell>
          <cell r="I45">
            <v>3733</v>
          </cell>
          <cell r="J45">
            <v>1338.5</v>
          </cell>
        </row>
        <row r="48">
          <cell r="D48">
            <v>36019</v>
          </cell>
          <cell r="E48">
            <v>39578</v>
          </cell>
          <cell r="F48">
            <v>40804</v>
          </cell>
          <cell r="G48">
            <v>43171</v>
          </cell>
          <cell r="H48">
            <v>41690</v>
          </cell>
          <cell r="I48">
            <v>41565</v>
          </cell>
          <cell r="J48">
            <v>40471.166666666664</v>
          </cell>
        </row>
      </sheetData>
      <sheetData sheetId="6">
        <row r="10">
          <cell r="D10">
            <v>39</v>
          </cell>
          <cell r="E10">
            <v>26</v>
          </cell>
          <cell r="F10">
            <v>72</v>
          </cell>
          <cell r="G10">
            <v>101</v>
          </cell>
          <cell r="H10">
            <v>120</v>
          </cell>
          <cell r="I10">
            <v>73</v>
          </cell>
          <cell r="J10">
            <v>431</v>
          </cell>
        </row>
        <row r="11">
          <cell r="D11">
            <v>3836</v>
          </cell>
          <cell r="E11">
            <v>7579</v>
          </cell>
          <cell r="F11">
            <v>15000</v>
          </cell>
          <cell r="G11">
            <v>47868</v>
          </cell>
          <cell r="H11">
            <v>50000</v>
          </cell>
          <cell r="I11">
            <v>20000</v>
          </cell>
          <cell r="J11">
            <v>144283</v>
          </cell>
        </row>
        <row r="12">
          <cell r="D12">
            <v>280</v>
          </cell>
          <cell r="E12">
            <v>1025</v>
          </cell>
          <cell r="F12">
            <v>1400</v>
          </cell>
          <cell r="G12">
            <v>1600</v>
          </cell>
          <cell r="H12">
            <v>1100</v>
          </cell>
          <cell r="I12">
            <v>1600</v>
          </cell>
          <cell r="J12">
            <v>7005</v>
          </cell>
        </row>
        <row r="13">
          <cell r="D13">
            <v>20</v>
          </cell>
          <cell r="E13">
            <v>30</v>
          </cell>
          <cell r="F13">
            <v>40</v>
          </cell>
          <cell r="G13">
            <v>51</v>
          </cell>
          <cell r="H13">
            <v>10</v>
          </cell>
          <cell r="I13">
            <v>40</v>
          </cell>
          <cell r="J13">
            <v>191</v>
          </cell>
        </row>
        <row r="18">
          <cell r="D18">
            <v>1</v>
          </cell>
          <cell r="E18">
            <v>1</v>
          </cell>
          <cell r="F18">
            <v>1</v>
          </cell>
          <cell r="G18">
            <v>1</v>
          </cell>
          <cell r="H18">
            <v>1</v>
          </cell>
          <cell r="I18">
            <v>1</v>
          </cell>
          <cell r="J18">
            <v>6</v>
          </cell>
        </row>
        <row r="35">
          <cell r="D35">
            <v>3</v>
          </cell>
          <cell r="E35">
            <v>3</v>
          </cell>
          <cell r="F35">
            <v>3</v>
          </cell>
          <cell r="G35">
            <v>3</v>
          </cell>
          <cell r="H35">
            <v>3</v>
          </cell>
          <cell r="I35">
            <v>3</v>
          </cell>
        </row>
        <row r="36">
          <cell r="H36">
            <v>1</v>
          </cell>
          <cell r="J36">
            <v>1</v>
          </cell>
        </row>
        <row r="37">
          <cell r="H37">
            <v>822</v>
          </cell>
          <cell r="J37">
            <v>822</v>
          </cell>
        </row>
        <row r="38">
          <cell r="H38">
            <v>1</v>
          </cell>
          <cell r="J38">
            <v>1</v>
          </cell>
        </row>
        <row r="39">
          <cell r="H39">
            <v>15</v>
          </cell>
          <cell r="J39">
            <v>15</v>
          </cell>
        </row>
        <row r="45">
          <cell r="D45">
            <v>0</v>
          </cell>
          <cell r="E45">
            <v>0</v>
          </cell>
          <cell r="F45">
            <v>0</v>
          </cell>
          <cell r="G45">
            <v>124</v>
          </cell>
          <cell r="H45">
            <v>0</v>
          </cell>
          <cell r="I45">
            <v>0</v>
          </cell>
          <cell r="J45">
            <v>20.666666666666668</v>
          </cell>
        </row>
        <row r="48">
          <cell r="D48">
            <v>92656</v>
          </cell>
          <cell r="E48">
            <v>93238</v>
          </cell>
          <cell r="F48">
            <v>82300</v>
          </cell>
          <cell r="G48">
            <v>82300</v>
          </cell>
          <cell r="H48">
            <v>82300</v>
          </cell>
          <cell r="I48">
            <v>82300</v>
          </cell>
          <cell r="J48">
            <v>85849</v>
          </cell>
        </row>
      </sheetData>
      <sheetData sheetId="7">
        <row r="10">
          <cell r="D10">
            <v>85</v>
          </cell>
          <cell r="E10">
            <v>85</v>
          </cell>
          <cell r="F10">
            <v>85</v>
          </cell>
          <cell r="G10">
            <v>85</v>
          </cell>
          <cell r="H10">
            <v>200</v>
          </cell>
          <cell r="I10">
            <v>130</v>
          </cell>
          <cell r="J10">
            <v>670</v>
          </cell>
        </row>
        <row r="11">
          <cell r="D11">
            <v>1600</v>
          </cell>
          <cell r="E11">
            <v>1500</v>
          </cell>
          <cell r="F11">
            <v>1500</v>
          </cell>
          <cell r="G11">
            <v>1500</v>
          </cell>
          <cell r="H11">
            <v>1585</v>
          </cell>
          <cell r="I11">
            <v>1526</v>
          </cell>
          <cell r="J11">
            <v>9211</v>
          </cell>
        </row>
        <row r="12">
          <cell r="D12">
            <v>215</v>
          </cell>
          <cell r="E12">
            <v>200</v>
          </cell>
          <cell r="F12">
            <v>150</v>
          </cell>
          <cell r="G12">
            <v>150</v>
          </cell>
          <cell r="H12">
            <v>360</v>
          </cell>
          <cell r="I12">
            <v>450</v>
          </cell>
          <cell r="J12">
            <v>1525</v>
          </cell>
        </row>
        <row r="13">
          <cell r="D13">
            <v>124</v>
          </cell>
          <cell r="E13">
            <v>90</v>
          </cell>
          <cell r="F13">
            <v>140</v>
          </cell>
          <cell r="G13">
            <v>140</v>
          </cell>
          <cell r="H13">
            <v>370</v>
          </cell>
          <cell r="I13">
            <v>230</v>
          </cell>
          <cell r="J13">
            <v>1094</v>
          </cell>
        </row>
        <row r="35">
          <cell r="D35">
            <v>2</v>
          </cell>
          <cell r="E35">
            <v>2</v>
          </cell>
          <cell r="F35">
            <v>2</v>
          </cell>
          <cell r="G35">
            <v>2</v>
          </cell>
          <cell r="H35">
            <v>2</v>
          </cell>
          <cell r="I35">
            <v>2</v>
          </cell>
        </row>
        <row r="48">
          <cell r="D48">
            <v>142207</v>
          </cell>
          <cell r="E48">
            <v>126655</v>
          </cell>
          <cell r="F48">
            <v>185724</v>
          </cell>
          <cell r="G48">
            <v>185724</v>
          </cell>
          <cell r="H48">
            <v>170819</v>
          </cell>
          <cell r="I48">
            <v>170819</v>
          </cell>
          <cell r="J48">
            <v>163658</v>
          </cell>
        </row>
      </sheetData>
      <sheetData sheetId="8">
        <row r="10">
          <cell r="D10">
            <v>0</v>
          </cell>
          <cell r="E10">
            <v>0</v>
          </cell>
          <cell r="F10">
            <v>0</v>
          </cell>
          <cell r="G10">
            <v>0</v>
          </cell>
          <cell r="H10">
            <v>0</v>
          </cell>
          <cell r="I10">
            <v>11</v>
          </cell>
          <cell r="J10">
            <v>11</v>
          </cell>
        </row>
        <row r="13">
          <cell r="D13">
            <v>0</v>
          </cell>
          <cell r="E13">
            <v>0</v>
          </cell>
          <cell r="F13">
            <v>0</v>
          </cell>
          <cell r="G13">
            <v>0</v>
          </cell>
          <cell r="H13">
            <v>0</v>
          </cell>
          <cell r="I13">
            <v>20</v>
          </cell>
          <cell r="J13">
            <v>20</v>
          </cell>
        </row>
        <row r="14">
          <cell r="I14">
            <v>15</v>
          </cell>
          <cell r="J14">
            <v>15</v>
          </cell>
        </row>
        <row r="35">
          <cell r="D35">
            <v>1</v>
          </cell>
          <cell r="E35">
            <v>1</v>
          </cell>
          <cell r="F35">
            <v>1</v>
          </cell>
          <cell r="G35">
            <v>1</v>
          </cell>
          <cell r="H35">
            <v>1</v>
          </cell>
          <cell r="I35">
            <v>1</v>
          </cell>
        </row>
        <row r="45">
          <cell r="D45">
            <v>132</v>
          </cell>
          <cell r="E45">
            <v>132</v>
          </cell>
          <cell r="F45">
            <v>132</v>
          </cell>
          <cell r="G45">
            <v>132</v>
          </cell>
          <cell r="H45">
            <v>132</v>
          </cell>
          <cell r="I45">
            <v>132</v>
          </cell>
          <cell r="J45">
            <v>132</v>
          </cell>
        </row>
        <row r="48">
          <cell r="D48">
            <v>6753</v>
          </cell>
          <cell r="E48">
            <v>6306</v>
          </cell>
          <cell r="F48">
            <v>6730</v>
          </cell>
          <cell r="G48">
            <v>6812</v>
          </cell>
          <cell r="H48">
            <v>6875</v>
          </cell>
          <cell r="I48">
            <v>6907</v>
          </cell>
          <cell r="J48">
            <v>6730.5</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brief"/>
      <sheetName val="Revenue"/>
      <sheetName val="Compensate"/>
      <sheetName val="Speacial-Award"/>
      <sheetName val="Division-Award"/>
      <sheetName val="ImExport-Award"/>
      <sheetName val="Agriculture"/>
      <sheetName val="Statisti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 doi 1,39"/>
      <sheetName val="CAN DOI"/>
      <sheetName val="NSTW (goc)"/>
      <sheetName val="NSNN (goc)"/>
      <sheetName val="Chi (goc)"/>
      <sheetName val="NSTW (trd)"/>
      <sheetName val="NSNN (trd)"/>
      <sheetName val="NSDP (trd)"/>
      <sheetName val="QT-NSNN(goc)"/>
      <sheetName val="QT-NSDP(goc)"/>
      <sheetName val="HDND.T"/>
      <sheetName val="HDND.C"/>
      <sheetName val="BTC.T"/>
      <sheetName val="BTC.C"/>
      <sheetName val="BTC.C (LV)"/>
      <sheetName val="Loaitru"/>
      <sheetName val="KET DU NAM TRUOC"/>
      <sheetName val="CHUYEN NGUON"/>
      <sheetName val="DT VAY, TRA NO"/>
      <sheetName val="VAY, TRA NO"/>
      <sheetName val="DT.CTMTQG"/>
      <sheetName val="Chi (trd)"/>
      <sheetName val="Chi"/>
      <sheetName val="SO BO SUNG (Gui CQ)"/>
      <sheetName val="SO BO SUNG"/>
      <sheetName val="So bo sung (trieu dong)"/>
      <sheetName val="PHU LUC"/>
      <sheetName val="THU NSDP"/>
      <sheetName val="CHI NSDP"/>
      <sheetName val="KLKT"/>
      <sheetName val="CTMTQG"/>
      <sheetName val="THU SN"/>
      <sheetName val="QT VAY, TRA"/>
      <sheetName val="B1 (Thu)"/>
      <sheetName val="B2 (Chi)"/>
      <sheetName val="B3 (CTMTQG)"/>
      <sheetName val="B4 (CD)"/>
      <sheetName val="B5 (TH)"/>
      <sheetName val="B6 (Vay, tra no)"/>
      <sheetName val="B7 (THUSN)"/>
      <sheetName val="SBS (KBNN1)"/>
      <sheetName val="THU (KBNN2)"/>
      <sheetName val="CHI (KBNN3)"/>
      <sheetName val="VAY TRA (KBNN4)"/>
      <sheetName val="CTMTQG (KBNN5)"/>
      <sheetName val="THUSN (KBNN6)"/>
      <sheetName val="QT VAY, TRA 20218"/>
      <sheetName val="THQT"/>
      <sheetName val="NQ"/>
      <sheetName val="THQT (in) (2)"/>
      <sheetName val="THQT (in)"/>
      <sheetName val="DS"/>
      <sheetName val="CHI CN 2019"/>
      <sheetName val="THU SN 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7">
          <cell r="A7">
            <v>1</v>
          </cell>
          <cell r="B7" t="str">
            <v>HÀ GIANG</v>
          </cell>
        </row>
        <row r="8">
          <cell r="A8">
            <v>2</v>
          </cell>
          <cell r="B8" t="str">
            <v>TUYÊN QUANG</v>
          </cell>
        </row>
        <row r="9">
          <cell r="A9">
            <v>3</v>
          </cell>
          <cell r="B9" t="str">
            <v>CAO BẰNG</v>
          </cell>
        </row>
        <row r="10">
          <cell r="A10">
            <v>4</v>
          </cell>
          <cell r="B10" t="str">
            <v>LẠNG SƠN</v>
          </cell>
        </row>
        <row r="11">
          <cell r="A11">
            <v>5</v>
          </cell>
          <cell r="B11" t="str">
            <v>LAO CAI</v>
          </cell>
        </row>
        <row r="12">
          <cell r="A12">
            <v>6</v>
          </cell>
          <cell r="B12" t="str">
            <v>YÊN BÁI</v>
          </cell>
        </row>
        <row r="13">
          <cell r="A13">
            <v>7</v>
          </cell>
          <cell r="B13" t="str">
            <v>THÁI NGUYÊN</v>
          </cell>
        </row>
        <row r="14">
          <cell r="A14">
            <v>8</v>
          </cell>
          <cell r="B14" t="str">
            <v>BẮC CẠN</v>
          </cell>
        </row>
        <row r="15">
          <cell r="A15">
            <v>9</v>
          </cell>
          <cell r="B15" t="str">
            <v>PHÚ THỌ</v>
          </cell>
        </row>
        <row r="16">
          <cell r="A16">
            <v>10</v>
          </cell>
          <cell r="B16" t="str">
            <v>BẮC GIANG</v>
          </cell>
        </row>
        <row r="17">
          <cell r="A17">
            <v>11</v>
          </cell>
          <cell r="B17" t="str">
            <v>HÒA BÌNH</v>
          </cell>
        </row>
        <row r="18">
          <cell r="A18">
            <v>12</v>
          </cell>
          <cell r="B18" t="str">
            <v>SƠN LA</v>
          </cell>
        </row>
        <row r="19">
          <cell r="A19">
            <v>14</v>
          </cell>
          <cell r="B19" t="str">
            <v>ĐIỆN BIÊN</v>
          </cell>
        </row>
        <row r="20">
          <cell r="A20">
            <v>13</v>
          </cell>
          <cell r="B20" t="str">
            <v>LAI CHÂU</v>
          </cell>
        </row>
        <row r="21">
          <cell r="A21">
            <v>15</v>
          </cell>
          <cell r="B21" t="str">
            <v>HÀ NỘI</v>
          </cell>
        </row>
        <row r="22">
          <cell r="A22">
            <v>16</v>
          </cell>
          <cell r="B22" t="str">
            <v>HẢI PHÒNG</v>
          </cell>
        </row>
        <row r="23">
          <cell r="A23">
            <v>17</v>
          </cell>
          <cell r="B23" t="str">
            <v>QUẢNG NINH</v>
          </cell>
        </row>
        <row r="24">
          <cell r="A24">
            <v>20</v>
          </cell>
          <cell r="B24" t="str">
            <v>VĨNH PHÚC</v>
          </cell>
        </row>
        <row r="25">
          <cell r="A25">
            <v>18</v>
          </cell>
          <cell r="B25" t="str">
            <v>HẢI DƯƠNG</v>
          </cell>
        </row>
        <row r="26">
          <cell r="A26">
            <v>19</v>
          </cell>
          <cell r="B26" t="str">
            <v>HƯNG YÊN</v>
          </cell>
        </row>
        <row r="27">
          <cell r="A27">
            <v>21</v>
          </cell>
          <cell r="B27" t="str">
            <v>BẮC NINH</v>
          </cell>
        </row>
        <row r="28">
          <cell r="A28">
            <v>22</v>
          </cell>
          <cell r="B28" t="str">
            <v>HÀ NAM</v>
          </cell>
        </row>
        <row r="29">
          <cell r="A29">
            <v>23</v>
          </cell>
          <cell r="B29" t="str">
            <v>NAM ĐỊNH</v>
          </cell>
        </row>
        <row r="30">
          <cell r="A30">
            <v>24</v>
          </cell>
          <cell r="B30" t="str">
            <v>NINH BÌNH</v>
          </cell>
        </row>
        <row r="31">
          <cell r="A31">
            <v>25</v>
          </cell>
          <cell r="B31" t="str">
            <v>THÁI BÌNH</v>
          </cell>
        </row>
        <row r="32">
          <cell r="A32">
            <v>26</v>
          </cell>
          <cell r="B32" t="str">
            <v>THANH HÓA</v>
          </cell>
        </row>
        <row r="33">
          <cell r="A33">
            <v>27</v>
          </cell>
          <cell r="B33" t="str">
            <v>NGHỆ AN</v>
          </cell>
        </row>
        <row r="34">
          <cell r="A34">
            <v>28</v>
          </cell>
          <cell r="B34" t="str">
            <v>HÀ TĨNH</v>
          </cell>
        </row>
        <row r="35">
          <cell r="A35">
            <v>29</v>
          </cell>
          <cell r="B35" t="str">
            <v>QUẢNG BÌNH</v>
          </cell>
        </row>
        <row r="36">
          <cell r="A36">
            <v>30</v>
          </cell>
          <cell r="B36" t="str">
            <v>QUẢNG TRỊ</v>
          </cell>
        </row>
        <row r="37">
          <cell r="A37">
            <v>31</v>
          </cell>
          <cell r="B37" t="str">
            <v>THỪA THIÊN - HUẾ</v>
          </cell>
        </row>
        <row r="38">
          <cell r="A38">
            <v>32</v>
          </cell>
          <cell r="B38" t="str">
            <v>ĐÀ NẴNG</v>
          </cell>
        </row>
        <row r="39">
          <cell r="A39">
            <v>33</v>
          </cell>
          <cell r="B39" t="str">
            <v>QUẢNG NAM</v>
          </cell>
        </row>
        <row r="40">
          <cell r="A40">
            <v>34</v>
          </cell>
          <cell r="B40" t="str">
            <v>QUẢNG NGÃI</v>
          </cell>
        </row>
        <row r="41">
          <cell r="A41">
            <v>35</v>
          </cell>
          <cell r="B41" t="str">
            <v>BÌNH ĐỊNH</v>
          </cell>
        </row>
        <row r="42">
          <cell r="A42">
            <v>36</v>
          </cell>
          <cell r="B42" t="str">
            <v>PHÚ YÊN</v>
          </cell>
        </row>
        <row r="43">
          <cell r="A43">
            <v>37</v>
          </cell>
          <cell r="B43" t="str">
            <v>KHÁNH HÒA</v>
          </cell>
        </row>
        <row r="44">
          <cell r="A44">
            <v>38</v>
          </cell>
          <cell r="B44" t="str">
            <v>NINH THUẬN</v>
          </cell>
        </row>
        <row r="45">
          <cell r="A45">
            <v>39</v>
          </cell>
          <cell r="B45" t="str">
            <v>BÌNH THUẬN</v>
          </cell>
        </row>
        <row r="46">
          <cell r="A46">
            <v>40</v>
          </cell>
          <cell r="B46" t="str">
            <v>ĐẮK LẮK</v>
          </cell>
        </row>
        <row r="47">
          <cell r="A47">
            <v>41</v>
          </cell>
          <cell r="B47" t="str">
            <v>ĐẮK NÔNG</v>
          </cell>
        </row>
        <row r="48">
          <cell r="A48">
            <v>42</v>
          </cell>
          <cell r="B48" t="str">
            <v>GIA LAI</v>
          </cell>
        </row>
        <row r="49">
          <cell r="A49">
            <v>43</v>
          </cell>
          <cell r="B49" t="str">
            <v>KON TUM</v>
          </cell>
        </row>
        <row r="50">
          <cell r="A50">
            <v>44</v>
          </cell>
          <cell r="B50" t="str">
            <v>LÂM ĐỒNG</v>
          </cell>
        </row>
        <row r="51">
          <cell r="A51">
            <v>45</v>
          </cell>
          <cell r="B51" t="str">
            <v>HỒ CHÍ MINH</v>
          </cell>
        </row>
        <row r="52">
          <cell r="A52">
            <v>46</v>
          </cell>
          <cell r="B52" t="str">
            <v>ĐỒNG NAI</v>
          </cell>
        </row>
        <row r="53">
          <cell r="A53">
            <v>47</v>
          </cell>
          <cell r="B53" t="str">
            <v>BÌNH DƯƠNG</v>
          </cell>
        </row>
        <row r="54">
          <cell r="A54">
            <v>49</v>
          </cell>
          <cell r="B54" t="str">
            <v>TÂY NINH</v>
          </cell>
        </row>
        <row r="55">
          <cell r="A55">
            <v>50</v>
          </cell>
          <cell r="B55" t="str">
            <v>BÀ RỊA - VŨNG TÀU</v>
          </cell>
        </row>
        <row r="56">
          <cell r="A56">
            <v>48</v>
          </cell>
          <cell r="B56" t="str">
            <v>BÌNH PHƯỚC</v>
          </cell>
        </row>
        <row r="57">
          <cell r="A57">
            <v>51</v>
          </cell>
          <cell r="B57" t="str">
            <v>LONG AN</v>
          </cell>
        </row>
        <row r="58">
          <cell r="A58">
            <v>52</v>
          </cell>
          <cell r="B58" t="str">
            <v>TIỀN GIANG</v>
          </cell>
        </row>
        <row r="59">
          <cell r="A59">
            <v>55</v>
          </cell>
          <cell r="B59" t="str">
            <v>VĨNH LONG</v>
          </cell>
        </row>
        <row r="60">
          <cell r="A60">
            <v>56</v>
          </cell>
          <cell r="B60" t="str">
            <v>CẦN THƠ</v>
          </cell>
        </row>
        <row r="61">
          <cell r="A61">
            <v>57</v>
          </cell>
          <cell r="B61" t="str">
            <v>HẬU GIANG</v>
          </cell>
        </row>
        <row r="62">
          <cell r="A62">
            <v>53</v>
          </cell>
          <cell r="B62" t="str">
            <v>BẾN TRE</v>
          </cell>
        </row>
        <row r="63">
          <cell r="A63">
            <v>54</v>
          </cell>
          <cell r="B63" t="str">
            <v>TRÀ VINH</v>
          </cell>
        </row>
        <row r="64">
          <cell r="A64">
            <v>58</v>
          </cell>
          <cell r="B64" t="str">
            <v xml:space="preserve"> SÓC TRĂNG</v>
          </cell>
        </row>
        <row r="65">
          <cell r="A65">
            <v>59</v>
          </cell>
          <cell r="B65" t="str">
            <v>AN GIANG</v>
          </cell>
        </row>
        <row r="66">
          <cell r="A66">
            <v>60</v>
          </cell>
          <cell r="B66" t="str">
            <v>ĐỒNG THÁP</v>
          </cell>
        </row>
        <row r="67">
          <cell r="A67">
            <v>61</v>
          </cell>
          <cell r="B67" t="str">
            <v>KIÊN GIANG</v>
          </cell>
        </row>
        <row r="68">
          <cell r="A68">
            <v>62</v>
          </cell>
          <cell r="B68" t="str">
            <v>BẠC LIÊU</v>
          </cell>
        </row>
        <row r="69">
          <cell r="A69">
            <v>63</v>
          </cell>
          <cell r="B69" t="str">
            <v>CÀ MAU</v>
          </cell>
        </row>
      </sheetData>
      <sheetData sheetId="52"/>
      <sheetData sheetId="5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unt"/>
      <sheetName val="Names"/>
      <sheetName val="Sum BOQ"/>
      <sheetName val="Div.3(E)"/>
      <sheetName val="BID PRICE LIST"/>
      <sheetName val="Div.4(E)"/>
      <sheetName val="Gia VL,NC,M"/>
      <sheetName val="Div.1 (E)"/>
      <sheetName val="Div.5(E)"/>
      <sheetName val="Div.9(E)"/>
      <sheetName val="Div.3"/>
      <sheetName val="Div.4"/>
      <sheetName val="Div.5"/>
      <sheetName val="Div.9"/>
      <sheetName val="Div.10"/>
      <sheetName val="Div.11"/>
      <sheetName val="Chi tiet Div.11"/>
      <sheetName val="Hang muc trung gian"/>
      <sheetName val="Cash Flow"/>
    </sheetNames>
    <sheetDataSet>
      <sheetData sheetId="0" refreshError="1"/>
      <sheetData sheetId="1" refreshError="1">
        <row r="6">
          <cell r="E6">
            <v>1.1000000000000001</v>
          </cell>
        </row>
        <row r="7">
          <cell r="D7">
            <v>121.63</v>
          </cell>
        </row>
        <row r="8">
          <cell r="D8">
            <v>0.19999999999999996</v>
          </cell>
        </row>
        <row r="9">
          <cell r="D9">
            <v>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s"/>
      <sheetName val="Phu luc 11"/>
      <sheetName val="Phu luc 10"/>
      <sheetName val="XDCB tang 7%"/>
      <sheetName val="Cua khau long ho"/>
      <sheetName val="Dau tu theo QD cua TTCP"/>
      <sheetName val="CSHT du lich"/>
      <sheetName val="Thuy san"/>
      <sheetName val="Neo dau tranh tru bao"/>
      <sheetName val="Phan lu dong bang song Hong"/>
      <sheetName val="The duc the thao"/>
      <sheetName val="Xoa cau khi"/>
      <sheetName val="Tuyen dan cu DBSCL"/>
      <sheetName val="Buon lang Tay Nguyen"/>
      <sheetName val="Quang cao truyen hinh"/>
      <sheetName val="LonghoSN"/>
      <sheetName val="Phat thanh"/>
      <sheetName val="Truyen hinh"/>
      <sheetName val="Dan toc DBKK"/>
      <sheetName val="Vung san xuat muoi"/>
      <sheetName val="Tranh chap dat dai"/>
      <sheetName val="Du bi dong vien"/>
      <sheetName val="Form"/>
      <sheetName val="TiviAdd"/>
      <sheetName val="Bak"/>
      <sheetName val="PhaDoMong"/>
      <sheetName val="KHT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 val="dongia (2)"/>
      <sheetName val="DONGIA"/>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1"/>
      <sheetName val="BIEU  2"/>
      <sheetName val="BIEU 3"/>
      <sheetName val="BIEU 4"/>
      <sheetName val="BIEU 5"/>
    </sheetNames>
    <sheetDataSet>
      <sheetData sheetId="0">
        <row r="7">
          <cell r="B7" t="str">
            <v>Quỹ hội nông dân</v>
          </cell>
        </row>
        <row r="10">
          <cell r="B10" t="str">
            <v>Quỹ Phát triển đất</v>
          </cell>
        </row>
      </sheetData>
      <sheetData sheetId="1"/>
      <sheetData sheetId="2"/>
      <sheetData sheetId="3"/>
      <sheetData sheetId="4">
        <row r="11">
          <cell r="B11" t="str">
            <v>Nguồn vốn ngân sách địa phương ủy thác qua NHCSXH để cho vay hộ nghèo và các đối tượng chính sách</v>
          </cell>
        </row>
        <row r="12">
          <cell r="B12" t="str">
            <v>Quỹ hỗ trợ phụ nữ phát triển tỉnh Quảng Bình</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ảng 1"/>
      <sheetName val="Bảng 2"/>
      <sheetName val="Bảng 3"/>
    </sheetNames>
    <sheetDataSet>
      <sheetData sheetId="0"/>
      <sheetData sheetId="1">
        <row r="8">
          <cell r="C8">
            <v>7</v>
          </cell>
          <cell r="D8">
            <v>6</v>
          </cell>
          <cell r="E8">
            <v>7</v>
          </cell>
          <cell r="F8">
            <v>7</v>
          </cell>
          <cell r="G8">
            <v>8</v>
          </cell>
          <cell r="H8">
            <v>8</v>
          </cell>
          <cell r="I8">
            <v>8</v>
          </cell>
          <cell r="J8">
            <v>8</v>
          </cell>
          <cell r="K8">
            <v>7</v>
          </cell>
          <cell r="L8">
            <v>7</v>
          </cell>
          <cell r="M8">
            <v>7</v>
          </cell>
          <cell r="N8">
            <v>7</v>
          </cell>
          <cell r="O8">
            <v>7</v>
          </cell>
          <cell r="P8">
            <v>7</v>
          </cell>
          <cell r="Q8">
            <v>7</v>
          </cell>
          <cell r="R8">
            <v>7</v>
          </cell>
        </row>
        <row r="9">
          <cell r="C9">
            <v>1</v>
          </cell>
          <cell r="D9">
            <v>1</v>
          </cell>
          <cell r="E9">
            <v>1</v>
          </cell>
          <cell r="F9">
            <v>1</v>
          </cell>
          <cell r="G9">
            <v>2</v>
          </cell>
          <cell r="H9">
            <v>2</v>
          </cell>
          <cell r="I9">
            <v>2</v>
          </cell>
          <cell r="J9">
            <v>2</v>
          </cell>
          <cell r="K9">
            <v>3</v>
          </cell>
          <cell r="L9">
            <v>3</v>
          </cell>
          <cell r="M9">
            <v>3</v>
          </cell>
          <cell r="N9">
            <v>3</v>
          </cell>
          <cell r="O9">
            <v>2</v>
          </cell>
          <cell r="P9">
            <v>2</v>
          </cell>
          <cell r="Q9">
            <v>2</v>
          </cell>
          <cell r="R9">
            <v>2</v>
          </cell>
        </row>
        <row r="10">
          <cell r="C10">
            <v>8</v>
          </cell>
          <cell r="D10">
            <v>8</v>
          </cell>
          <cell r="E10">
            <v>8</v>
          </cell>
          <cell r="F10">
            <v>8</v>
          </cell>
          <cell r="G10">
            <v>8</v>
          </cell>
          <cell r="H10">
            <v>8</v>
          </cell>
          <cell r="I10">
            <v>8</v>
          </cell>
          <cell r="J10">
            <v>8</v>
          </cell>
          <cell r="K10">
            <v>8</v>
          </cell>
          <cell r="L10">
            <v>8</v>
          </cell>
          <cell r="M10">
            <v>8</v>
          </cell>
          <cell r="N10">
            <v>8</v>
          </cell>
          <cell r="O10">
            <v>8</v>
          </cell>
          <cell r="P10">
            <v>8</v>
          </cell>
          <cell r="Q10">
            <v>8</v>
          </cell>
          <cell r="R10">
            <v>8</v>
          </cell>
        </row>
        <row r="11">
          <cell r="C11">
            <v>1</v>
          </cell>
          <cell r="E11">
            <v>5</v>
          </cell>
          <cell r="F11">
            <v>5</v>
          </cell>
          <cell r="G11">
            <v>5</v>
          </cell>
          <cell r="H11">
            <v>5</v>
          </cell>
          <cell r="I11">
            <v>5</v>
          </cell>
          <cell r="J11">
            <v>5</v>
          </cell>
          <cell r="K11">
            <v>5</v>
          </cell>
          <cell r="L11">
            <v>5</v>
          </cell>
          <cell r="M11">
            <v>5</v>
          </cell>
          <cell r="N11">
            <v>5</v>
          </cell>
          <cell r="O11">
            <v>6</v>
          </cell>
          <cell r="P11">
            <v>6</v>
          </cell>
          <cell r="Q11">
            <v>6</v>
          </cell>
          <cell r="R11">
            <v>6</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congbao.quangbinh.gov.vn/webpages/content/docinfo.faces?docid=493987&amp;docgaid=45240787&amp;isstoredoc=false" TargetMode="External"/><Relationship Id="rId2" Type="http://schemas.openxmlformats.org/officeDocument/2006/relationships/hyperlink" Target="http://qlvb-stc.quangbinh.gov.vn/qlvb/VBden.nsf/str/FF376F08756ED20B472585AB0016A56B?OpenDocument" TargetMode="External"/><Relationship Id="rId1" Type="http://schemas.openxmlformats.org/officeDocument/2006/relationships/hyperlink" Target="http://qppl.quangbinh.gov.vn/vbpq/vbpq_qb.nsf/4b438b320dbf1cda4725719a0012432c/6a3be383200493cf472584ee002c751b?OpenDocument" TargetMode="External"/><Relationship Id="rId5" Type="http://schemas.openxmlformats.org/officeDocument/2006/relationships/printerSettings" Target="../printerSettings/printerSettings2.bin"/><Relationship Id="rId4" Type="http://schemas.openxmlformats.org/officeDocument/2006/relationships/hyperlink" Target="https://congbao.quangbinh.gov.vn/webpages/content/docinfo.faces?docid=493987&amp;docgaid=45240787&amp;isstoredoc=fals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33"/>
  <sheetViews>
    <sheetView tabSelected="1" workbookViewId="0">
      <selection activeCell="E3" sqref="E3"/>
    </sheetView>
  </sheetViews>
  <sheetFormatPr defaultColWidth="8.796875" defaultRowHeight="14.25"/>
  <cols>
    <col min="1" max="1" width="17.796875" customWidth="1"/>
    <col min="2" max="2" width="84.33203125" customWidth="1"/>
  </cols>
  <sheetData>
    <row r="1" spans="1:2" s="86" customFormat="1" ht="141.75" customHeight="1">
      <c r="A1" s="642" t="s">
        <v>768</v>
      </c>
      <c r="B1" s="642"/>
    </row>
    <row r="2" spans="1:2" s="47" customFormat="1" ht="32.25" customHeight="1">
      <c r="A2" s="187" t="s">
        <v>0</v>
      </c>
      <c r="B2" s="187" t="s">
        <v>432</v>
      </c>
    </row>
    <row r="3" spans="1:2" s="47" customFormat="1" ht="45.75" customHeight="1">
      <c r="A3" s="51" t="s">
        <v>169</v>
      </c>
      <c r="B3" s="188" t="s">
        <v>433</v>
      </c>
    </row>
    <row r="4" spans="1:2" s="47" customFormat="1" ht="45" hidden="1" customHeight="1">
      <c r="A4" s="51" t="s">
        <v>307</v>
      </c>
      <c r="B4" s="188" t="s">
        <v>434</v>
      </c>
    </row>
    <row r="5" spans="1:2" s="47" customFormat="1" ht="39.75" customHeight="1">
      <c r="A5" s="51" t="s">
        <v>309</v>
      </c>
      <c r="B5" s="188" t="s">
        <v>435</v>
      </c>
    </row>
    <row r="6" spans="1:2" s="47" customFormat="1" ht="39.75" customHeight="1">
      <c r="A6" s="51" t="s">
        <v>436</v>
      </c>
      <c r="B6" s="188" t="s">
        <v>437</v>
      </c>
    </row>
    <row r="7" spans="1:2" s="47" customFormat="1" ht="39.75" customHeight="1">
      <c r="A7" s="51" t="s">
        <v>438</v>
      </c>
      <c r="B7" s="188" t="s">
        <v>439</v>
      </c>
    </row>
    <row r="8" spans="1:2" s="325" customFormat="1" ht="39.75" customHeight="1">
      <c r="A8" s="574" t="s">
        <v>440</v>
      </c>
      <c r="B8" s="575" t="s">
        <v>441</v>
      </c>
    </row>
    <row r="9" spans="1:2" s="47" customFormat="1" ht="39.75" customHeight="1">
      <c r="A9" s="51" t="s">
        <v>317</v>
      </c>
      <c r="B9" s="188" t="s">
        <v>442</v>
      </c>
    </row>
    <row r="10" spans="1:2" s="47" customFormat="1" ht="39.75" customHeight="1">
      <c r="A10" s="51" t="s">
        <v>443</v>
      </c>
      <c r="B10" s="188" t="s">
        <v>444</v>
      </c>
    </row>
    <row r="11" spans="1:2" s="47" customFormat="1" ht="39.75" customHeight="1">
      <c r="A11" s="51" t="s">
        <v>385</v>
      </c>
      <c r="B11" s="188" t="s">
        <v>445</v>
      </c>
    </row>
    <row r="12" spans="1:2" s="47" customFormat="1" ht="39.75" customHeight="1">
      <c r="A12" s="51" t="s">
        <v>387</v>
      </c>
      <c r="B12" s="188" t="s">
        <v>447</v>
      </c>
    </row>
    <row r="13" spans="1:2" s="47" customFormat="1" ht="39.75" customHeight="1">
      <c r="A13" s="51" t="s">
        <v>388</v>
      </c>
      <c r="B13" s="188" t="s">
        <v>446</v>
      </c>
    </row>
    <row r="14" spans="1:2" ht="39.75" customHeight="1">
      <c r="A14" s="51" t="s">
        <v>389</v>
      </c>
      <c r="B14" s="188" t="s">
        <v>448</v>
      </c>
    </row>
    <row r="15" spans="1:2" ht="17.649999999999999">
      <c r="A15" s="51" t="s">
        <v>403</v>
      </c>
      <c r="B15" s="188" t="s">
        <v>449</v>
      </c>
    </row>
    <row r="16" spans="1:2" ht="35.25">
      <c r="A16" s="51" t="s">
        <v>757</v>
      </c>
      <c r="B16" s="51" t="s">
        <v>661</v>
      </c>
    </row>
    <row r="17" spans="1:2" ht="35.25">
      <c r="A17" s="51" t="s">
        <v>758</v>
      </c>
      <c r="B17" s="51" t="s">
        <v>648</v>
      </c>
    </row>
    <row r="18" spans="1:2" ht="35.25">
      <c r="A18" s="51" t="s">
        <v>759</v>
      </c>
      <c r="B18" s="51" t="s">
        <v>632</v>
      </c>
    </row>
    <row r="19" spans="1:2" ht="35.25">
      <c r="A19" s="51" t="s">
        <v>760</v>
      </c>
      <c r="B19" s="51" t="s">
        <v>609</v>
      </c>
    </row>
    <row r="20" spans="1:2" ht="35.25">
      <c r="A20" s="51" t="s">
        <v>761</v>
      </c>
      <c r="B20" s="51" t="s">
        <v>764</v>
      </c>
    </row>
    <row r="21" spans="1:2" ht="35.25">
      <c r="A21" s="51" t="s">
        <v>762</v>
      </c>
      <c r="B21" s="51" t="s">
        <v>715</v>
      </c>
    </row>
    <row r="22" spans="1:2" ht="64.900000000000006" customHeight="1">
      <c r="A22" s="51" t="s">
        <v>763</v>
      </c>
      <c r="B22" s="51" t="s">
        <v>767</v>
      </c>
    </row>
    <row r="23" spans="1:2" ht="35.25">
      <c r="A23" s="51" t="s">
        <v>785</v>
      </c>
      <c r="B23" s="574" t="s">
        <v>796</v>
      </c>
    </row>
    <row r="24" spans="1:2" ht="52.9">
      <c r="A24" s="51" t="s">
        <v>786</v>
      </c>
      <c r="B24" s="641" t="s">
        <v>797</v>
      </c>
    </row>
    <row r="25" spans="1:2" ht="35.25">
      <c r="A25" s="51" t="s">
        <v>787</v>
      </c>
      <c r="B25" s="641" t="s">
        <v>798</v>
      </c>
    </row>
    <row r="26" spans="1:2" ht="35.25">
      <c r="A26" s="51" t="s">
        <v>788</v>
      </c>
      <c r="B26" s="641" t="s">
        <v>799</v>
      </c>
    </row>
    <row r="27" spans="1:2" ht="35.25">
      <c r="A27" s="51" t="s">
        <v>789</v>
      </c>
      <c r="B27" s="641" t="s">
        <v>800</v>
      </c>
    </row>
    <row r="28" spans="1:2" ht="52.9">
      <c r="A28" s="51" t="s">
        <v>790</v>
      </c>
      <c r="B28" s="641" t="s">
        <v>801</v>
      </c>
    </row>
    <row r="29" spans="1:2" ht="35.25">
      <c r="A29" s="51" t="s">
        <v>791</v>
      </c>
      <c r="B29" s="641" t="s">
        <v>802</v>
      </c>
    </row>
    <row r="30" spans="1:2" ht="35.25">
      <c r="A30" s="51" t="s">
        <v>792</v>
      </c>
      <c r="B30" s="641" t="s">
        <v>803</v>
      </c>
    </row>
    <row r="31" spans="1:2" ht="52.9">
      <c r="A31" s="51" t="s">
        <v>793</v>
      </c>
      <c r="B31" s="641" t="s">
        <v>804</v>
      </c>
    </row>
    <row r="32" spans="1:2" ht="17.649999999999999">
      <c r="A32" s="51" t="s">
        <v>794</v>
      </c>
      <c r="B32" s="641" t="s">
        <v>805</v>
      </c>
    </row>
    <row r="33" spans="1:2" ht="17.649999999999999">
      <c r="A33" s="51" t="s">
        <v>795</v>
      </c>
      <c r="B33" s="641" t="s">
        <v>806</v>
      </c>
    </row>
  </sheetData>
  <mergeCells count="1">
    <mergeCell ref="A1:B1"/>
  </mergeCells>
  <pageMargins left="0.70866141732283505" right="0.45866141700000002" top="0.40748031499999998" bottom="0.23622047244094499" header="0.31496062992126" footer="0.31496062992126"/>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26"/>
  <sheetViews>
    <sheetView view="pageBreakPreview" zoomScale="60" workbookViewId="0">
      <selection activeCell="S9" sqref="S9"/>
    </sheetView>
  </sheetViews>
  <sheetFormatPr defaultColWidth="9" defaultRowHeight="17.649999999999999"/>
  <cols>
    <col min="1" max="1" width="7.796875" style="47" customWidth="1"/>
    <col min="2" max="2" width="37.46484375" style="47" customWidth="1"/>
    <col min="3" max="6" width="20.796875" style="91" customWidth="1"/>
    <col min="7" max="9" width="20.796875" style="106" customWidth="1"/>
    <col min="10" max="167" width="9" style="47"/>
    <col min="168" max="168" width="4.33203125" style="47" customWidth="1"/>
    <col min="169" max="169" width="38.796875" style="47" customWidth="1"/>
    <col min="170" max="170" width="11.796875" style="47" customWidth="1"/>
    <col min="171" max="172" width="12.33203125" style="47" customWidth="1"/>
    <col min="173" max="173" width="12.46484375" style="47" customWidth="1"/>
    <col min="174" max="174" width="8.46484375" style="47" customWidth="1"/>
    <col min="175" max="175" width="12.46484375" style="47" customWidth="1"/>
    <col min="176" max="176" width="12" style="47" customWidth="1"/>
    <col min="177" max="177" width="11.796875" style="47" customWidth="1"/>
    <col min="178" max="178" width="10.1328125" style="47" customWidth="1"/>
    <col min="179" max="179" width="9" style="47" customWidth="1"/>
    <col min="180" max="423" width="9" style="47"/>
    <col min="424" max="424" width="4.33203125" style="47" customWidth="1"/>
    <col min="425" max="425" width="38.796875" style="47" customWidth="1"/>
    <col min="426" max="426" width="11.796875" style="47" customWidth="1"/>
    <col min="427" max="428" width="12.33203125" style="47" customWidth="1"/>
    <col min="429" max="429" width="12.46484375" style="47" customWidth="1"/>
    <col min="430" max="430" width="8.46484375" style="47" customWidth="1"/>
    <col min="431" max="431" width="12.46484375" style="47" customWidth="1"/>
    <col min="432" max="432" width="12" style="47" customWidth="1"/>
    <col min="433" max="433" width="11.796875" style="47" customWidth="1"/>
    <col min="434" max="434" width="10.1328125" style="47" customWidth="1"/>
    <col min="435" max="435" width="9" style="47" customWidth="1"/>
    <col min="436" max="679" width="9" style="47"/>
    <col min="680" max="680" width="4.33203125" style="47" customWidth="1"/>
    <col min="681" max="681" width="38.796875" style="47" customWidth="1"/>
    <col min="682" max="682" width="11.796875" style="47" customWidth="1"/>
    <col min="683" max="684" width="12.33203125" style="47" customWidth="1"/>
    <col min="685" max="685" width="12.46484375" style="47" customWidth="1"/>
    <col min="686" max="686" width="8.46484375" style="47" customWidth="1"/>
    <col min="687" max="687" width="12.46484375" style="47" customWidth="1"/>
    <col min="688" max="688" width="12" style="47" customWidth="1"/>
    <col min="689" max="689" width="11.796875" style="47" customWidth="1"/>
    <col min="690" max="690" width="10.1328125" style="47" customWidth="1"/>
    <col min="691" max="691" width="9" style="47" customWidth="1"/>
    <col min="692" max="935" width="9" style="47"/>
    <col min="936" max="936" width="4.33203125" style="47" customWidth="1"/>
    <col min="937" max="937" width="38.796875" style="47" customWidth="1"/>
    <col min="938" max="938" width="11.796875" style="47" customWidth="1"/>
    <col min="939" max="940" width="12.33203125" style="47" customWidth="1"/>
    <col min="941" max="941" width="12.46484375" style="47" customWidth="1"/>
    <col min="942" max="942" width="8.46484375" style="47" customWidth="1"/>
    <col min="943" max="943" width="12.46484375" style="47" customWidth="1"/>
    <col min="944" max="944" width="12" style="47" customWidth="1"/>
    <col min="945" max="945" width="11.796875" style="47" customWidth="1"/>
    <col min="946" max="946" width="10.1328125" style="47" customWidth="1"/>
    <col min="947" max="947" width="9" style="47" customWidth="1"/>
    <col min="948" max="1191" width="9" style="47"/>
    <col min="1192" max="1192" width="4.33203125" style="47" customWidth="1"/>
    <col min="1193" max="1193" width="38.796875" style="47" customWidth="1"/>
    <col min="1194" max="1194" width="11.796875" style="47" customWidth="1"/>
    <col min="1195" max="1196" width="12.33203125" style="47" customWidth="1"/>
    <col min="1197" max="1197" width="12.46484375" style="47" customWidth="1"/>
    <col min="1198" max="1198" width="8.46484375" style="47" customWidth="1"/>
    <col min="1199" max="1199" width="12.46484375" style="47" customWidth="1"/>
    <col min="1200" max="1200" width="12" style="47" customWidth="1"/>
    <col min="1201" max="1201" width="11.796875" style="47" customWidth="1"/>
    <col min="1202" max="1202" width="10.1328125" style="47" customWidth="1"/>
    <col min="1203" max="1203" width="9" style="47" customWidth="1"/>
    <col min="1204" max="1447" width="9" style="47"/>
    <col min="1448" max="1448" width="4.33203125" style="47" customWidth="1"/>
    <col min="1449" max="1449" width="38.796875" style="47" customWidth="1"/>
    <col min="1450" max="1450" width="11.796875" style="47" customWidth="1"/>
    <col min="1451" max="1452" width="12.33203125" style="47" customWidth="1"/>
    <col min="1453" max="1453" width="12.46484375" style="47" customWidth="1"/>
    <col min="1454" max="1454" width="8.46484375" style="47" customWidth="1"/>
    <col min="1455" max="1455" width="12.46484375" style="47" customWidth="1"/>
    <col min="1456" max="1456" width="12" style="47" customWidth="1"/>
    <col min="1457" max="1457" width="11.796875" style="47" customWidth="1"/>
    <col min="1458" max="1458" width="10.1328125" style="47" customWidth="1"/>
    <col min="1459" max="1459" width="9" style="47" customWidth="1"/>
    <col min="1460" max="1703" width="9" style="47"/>
    <col min="1704" max="1704" width="4.33203125" style="47" customWidth="1"/>
    <col min="1705" max="1705" width="38.796875" style="47" customWidth="1"/>
    <col min="1706" max="1706" width="11.796875" style="47" customWidth="1"/>
    <col min="1707" max="1708" width="12.33203125" style="47" customWidth="1"/>
    <col min="1709" max="1709" width="12.46484375" style="47" customWidth="1"/>
    <col min="1710" max="1710" width="8.46484375" style="47" customWidth="1"/>
    <col min="1711" max="1711" width="12.46484375" style="47" customWidth="1"/>
    <col min="1712" max="1712" width="12" style="47" customWidth="1"/>
    <col min="1713" max="1713" width="11.796875" style="47" customWidth="1"/>
    <col min="1714" max="1714" width="10.1328125" style="47" customWidth="1"/>
    <col min="1715" max="1715" width="9" style="47" customWidth="1"/>
    <col min="1716" max="1959" width="9" style="47"/>
    <col min="1960" max="1960" width="4.33203125" style="47" customWidth="1"/>
    <col min="1961" max="1961" width="38.796875" style="47" customWidth="1"/>
    <col min="1962" max="1962" width="11.796875" style="47" customWidth="1"/>
    <col min="1963" max="1964" width="12.33203125" style="47" customWidth="1"/>
    <col min="1965" max="1965" width="12.46484375" style="47" customWidth="1"/>
    <col min="1966" max="1966" width="8.46484375" style="47" customWidth="1"/>
    <col min="1967" max="1967" width="12.46484375" style="47" customWidth="1"/>
    <col min="1968" max="1968" width="12" style="47" customWidth="1"/>
    <col min="1969" max="1969" width="11.796875" style="47" customWidth="1"/>
    <col min="1970" max="1970" width="10.1328125" style="47" customWidth="1"/>
    <col min="1971" max="1971" width="9" style="47" customWidth="1"/>
    <col min="1972" max="2215" width="9" style="47"/>
    <col min="2216" max="2216" width="4.33203125" style="47" customWidth="1"/>
    <col min="2217" max="2217" width="38.796875" style="47" customWidth="1"/>
    <col min="2218" max="2218" width="11.796875" style="47" customWidth="1"/>
    <col min="2219" max="2220" width="12.33203125" style="47" customWidth="1"/>
    <col min="2221" max="2221" width="12.46484375" style="47" customWidth="1"/>
    <col min="2222" max="2222" width="8.46484375" style="47" customWidth="1"/>
    <col min="2223" max="2223" width="12.46484375" style="47" customWidth="1"/>
    <col min="2224" max="2224" width="12" style="47" customWidth="1"/>
    <col min="2225" max="2225" width="11.796875" style="47" customWidth="1"/>
    <col min="2226" max="2226" width="10.1328125" style="47" customWidth="1"/>
    <col min="2227" max="2227" width="9" style="47" customWidth="1"/>
    <col min="2228" max="2471" width="9" style="47"/>
    <col min="2472" max="2472" width="4.33203125" style="47" customWidth="1"/>
    <col min="2473" max="2473" width="38.796875" style="47" customWidth="1"/>
    <col min="2474" max="2474" width="11.796875" style="47" customWidth="1"/>
    <col min="2475" max="2476" width="12.33203125" style="47" customWidth="1"/>
    <col min="2477" max="2477" width="12.46484375" style="47" customWidth="1"/>
    <col min="2478" max="2478" width="8.46484375" style="47" customWidth="1"/>
    <col min="2479" max="2479" width="12.46484375" style="47" customWidth="1"/>
    <col min="2480" max="2480" width="12" style="47" customWidth="1"/>
    <col min="2481" max="2481" width="11.796875" style="47" customWidth="1"/>
    <col min="2482" max="2482" width="10.1328125" style="47" customWidth="1"/>
    <col min="2483" max="2483" width="9" style="47" customWidth="1"/>
    <col min="2484" max="2727" width="9" style="47"/>
    <col min="2728" max="2728" width="4.33203125" style="47" customWidth="1"/>
    <col min="2729" max="2729" width="38.796875" style="47" customWidth="1"/>
    <col min="2730" max="2730" width="11.796875" style="47" customWidth="1"/>
    <col min="2731" max="2732" width="12.33203125" style="47" customWidth="1"/>
    <col min="2733" max="2733" width="12.46484375" style="47" customWidth="1"/>
    <col min="2734" max="2734" width="8.46484375" style="47" customWidth="1"/>
    <col min="2735" max="2735" width="12.46484375" style="47" customWidth="1"/>
    <col min="2736" max="2736" width="12" style="47" customWidth="1"/>
    <col min="2737" max="2737" width="11.796875" style="47" customWidth="1"/>
    <col min="2738" max="2738" width="10.1328125" style="47" customWidth="1"/>
    <col min="2739" max="2739" width="9" style="47" customWidth="1"/>
    <col min="2740" max="2983" width="9" style="47"/>
    <col min="2984" max="2984" width="4.33203125" style="47" customWidth="1"/>
    <col min="2985" max="2985" width="38.796875" style="47" customWidth="1"/>
    <col min="2986" max="2986" width="11.796875" style="47" customWidth="1"/>
    <col min="2987" max="2988" width="12.33203125" style="47" customWidth="1"/>
    <col min="2989" max="2989" width="12.46484375" style="47" customWidth="1"/>
    <col min="2990" max="2990" width="8.46484375" style="47" customWidth="1"/>
    <col min="2991" max="2991" width="12.46484375" style="47" customWidth="1"/>
    <col min="2992" max="2992" width="12" style="47" customWidth="1"/>
    <col min="2993" max="2993" width="11.796875" style="47" customWidth="1"/>
    <col min="2994" max="2994" width="10.1328125" style="47" customWidth="1"/>
    <col min="2995" max="2995" width="9" style="47" customWidth="1"/>
    <col min="2996" max="3239" width="9" style="47"/>
    <col min="3240" max="3240" width="4.33203125" style="47" customWidth="1"/>
    <col min="3241" max="3241" width="38.796875" style="47" customWidth="1"/>
    <col min="3242" max="3242" width="11.796875" style="47" customWidth="1"/>
    <col min="3243" max="3244" width="12.33203125" style="47" customWidth="1"/>
    <col min="3245" max="3245" width="12.46484375" style="47" customWidth="1"/>
    <col min="3246" max="3246" width="8.46484375" style="47" customWidth="1"/>
    <col min="3247" max="3247" width="12.46484375" style="47" customWidth="1"/>
    <col min="3248" max="3248" width="12" style="47" customWidth="1"/>
    <col min="3249" max="3249" width="11.796875" style="47" customWidth="1"/>
    <col min="3250" max="3250" width="10.1328125" style="47" customWidth="1"/>
    <col min="3251" max="3251" width="9" style="47" customWidth="1"/>
    <col min="3252" max="3495" width="9" style="47"/>
    <col min="3496" max="3496" width="4.33203125" style="47" customWidth="1"/>
    <col min="3497" max="3497" width="38.796875" style="47" customWidth="1"/>
    <col min="3498" max="3498" width="11.796875" style="47" customWidth="1"/>
    <col min="3499" max="3500" width="12.33203125" style="47" customWidth="1"/>
    <col min="3501" max="3501" width="12.46484375" style="47" customWidth="1"/>
    <col min="3502" max="3502" width="8.46484375" style="47" customWidth="1"/>
    <col min="3503" max="3503" width="12.46484375" style="47" customWidth="1"/>
    <col min="3504" max="3504" width="12" style="47" customWidth="1"/>
    <col min="3505" max="3505" width="11.796875" style="47" customWidth="1"/>
    <col min="3506" max="3506" width="10.1328125" style="47" customWidth="1"/>
    <col min="3507" max="3507" width="9" style="47" customWidth="1"/>
    <col min="3508" max="3751" width="9" style="47"/>
    <col min="3752" max="3752" width="4.33203125" style="47" customWidth="1"/>
    <col min="3753" max="3753" width="38.796875" style="47" customWidth="1"/>
    <col min="3754" max="3754" width="11.796875" style="47" customWidth="1"/>
    <col min="3755" max="3756" width="12.33203125" style="47" customWidth="1"/>
    <col min="3757" max="3757" width="12.46484375" style="47" customWidth="1"/>
    <col min="3758" max="3758" width="8.46484375" style="47" customWidth="1"/>
    <col min="3759" max="3759" width="12.46484375" style="47" customWidth="1"/>
    <col min="3760" max="3760" width="12" style="47" customWidth="1"/>
    <col min="3761" max="3761" width="11.796875" style="47" customWidth="1"/>
    <col min="3762" max="3762" width="10.1328125" style="47" customWidth="1"/>
    <col min="3763" max="3763" width="9" style="47" customWidth="1"/>
    <col min="3764" max="4007" width="9" style="47"/>
    <col min="4008" max="4008" width="4.33203125" style="47" customWidth="1"/>
    <col min="4009" max="4009" width="38.796875" style="47" customWidth="1"/>
    <col min="4010" max="4010" width="11.796875" style="47" customWidth="1"/>
    <col min="4011" max="4012" width="12.33203125" style="47" customWidth="1"/>
    <col min="4013" max="4013" width="12.46484375" style="47" customWidth="1"/>
    <col min="4014" max="4014" width="8.46484375" style="47" customWidth="1"/>
    <col min="4015" max="4015" width="12.46484375" style="47" customWidth="1"/>
    <col min="4016" max="4016" width="12" style="47" customWidth="1"/>
    <col min="4017" max="4017" width="11.796875" style="47" customWidth="1"/>
    <col min="4018" max="4018" width="10.1328125" style="47" customWidth="1"/>
    <col min="4019" max="4019" width="9" style="47" customWidth="1"/>
    <col min="4020" max="4263" width="9" style="47"/>
    <col min="4264" max="4264" width="4.33203125" style="47" customWidth="1"/>
    <col min="4265" max="4265" width="38.796875" style="47" customWidth="1"/>
    <col min="4266" max="4266" width="11.796875" style="47" customWidth="1"/>
    <col min="4267" max="4268" width="12.33203125" style="47" customWidth="1"/>
    <col min="4269" max="4269" width="12.46484375" style="47" customWidth="1"/>
    <col min="4270" max="4270" width="8.46484375" style="47" customWidth="1"/>
    <col min="4271" max="4271" width="12.46484375" style="47" customWidth="1"/>
    <col min="4272" max="4272" width="12" style="47" customWidth="1"/>
    <col min="4273" max="4273" width="11.796875" style="47" customWidth="1"/>
    <col min="4274" max="4274" width="10.1328125" style="47" customWidth="1"/>
    <col min="4275" max="4275" width="9" style="47" customWidth="1"/>
    <col min="4276" max="4519" width="9" style="47"/>
    <col min="4520" max="4520" width="4.33203125" style="47" customWidth="1"/>
    <col min="4521" max="4521" width="38.796875" style="47" customWidth="1"/>
    <col min="4522" max="4522" width="11.796875" style="47" customWidth="1"/>
    <col min="4523" max="4524" width="12.33203125" style="47" customWidth="1"/>
    <col min="4525" max="4525" width="12.46484375" style="47" customWidth="1"/>
    <col min="4526" max="4526" width="8.46484375" style="47" customWidth="1"/>
    <col min="4527" max="4527" width="12.46484375" style="47" customWidth="1"/>
    <col min="4528" max="4528" width="12" style="47" customWidth="1"/>
    <col min="4529" max="4529" width="11.796875" style="47" customWidth="1"/>
    <col min="4530" max="4530" width="10.1328125" style="47" customWidth="1"/>
    <col min="4531" max="4531" width="9" style="47" customWidth="1"/>
    <col min="4532" max="4775" width="9" style="47"/>
    <col min="4776" max="4776" width="4.33203125" style="47" customWidth="1"/>
    <col min="4777" max="4777" width="38.796875" style="47" customWidth="1"/>
    <col min="4778" max="4778" width="11.796875" style="47" customWidth="1"/>
    <col min="4779" max="4780" width="12.33203125" style="47" customWidth="1"/>
    <col min="4781" max="4781" width="12.46484375" style="47" customWidth="1"/>
    <col min="4782" max="4782" width="8.46484375" style="47" customWidth="1"/>
    <col min="4783" max="4783" width="12.46484375" style="47" customWidth="1"/>
    <col min="4784" max="4784" width="12" style="47" customWidth="1"/>
    <col min="4785" max="4785" width="11.796875" style="47" customWidth="1"/>
    <col min="4786" max="4786" width="10.1328125" style="47" customWidth="1"/>
    <col min="4787" max="4787" width="9" style="47" customWidth="1"/>
    <col min="4788" max="5031" width="9" style="47"/>
    <col min="5032" max="5032" width="4.33203125" style="47" customWidth="1"/>
    <col min="5033" max="5033" width="38.796875" style="47" customWidth="1"/>
    <col min="5034" max="5034" width="11.796875" style="47" customWidth="1"/>
    <col min="5035" max="5036" width="12.33203125" style="47" customWidth="1"/>
    <col min="5037" max="5037" width="12.46484375" style="47" customWidth="1"/>
    <col min="5038" max="5038" width="8.46484375" style="47" customWidth="1"/>
    <col min="5039" max="5039" width="12.46484375" style="47" customWidth="1"/>
    <col min="5040" max="5040" width="12" style="47" customWidth="1"/>
    <col min="5041" max="5041" width="11.796875" style="47" customWidth="1"/>
    <col min="5042" max="5042" width="10.1328125" style="47" customWidth="1"/>
    <col min="5043" max="5043" width="9" style="47" customWidth="1"/>
    <col min="5044" max="5287" width="9" style="47"/>
    <col min="5288" max="5288" width="4.33203125" style="47" customWidth="1"/>
    <col min="5289" max="5289" width="38.796875" style="47" customWidth="1"/>
    <col min="5290" max="5290" width="11.796875" style="47" customWidth="1"/>
    <col min="5291" max="5292" width="12.33203125" style="47" customWidth="1"/>
    <col min="5293" max="5293" width="12.46484375" style="47" customWidth="1"/>
    <col min="5294" max="5294" width="8.46484375" style="47" customWidth="1"/>
    <col min="5295" max="5295" width="12.46484375" style="47" customWidth="1"/>
    <col min="5296" max="5296" width="12" style="47" customWidth="1"/>
    <col min="5297" max="5297" width="11.796875" style="47" customWidth="1"/>
    <col min="5298" max="5298" width="10.1328125" style="47" customWidth="1"/>
    <col min="5299" max="5299" width="9" style="47" customWidth="1"/>
    <col min="5300" max="5543" width="9" style="47"/>
    <col min="5544" max="5544" width="4.33203125" style="47" customWidth="1"/>
    <col min="5545" max="5545" width="38.796875" style="47" customWidth="1"/>
    <col min="5546" max="5546" width="11.796875" style="47" customWidth="1"/>
    <col min="5547" max="5548" width="12.33203125" style="47" customWidth="1"/>
    <col min="5549" max="5549" width="12.46484375" style="47" customWidth="1"/>
    <col min="5550" max="5550" width="8.46484375" style="47" customWidth="1"/>
    <col min="5551" max="5551" width="12.46484375" style="47" customWidth="1"/>
    <col min="5552" max="5552" width="12" style="47" customWidth="1"/>
    <col min="5553" max="5553" width="11.796875" style="47" customWidth="1"/>
    <col min="5554" max="5554" width="10.1328125" style="47" customWidth="1"/>
    <col min="5555" max="5555" width="9" style="47" customWidth="1"/>
    <col min="5556" max="5799" width="9" style="47"/>
    <col min="5800" max="5800" width="4.33203125" style="47" customWidth="1"/>
    <col min="5801" max="5801" width="38.796875" style="47" customWidth="1"/>
    <col min="5802" max="5802" width="11.796875" style="47" customWidth="1"/>
    <col min="5803" max="5804" width="12.33203125" style="47" customWidth="1"/>
    <col min="5805" max="5805" width="12.46484375" style="47" customWidth="1"/>
    <col min="5806" max="5806" width="8.46484375" style="47" customWidth="1"/>
    <col min="5807" max="5807" width="12.46484375" style="47" customWidth="1"/>
    <col min="5808" max="5808" width="12" style="47" customWidth="1"/>
    <col min="5809" max="5809" width="11.796875" style="47" customWidth="1"/>
    <col min="5810" max="5810" width="10.1328125" style="47" customWidth="1"/>
    <col min="5811" max="5811" width="9" style="47" customWidth="1"/>
    <col min="5812" max="6055" width="9" style="47"/>
    <col min="6056" max="6056" width="4.33203125" style="47" customWidth="1"/>
    <col min="6057" max="6057" width="38.796875" style="47" customWidth="1"/>
    <col min="6058" max="6058" width="11.796875" style="47" customWidth="1"/>
    <col min="6059" max="6060" width="12.33203125" style="47" customWidth="1"/>
    <col min="6061" max="6061" width="12.46484375" style="47" customWidth="1"/>
    <col min="6062" max="6062" width="8.46484375" style="47" customWidth="1"/>
    <col min="6063" max="6063" width="12.46484375" style="47" customWidth="1"/>
    <col min="6064" max="6064" width="12" style="47" customWidth="1"/>
    <col min="6065" max="6065" width="11.796875" style="47" customWidth="1"/>
    <col min="6066" max="6066" width="10.1328125" style="47" customWidth="1"/>
    <col min="6067" max="6067" width="9" style="47" customWidth="1"/>
    <col min="6068" max="6311" width="9" style="47"/>
    <col min="6312" max="6312" width="4.33203125" style="47" customWidth="1"/>
    <col min="6313" max="6313" width="38.796875" style="47" customWidth="1"/>
    <col min="6314" max="6314" width="11.796875" style="47" customWidth="1"/>
    <col min="6315" max="6316" width="12.33203125" style="47" customWidth="1"/>
    <col min="6317" max="6317" width="12.46484375" style="47" customWidth="1"/>
    <col min="6318" max="6318" width="8.46484375" style="47" customWidth="1"/>
    <col min="6319" max="6319" width="12.46484375" style="47" customWidth="1"/>
    <col min="6320" max="6320" width="12" style="47" customWidth="1"/>
    <col min="6321" max="6321" width="11.796875" style="47" customWidth="1"/>
    <col min="6322" max="6322" width="10.1328125" style="47" customWidth="1"/>
    <col min="6323" max="6323" width="9" style="47" customWidth="1"/>
    <col min="6324" max="6567" width="9" style="47"/>
    <col min="6568" max="6568" width="4.33203125" style="47" customWidth="1"/>
    <col min="6569" max="6569" width="38.796875" style="47" customWidth="1"/>
    <col min="6570" max="6570" width="11.796875" style="47" customWidth="1"/>
    <col min="6571" max="6572" width="12.33203125" style="47" customWidth="1"/>
    <col min="6573" max="6573" width="12.46484375" style="47" customWidth="1"/>
    <col min="6574" max="6574" width="8.46484375" style="47" customWidth="1"/>
    <col min="6575" max="6575" width="12.46484375" style="47" customWidth="1"/>
    <col min="6576" max="6576" width="12" style="47" customWidth="1"/>
    <col min="6577" max="6577" width="11.796875" style="47" customWidth="1"/>
    <col min="6578" max="6578" width="10.1328125" style="47" customWidth="1"/>
    <col min="6579" max="6579" width="9" style="47" customWidth="1"/>
    <col min="6580" max="6823" width="9" style="47"/>
    <col min="6824" max="6824" width="4.33203125" style="47" customWidth="1"/>
    <col min="6825" max="6825" width="38.796875" style="47" customWidth="1"/>
    <col min="6826" max="6826" width="11.796875" style="47" customWidth="1"/>
    <col min="6827" max="6828" width="12.33203125" style="47" customWidth="1"/>
    <col min="6829" max="6829" width="12.46484375" style="47" customWidth="1"/>
    <col min="6830" max="6830" width="8.46484375" style="47" customWidth="1"/>
    <col min="6831" max="6831" width="12.46484375" style="47" customWidth="1"/>
    <col min="6832" max="6832" width="12" style="47" customWidth="1"/>
    <col min="6833" max="6833" width="11.796875" style="47" customWidth="1"/>
    <col min="6834" max="6834" width="10.1328125" style="47" customWidth="1"/>
    <col min="6835" max="6835" width="9" style="47" customWidth="1"/>
    <col min="6836" max="7079" width="9" style="47"/>
    <col min="7080" max="7080" width="4.33203125" style="47" customWidth="1"/>
    <col min="7081" max="7081" width="38.796875" style="47" customWidth="1"/>
    <col min="7082" max="7082" width="11.796875" style="47" customWidth="1"/>
    <col min="7083" max="7084" width="12.33203125" style="47" customWidth="1"/>
    <col min="7085" max="7085" width="12.46484375" style="47" customWidth="1"/>
    <col min="7086" max="7086" width="8.46484375" style="47" customWidth="1"/>
    <col min="7087" max="7087" width="12.46484375" style="47" customWidth="1"/>
    <col min="7088" max="7088" width="12" style="47" customWidth="1"/>
    <col min="7089" max="7089" width="11.796875" style="47" customWidth="1"/>
    <col min="7090" max="7090" width="10.1328125" style="47" customWidth="1"/>
    <col min="7091" max="7091" width="9" style="47" customWidth="1"/>
    <col min="7092" max="7335" width="9" style="47"/>
    <col min="7336" max="7336" width="4.33203125" style="47" customWidth="1"/>
    <col min="7337" max="7337" width="38.796875" style="47" customWidth="1"/>
    <col min="7338" max="7338" width="11.796875" style="47" customWidth="1"/>
    <col min="7339" max="7340" width="12.33203125" style="47" customWidth="1"/>
    <col min="7341" max="7341" width="12.46484375" style="47" customWidth="1"/>
    <col min="7342" max="7342" width="8.46484375" style="47" customWidth="1"/>
    <col min="7343" max="7343" width="12.46484375" style="47" customWidth="1"/>
    <col min="7344" max="7344" width="12" style="47" customWidth="1"/>
    <col min="7345" max="7345" width="11.796875" style="47" customWidth="1"/>
    <col min="7346" max="7346" width="10.1328125" style="47" customWidth="1"/>
    <col min="7347" max="7347" width="9" style="47" customWidth="1"/>
    <col min="7348" max="7591" width="9" style="47"/>
    <col min="7592" max="7592" width="4.33203125" style="47" customWidth="1"/>
    <col min="7593" max="7593" width="38.796875" style="47" customWidth="1"/>
    <col min="7594" max="7594" width="11.796875" style="47" customWidth="1"/>
    <col min="7595" max="7596" width="12.33203125" style="47" customWidth="1"/>
    <col min="7597" max="7597" width="12.46484375" style="47" customWidth="1"/>
    <col min="7598" max="7598" width="8.46484375" style="47" customWidth="1"/>
    <col min="7599" max="7599" width="12.46484375" style="47" customWidth="1"/>
    <col min="7600" max="7600" width="12" style="47" customWidth="1"/>
    <col min="7601" max="7601" width="11.796875" style="47" customWidth="1"/>
    <col min="7602" max="7602" width="10.1328125" style="47" customWidth="1"/>
    <col min="7603" max="7603" width="9" style="47" customWidth="1"/>
    <col min="7604" max="7847" width="9" style="47"/>
    <col min="7848" max="7848" width="4.33203125" style="47" customWidth="1"/>
    <col min="7849" max="7849" width="38.796875" style="47" customWidth="1"/>
    <col min="7850" max="7850" width="11.796875" style="47" customWidth="1"/>
    <col min="7851" max="7852" width="12.33203125" style="47" customWidth="1"/>
    <col min="7853" max="7853" width="12.46484375" style="47" customWidth="1"/>
    <col min="7854" max="7854" width="8.46484375" style="47" customWidth="1"/>
    <col min="7855" max="7855" width="12.46484375" style="47" customWidth="1"/>
    <col min="7856" max="7856" width="12" style="47" customWidth="1"/>
    <col min="7857" max="7857" width="11.796875" style="47" customWidth="1"/>
    <col min="7858" max="7858" width="10.1328125" style="47" customWidth="1"/>
    <col min="7859" max="7859" width="9" style="47" customWidth="1"/>
    <col min="7860" max="8103" width="9" style="47"/>
    <col min="8104" max="8104" width="4.33203125" style="47" customWidth="1"/>
    <col min="8105" max="8105" width="38.796875" style="47" customWidth="1"/>
    <col min="8106" max="8106" width="11.796875" style="47" customWidth="1"/>
    <col min="8107" max="8108" width="12.33203125" style="47" customWidth="1"/>
    <col min="8109" max="8109" width="12.46484375" style="47" customWidth="1"/>
    <col min="8110" max="8110" width="8.46484375" style="47" customWidth="1"/>
    <col min="8111" max="8111" width="12.46484375" style="47" customWidth="1"/>
    <col min="8112" max="8112" width="12" style="47" customWidth="1"/>
    <col min="8113" max="8113" width="11.796875" style="47" customWidth="1"/>
    <col min="8114" max="8114" width="10.1328125" style="47" customWidth="1"/>
    <col min="8115" max="8115" width="9" style="47" customWidth="1"/>
    <col min="8116" max="8359" width="9" style="47"/>
    <col min="8360" max="8360" width="4.33203125" style="47" customWidth="1"/>
    <col min="8361" max="8361" width="38.796875" style="47" customWidth="1"/>
    <col min="8362" max="8362" width="11.796875" style="47" customWidth="1"/>
    <col min="8363" max="8364" width="12.33203125" style="47" customWidth="1"/>
    <col min="8365" max="8365" width="12.46484375" style="47" customWidth="1"/>
    <col min="8366" max="8366" width="8.46484375" style="47" customWidth="1"/>
    <col min="8367" max="8367" width="12.46484375" style="47" customWidth="1"/>
    <col min="8368" max="8368" width="12" style="47" customWidth="1"/>
    <col min="8369" max="8369" width="11.796875" style="47" customWidth="1"/>
    <col min="8370" max="8370" width="10.1328125" style="47" customWidth="1"/>
    <col min="8371" max="8371" width="9" style="47" customWidth="1"/>
    <col min="8372" max="8615" width="9" style="47"/>
    <col min="8616" max="8616" width="4.33203125" style="47" customWidth="1"/>
    <col min="8617" max="8617" width="38.796875" style="47" customWidth="1"/>
    <col min="8618" max="8618" width="11.796875" style="47" customWidth="1"/>
    <col min="8619" max="8620" width="12.33203125" style="47" customWidth="1"/>
    <col min="8621" max="8621" width="12.46484375" style="47" customWidth="1"/>
    <col min="8622" max="8622" width="8.46484375" style="47" customWidth="1"/>
    <col min="8623" max="8623" width="12.46484375" style="47" customWidth="1"/>
    <col min="8624" max="8624" width="12" style="47" customWidth="1"/>
    <col min="8625" max="8625" width="11.796875" style="47" customWidth="1"/>
    <col min="8626" max="8626" width="10.1328125" style="47" customWidth="1"/>
    <col min="8627" max="8627" width="9" style="47" customWidth="1"/>
    <col min="8628" max="8871" width="9" style="47"/>
    <col min="8872" max="8872" width="4.33203125" style="47" customWidth="1"/>
    <col min="8873" max="8873" width="38.796875" style="47" customWidth="1"/>
    <col min="8874" max="8874" width="11.796875" style="47" customWidth="1"/>
    <col min="8875" max="8876" width="12.33203125" style="47" customWidth="1"/>
    <col min="8877" max="8877" width="12.46484375" style="47" customWidth="1"/>
    <col min="8878" max="8878" width="8.46484375" style="47" customWidth="1"/>
    <col min="8879" max="8879" width="12.46484375" style="47" customWidth="1"/>
    <col min="8880" max="8880" width="12" style="47" customWidth="1"/>
    <col min="8881" max="8881" width="11.796875" style="47" customWidth="1"/>
    <col min="8882" max="8882" width="10.1328125" style="47" customWidth="1"/>
    <col min="8883" max="8883" width="9" style="47" customWidth="1"/>
    <col min="8884" max="9127" width="9" style="47"/>
    <col min="9128" max="9128" width="4.33203125" style="47" customWidth="1"/>
    <col min="9129" max="9129" width="38.796875" style="47" customWidth="1"/>
    <col min="9130" max="9130" width="11.796875" style="47" customWidth="1"/>
    <col min="9131" max="9132" width="12.33203125" style="47" customWidth="1"/>
    <col min="9133" max="9133" width="12.46484375" style="47" customWidth="1"/>
    <col min="9134" max="9134" width="8.46484375" style="47" customWidth="1"/>
    <col min="9135" max="9135" width="12.46484375" style="47" customWidth="1"/>
    <col min="9136" max="9136" width="12" style="47" customWidth="1"/>
    <col min="9137" max="9137" width="11.796875" style="47" customWidth="1"/>
    <col min="9138" max="9138" width="10.1328125" style="47" customWidth="1"/>
    <col min="9139" max="9139" width="9" style="47" customWidth="1"/>
    <col min="9140" max="9383" width="9" style="47"/>
    <col min="9384" max="9384" width="4.33203125" style="47" customWidth="1"/>
    <col min="9385" max="9385" width="38.796875" style="47" customWidth="1"/>
    <col min="9386" max="9386" width="11.796875" style="47" customWidth="1"/>
    <col min="9387" max="9388" width="12.33203125" style="47" customWidth="1"/>
    <col min="9389" max="9389" width="12.46484375" style="47" customWidth="1"/>
    <col min="9390" max="9390" width="8.46484375" style="47" customWidth="1"/>
    <col min="9391" max="9391" width="12.46484375" style="47" customWidth="1"/>
    <col min="9392" max="9392" width="12" style="47" customWidth="1"/>
    <col min="9393" max="9393" width="11.796875" style="47" customWidth="1"/>
    <col min="9394" max="9394" width="10.1328125" style="47" customWidth="1"/>
    <col min="9395" max="9395" width="9" style="47" customWidth="1"/>
    <col min="9396" max="9639" width="9" style="47"/>
    <col min="9640" max="9640" width="4.33203125" style="47" customWidth="1"/>
    <col min="9641" max="9641" width="38.796875" style="47" customWidth="1"/>
    <col min="9642" max="9642" width="11.796875" style="47" customWidth="1"/>
    <col min="9643" max="9644" width="12.33203125" style="47" customWidth="1"/>
    <col min="9645" max="9645" width="12.46484375" style="47" customWidth="1"/>
    <col min="9646" max="9646" width="8.46484375" style="47" customWidth="1"/>
    <col min="9647" max="9647" width="12.46484375" style="47" customWidth="1"/>
    <col min="9648" max="9648" width="12" style="47" customWidth="1"/>
    <col min="9649" max="9649" width="11.796875" style="47" customWidth="1"/>
    <col min="9650" max="9650" width="10.1328125" style="47" customWidth="1"/>
    <col min="9651" max="9651" width="9" style="47" customWidth="1"/>
    <col min="9652" max="9895" width="9" style="47"/>
    <col min="9896" max="9896" width="4.33203125" style="47" customWidth="1"/>
    <col min="9897" max="9897" width="38.796875" style="47" customWidth="1"/>
    <col min="9898" max="9898" width="11.796875" style="47" customWidth="1"/>
    <col min="9899" max="9900" width="12.33203125" style="47" customWidth="1"/>
    <col min="9901" max="9901" width="12.46484375" style="47" customWidth="1"/>
    <col min="9902" max="9902" width="8.46484375" style="47" customWidth="1"/>
    <col min="9903" max="9903" width="12.46484375" style="47" customWidth="1"/>
    <col min="9904" max="9904" width="12" style="47" customWidth="1"/>
    <col min="9905" max="9905" width="11.796875" style="47" customWidth="1"/>
    <col min="9906" max="9906" width="10.1328125" style="47" customWidth="1"/>
    <col min="9907" max="9907" width="9" style="47" customWidth="1"/>
    <col min="9908" max="10151" width="9" style="47"/>
    <col min="10152" max="10152" width="4.33203125" style="47" customWidth="1"/>
    <col min="10153" max="10153" width="38.796875" style="47" customWidth="1"/>
    <col min="10154" max="10154" width="11.796875" style="47" customWidth="1"/>
    <col min="10155" max="10156" width="12.33203125" style="47" customWidth="1"/>
    <col min="10157" max="10157" width="12.46484375" style="47" customWidth="1"/>
    <col min="10158" max="10158" width="8.46484375" style="47" customWidth="1"/>
    <col min="10159" max="10159" width="12.46484375" style="47" customWidth="1"/>
    <col min="10160" max="10160" width="12" style="47" customWidth="1"/>
    <col min="10161" max="10161" width="11.796875" style="47" customWidth="1"/>
    <col min="10162" max="10162" width="10.1328125" style="47" customWidth="1"/>
    <col min="10163" max="10163" width="9" style="47" customWidth="1"/>
    <col min="10164" max="10407" width="9" style="47"/>
    <col min="10408" max="10408" width="4.33203125" style="47" customWidth="1"/>
    <col min="10409" max="10409" width="38.796875" style="47" customWidth="1"/>
    <col min="10410" max="10410" width="11.796875" style="47" customWidth="1"/>
    <col min="10411" max="10412" width="12.33203125" style="47" customWidth="1"/>
    <col min="10413" max="10413" width="12.46484375" style="47" customWidth="1"/>
    <col min="10414" max="10414" width="8.46484375" style="47" customWidth="1"/>
    <col min="10415" max="10415" width="12.46484375" style="47" customWidth="1"/>
    <col min="10416" max="10416" width="12" style="47" customWidth="1"/>
    <col min="10417" max="10417" width="11.796875" style="47" customWidth="1"/>
    <col min="10418" max="10418" width="10.1328125" style="47" customWidth="1"/>
    <col min="10419" max="10419" width="9" style="47" customWidth="1"/>
    <col min="10420" max="10663" width="9" style="47"/>
    <col min="10664" max="10664" width="4.33203125" style="47" customWidth="1"/>
    <col min="10665" max="10665" width="38.796875" style="47" customWidth="1"/>
    <col min="10666" max="10666" width="11.796875" style="47" customWidth="1"/>
    <col min="10667" max="10668" width="12.33203125" style="47" customWidth="1"/>
    <col min="10669" max="10669" width="12.46484375" style="47" customWidth="1"/>
    <col min="10670" max="10670" width="8.46484375" style="47" customWidth="1"/>
    <col min="10671" max="10671" width="12.46484375" style="47" customWidth="1"/>
    <col min="10672" max="10672" width="12" style="47" customWidth="1"/>
    <col min="10673" max="10673" width="11.796875" style="47" customWidth="1"/>
    <col min="10674" max="10674" width="10.1328125" style="47" customWidth="1"/>
    <col min="10675" max="10675" width="9" style="47" customWidth="1"/>
    <col min="10676" max="10919" width="9" style="47"/>
    <col min="10920" max="10920" width="4.33203125" style="47" customWidth="1"/>
    <col min="10921" max="10921" width="38.796875" style="47" customWidth="1"/>
    <col min="10922" max="10922" width="11.796875" style="47" customWidth="1"/>
    <col min="10923" max="10924" width="12.33203125" style="47" customWidth="1"/>
    <col min="10925" max="10925" width="12.46484375" style="47" customWidth="1"/>
    <col min="10926" max="10926" width="8.46484375" style="47" customWidth="1"/>
    <col min="10927" max="10927" width="12.46484375" style="47" customWidth="1"/>
    <col min="10928" max="10928" width="12" style="47" customWidth="1"/>
    <col min="10929" max="10929" width="11.796875" style="47" customWidth="1"/>
    <col min="10930" max="10930" width="10.1328125" style="47" customWidth="1"/>
    <col min="10931" max="10931" width="9" style="47" customWidth="1"/>
    <col min="10932" max="11175" width="9" style="47"/>
    <col min="11176" max="11176" width="4.33203125" style="47" customWidth="1"/>
    <col min="11177" max="11177" width="38.796875" style="47" customWidth="1"/>
    <col min="11178" max="11178" width="11.796875" style="47" customWidth="1"/>
    <col min="11179" max="11180" width="12.33203125" style="47" customWidth="1"/>
    <col min="11181" max="11181" width="12.46484375" style="47" customWidth="1"/>
    <col min="11182" max="11182" width="8.46484375" style="47" customWidth="1"/>
    <col min="11183" max="11183" width="12.46484375" style="47" customWidth="1"/>
    <col min="11184" max="11184" width="12" style="47" customWidth="1"/>
    <col min="11185" max="11185" width="11.796875" style="47" customWidth="1"/>
    <col min="11186" max="11186" width="10.1328125" style="47" customWidth="1"/>
    <col min="11187" max="11187" width="9" style="47" customWidth="1"/>
    <col min="11188" max="11431" width="9" style="47"/>
    <col min="11432" max="11432" width="4.33203125" style="47" customWidth="1"/>
    <col min="11433" max="11433" width="38.796875" style="47" customWidth="1"/>
    <col min="11434" max="11434" width="11.796875" style="47" customWidth="1"/>
    <col min="11435" max="11436" width="12.33203125" style="47" customWidth="1"/>
    <col min="11437" max="11437" width="12.46484375" style="47" customWidth="1"/>
    <col min="11438" max="11438" width="8.46484375" style="47" customWidth="1"/>
    <col min="11439" max="11439" width="12.46484375" style="47" customWidth="1"/>
    <col min="11440" max="11440" width="12" style="47" customWidth="1"/>
    <col min="11441" max="11441" width="11.796875" style="47" customWidth="1"/>
    <col min="11442" max="11442" width="10.1328125" style="47" customWidth="1"/>
    <col min="11443" max="11443" width="9" style="47" customWidth="1"/>
    <col min="11444" max="11687" width="9" style="47"/>
    <col min="11688" max="11688" width="4.33203125" style="47" customWidth="1"/>
    <col min="11689" max="11689" width="38.796875" style="47" customWidth="1"/>
    <col min="11690" max="11690" width="11.796875" style="47" customWidth="1"/>
    <col min="11691" max="11692" width="12.33203125" style="47" customWidth="1"/>
    <col min="11693" max="11693" width="12.46484375" style="47" customWidth="1"/>
    <col min="11694" max="11694" width="8.46484375" style="47" customWidth="1"/>
    <col min="11695" max="11695" width="12.46484375" style="47" customWidth="1"/>
    <col min="11696" max="11696" width="12" style="47" customWidth="1"/>
    <col min="11697" max="11697" width="11.796875" style="47" customWidth="1"/>
    <col min="11698" max="11698" width="10.1328125" style="47" customWidth="1"/>
    <col min="11699" max="11699" width="9" style="47" customWidth="1"/>
    <col min="11700" max="11943" width="9" style="47"/>
    <col min="11944" max="11944" width="4.33203125" style="47" customWidth="1"/>
    <col min="11945" max="11945" width="38.796875" style="47" customWidth="1"/>
    <col min="11946" max="11946" width="11.796875" style="47" customWidth="1"/>
    <col min="11947" max="11948" width="12.33203125" style="47" customWidth="1"/>
    <col min="11949" max="11949" width="12.46484375" style="47" customWidth="1"/>
    <col min="11950" max="11950" width="8.46484375" style="47" customWidth="1"/>
    <col min="11951" max="11951" width="12.46484375" style="47" customWidth="1"/>
    <col min="11952" max="11952" width="12" style="47" customWidth="1"/>
    <col min="11953" max="11953" width="11.796875" style="47" customWidth="1"/>
    <col min="11954" max="11954" width="10.1328125" style="47" customWidth="1"/>
    <col min="11955" max="11955" width="9" style="47" customWidth="1"/>
    <col min="11956" max="12199" width="9" style="47"/>
    <col min="12200" max="12200" width="4.33203125" style="47" customWidth="1"/>
    <col min="12201" max="12201" width="38.796875" style="47" customWidth="1"/>
    <col min="12202" max="12202" width="11.796875" style="47" customWidth="1"/>
    <col min="12203" max="12204" width="12.33203125" style="47" customWidth="1"/>
    <col min="12205" max="12205" width="12.46484375" style="47" customWidth="1"/>
    <col min="12206" max="12206" width="8.46484375" style="47" customWidth="1"/>
    <col min="12207" max="12207" width="12.46484375" style="47" customWidth="1"/>
    <col min="12208" max="12208" width="12" style="47" customWidth="1"/>
    <col min="12209" max="12209" width="11.796875" style="47" customWidth="1"/>
    <col min="12210" max="12210" width="10.1328125" style="47" customWidth="1"/>
    <col min="12211" max="12211" width="9" style="47" customWidth="1"/>
    <col min="12212" max="12455" width="9" style="47"/>
    <col min="12456" max="12456" width="4.33203125" style="47" customWidth="1"/>
    <col min="12457" max="12457" width="38.796875" style="47" customWidth="1"/>
    <col min="12458" max="12458" width="11.796875" style="47" customWidth="1"/>
    <col min="12459" max="12460" width="12.33203125" style="47" customWidth="1"/>
    <col min="12461" max="12461" width="12.46484375" style="47" customWidth="1"/>
    <col min="12462" max="12462" width="8.46484375" style="47" customWidth="1"/>
    <col min="12463" max="12463" width="12.46484375" style="47" customWidth="1"/>
    <col min="12464" max="12464" width="12" style="47" customWidth="1"/>
    <col min="12465" max="12465" width="11.796875" style="47" customWidth="1"/>
    <col min="12466" max="12466" width="10.1328125" style="47" customWidth="1"/>
    <col min="12467" max="12467" width="9" style="47" customWidth="1"/>
    <col min="12468" max="12711" width="9" style="47"/>
    <col min="12712" max="12712" width="4.33203125" style="47" customWidth="1"/>
    <col min="12713" max="12713" width="38.796875" style="47" customWidth="1"/>
    <col min="12714" max="12714" width="11.796875" style="47" customWidth="1"/>
    <col min="12715" max="12716" width="12.33203125" style="47" customWidth="1"/>
    <col min="12717" max="12717" width="12.46484375" style="47" customWidth="1"/>
    <col min="12718" max="12718" width="8.46484375" style="47" customWidth="1"/>
    <col min="12719" max="12719" width="12.46484375" style="47" customWidth="1"/>
    <col min="12720" max="12720" width="12" style="47" customWidth="1"/>
    <col min="12721" max="12721" width="11.796875" style="47" customWidth="1"/>
    <col min="12722" max="12722" width="10.1328125" style="47" customWidth="1"/>
    <col min="12723" max="12723" width="9" style="47" customWidth="1"/>
    <col min="12724" max="12967" width="9" style="47"/>
    <col min="12968" max="12968" width="4.33203125" style="47" customWidth="1"/>
    <col min="12969" max="12969" width="38.796875" style="47" customWidth="1"/>
    <col min="12970" max="12970" width="11.796875" style="47" customWidth="1"/>
    <col min="12971" max="12972" width="12.33203125" style="47" customWidth="1"/>
    <col min="12973" max="12973" width="12.46484375" style="47" customWidth="1"/>
    <col min="12974" max="12974" width="8.46484375" style="47" customWidth="1"/>
    <col min="12975" max="12975" width="12.46484375" style="47" customWidth="1"/>
    <col min="12976" max="12976" width="12" style="47" customWidth="1"/>
    <col min="12977" max="12977" width="11.796875" style="47" customWidth="1"/>
    <col min="12978" max="12978" width="10.1328125" style="47" customWidth="1"/>
    <col min="12979" max="12979" width="9" style="47" customWidth="1"/>
    <col min="12980" max="13223" width="9" style="47"/>
    <col min="13224" max="13224" width="4.33203125" style="47" customWidth="1"/>
    <col min="13225" max="13225" width="38.796875" style="47" customWidth="1"/>
    <col min="13226" max="13226" width="11.796875" style="47" customWidth="1"/>
    <col min="13227" max="13228" width="12.33203125" style="47" customWidth="1"/>
    <col min="13229" max="13229" width="12.46484375" style="47" customWidth="1"/>
    <col min="13230" max="13230" width="8.46484375" style="47" customWidth="1"/>
    <col min="13231" max="13231" width="12.46484375" style="47" customWidth="1"/>
    <col min="13232" max="13232" width="12" style="47" customWidth="1"/>
    <col min="13233" max="13233" width="11.796875" style="47" customWidth="1"/>
    <col min="13234" max="13234" width="10.1328125" style="47" customWidth="1"/>
    <col min="13235" max="13235" width="9" style="47" customWidth="1"/>
    <col min="13236" max="13479" width="9" style="47"/>
    <col min="13480" max="13480" width="4.33203125" style="47" customWidth="1"/>
    <col min="13481" max="13481" width="38.796875" style="47" customWidth="1"/>
    <col min="13482" max="13482" width="11.796875" style="47" customWidth="1"/>
    <col min="13483" max="13484" width="12.33203125" style="47" customWidth="1"/>
    <col min="13485" max="13485" width="12.46484375" style="47" customWidth="1"/>
    <col min="13486" max="13486" width="8.46484375" style="47" customWidth="1"/>
    <col min="13487" max="13487" width="12.46484375" style="47" customWidth="1"/>
    <col min="13488" max="13488" width="12" style="47" customWidth="1"/>
    <col min="13489" max="13489" width="11.796875" style="47" customWidth="1"/>
    <col min="13490" max="13490" width="10.1328125" style="47" customWidth="1"/>
    <col min="13491" max="13491" width="9" style="47" customWidth="1"/>
    <col min="13492" max="13735" width="9" style="47"/>
    <col min="13736" max="13736" width="4.33203125" style="47" customWidth="1"/>
    <col min="13737" max="13737" width="38.796875" style="47" customWidth="1"/>
    <col min="13738" max="13738" width="11.796875" style="47" customWidth="1"/>
    <col min="13739" max="13740" width="12.33203125" style="47" customWidth="1"/>
    <col min="13741" max="13741" width="12.46484375" style="47" customWidth="1"/>
    <col min="13742" max="13742" width="8.46484375" style="47" customWidth="1"/>
    <col min="13743" max="13743" width="12.46484375" style="47" customWidth="1"/>
    <col min="13744" max="13744" width="12" style="47" customWidth="1"/>
    <col min="13745" max="13745" width="11.796875" style="47" customWidth="1"/>
    <col min="13746" max="13746" width="10.1328125" style="47" customWidth="1"/>
    <col min="13747" max="13747" width="9" style="47" customWidth="1"/>
    <col min="13748" max="13991" width="9" style="47"/>
    <col min="13992" max="13992" width="4.33203125" style="47" customWidth="1"/>
    <col min="13993" max="13993" width="38.796875" style="47" customWidth="1"/>
    <col min="13994" max="13994" width="11.796875" style="47" customWidth="1"/>
    <col min="13995" max="13996" width="12.33203125" style="47" customWidth="1"/>
    <col min="13997" max="13997" width="12.46484375" style="47" customWidth="1"/>
    <col min="13998" max="13998" width="8.46484375" style="47" customWidth="1"/>
    <col min="13999" max="13999" width="12.46484375" style="47" customWidth="1"/>
    <col min="14000" max="14000" width="12" style="47" customWidth="1"/>
    <col min="14001" max="14001" width="11.796875" style="47" customWidth="1"/>
    <col min="14002" max="14002" width="10.1328125" style="47" customWidth="1"/>
    <col min="14003" max="14003" width="9" style="47" customWidth="1"/>
    <col min="14004" max="14247" width="9" style="47"/>
    <col min="14248" max="14248" width="4.33203125" style="47" customWidth="1"/>
    <col min="14249" max="14249" width="38.796875" style="47" customWidth="1"/>
    <col min="14250" max="14250" width="11.796875" style="47" customWidth="1"/>
    <col min="14251" max="14252" width="12.33203125" style="47" customWidth="1"/>
    <col min="14253" max="14253" width="12.46484375" style="47" customWidth="1"/>
    <col min="14254" max="14254" width="8.46484375" style="47" customWidth="1"/>
    <col min="14255" max="14255" width="12.46484375" style="47" customWidth="1"/>
    <col min="14256" max="14256" width="12" style="47" customWidth="1"/>
    <col min="14257" max="14257" width="11.796875" style="47" customWidth="1"/>
    <col min="14258" max="14258" width="10.1328125" style="47" customWidth="1"/>
    <col min="14259" max="14259" width="9" style="47" customWidth="1"/>
    <col min="14260" max="14503" width="9" style="47"/>
    <col min="14504" max="14504" width="4.33203125" style="47" customWidth="1"/>
    <col min="14505" max="14505" width="38.796875" style="47" customWidth="1"/>
    <col min="14506" max="14506" width="11.796875" style="47" customWidth="1"/>
    <col min="14507" max="14508" width="12.33203125" style="47" customWidth="1"/>
    <col min="14509" max="14509" width="12.46484375" style="47" customWidth="1"/>
    <col min="14510" max="14510" width="8.46484375" style="47" customWidth="1"/>
    <col min="14511" max="14511" width="12.46484375" style="47" customWidth="1"/>
    <col min="14512" max="14512" width="12" style="47" customWidth="1"/>
    <col min="14513" max="14513" width="11.796875" style="47" customWidth="1"/>
    <col min="14514" max="14514" width="10.1328125" style="47" customWidth="1"/>
    <col min="14515" max="14515" width="9" style="47" customWidth="1"/>
    <col min="14516" max="14759" width="9" style="47"/>
    <col min="14760" max="14760" width="4.33203125" style="47" customWidth="1"/>
    <col min="14761" max="14761" width="38.796875" style="47" customWidth="1"/>
    <col min="14762" max="14762" width="11.796875" style="47" customWidth="1"/>
    <col min="14763" max="14764" width="12.33203125" style="47" customWidth="1"/>
    <col min="14765" max="14765" width="12.46484375" style="47" customWidth="1"/>
    <col min="14766" max="14766" width="8.46484375" style="47" customWidth="1"/>
    <col min="14767" max="14767" width="12.46484375" style="47" customWidth="1"/>
    <col min="14768" max="14768" width="12" style="47" customWidth="1"/>
    <col min="14769" max="14769" width="11.796875" style="47" customWidth="1"/>
    <col min="14770" max="14770" width="10.1328125" style="47" customWidth="1"/>
    <col min="14771" max="14771" width="9" style="47" customWidth="1"/>
    <col min="14772" max="15015" width="9" style="47"/>
    <col min="15016" max="15016" width="4.33203125" style="47" customWidth="1"/>
    <col min="15017" max="15017" width="38.796875" style="47" customWidth="1"/>
    <col min="15018" max="15018" width="11.796875" style="47" customWidth="1"/>
    <col min="15019" max="15020" width="12.33203125" style="47" customWidth="1"/>
    <col min="15021" max="15021" width="12.46484375" style="47" customWidth="1"/>
    <col min="15022" max="15022" width="8.46484375" style="47" customWidth="1"/>
    <col min="15023" max="15023" width="12.46484375" style="47" customWidth="1"/>
    <col min="15024" max="15024" width="12" style="47" customWidth="1"/>
    <col min="15025" max="15025" width="11.796875" style="47" customWidth="1"/>
    <col min="15026" max="15026" width="10.1328125" style="47" customWidth="1"/>
    <col min="15027" max="15027" width="9" style="47" customWidth="1"/>
    <col min="15028" max="15271" width="9" style="47"/>
    <col min="15272" max="15272" width="4.33203125" style="47" customWidth="1"/>
    <col min="15273" max="15273" width="38.796875" style="47" customWidth="1"/>
    <col min="15274" max="15274" width="11.796875" style="47" customWidth="1"/>
    <col min="15275" max="15276" width="12.33203125" style="47" customWidth="1"/>
    <col min="15277" max="15277" width="12.46484375" style="47" customWidth="1"/>
    <col min="15278" max="15278" width="8.46484375" style="47" customWidth="1"/>
    <col min="15279" max="15279" width="12.46484375" style="47" customWidth="1"/>
    <col min="15280" max="15280" width="12" style="47" customWidth="1"/>
    <col min="15281" max="15281" width="11.796875" style="47" customWidth="1"/>
    <col min="15282" max="15282" width="10.1328125" style="47" customWidth="1"/>
    <col min="15283" max="15283" width="9" style="47" customWidth="1"/>
    <col min="15284" max="15527" width="9" style="47"/>
    <col min="15528" max="15528" width="4.33203125" style="47" customWidth="1"/>
    <col min="15529" max="15529" width="38.796875" style="47" customWidth="1"/>
    <col min="15530" max="15530" width="11.796875" style="47" customWidth="1"/>
    <col min="15531" max="15532" width="12.33203125" style="47" customWidth="1"/>
    <col min="15533" max="15533" width="12.46484375" style="47" customWidth="1"/>
    <col min="15534" max="15534" width="8.46484375" style="47" customWidth="1"/>
    <col min="15535" max="15535" width="12.46484375" style="47" customWidth="1"/>
    <col min="15536" max="15536" width="12" style="47" customWidth="1"/>
    <col min="15537" max="15537" width="11.796875" style="47" customWidth="1"/>
    <col min="15538" max="15538" width="10.1328125" style="47" customWidth="1"/>
    <col min="15539" max="15539" width="9" style="47" customWidth="1"/>
    <col min="15540" max="15783" width="9" style="47"/>
    <col min="15784" max="15784" width="4.33203125" style="47" customWidth="1"/>
    <col min="15785" max="15785" width="38.796875" style="47" customWidth="1"/>
    <col min="15786" max="15786" width="11.796875" style="47" customWidth="1"/>
    <col min="15787" max="15788" width="12.33203125" style="47" customWidth="1"/>
    <col min="15789" max="15789" width="12.46484375" style="47" customWidth="1"/>
    <col min="15790" max="15790" width="8.46484375" style="47" customWidth="1"/>
    <col min="15791" max="15791" width="12.46484375" style="47" customWidth="1"/>
    <col min="15792" max="15792" width="12" style="47" customWidth="1"/>
    <col min="15793" max="15793" width="11.796875" style="47" customWidth="1"/>
    <col min="15794" max="15794" width="10.1328125" style="47" customWidth="1"/>
    <col min="15795" max="15795" width="9" style="47" customWidth="1"/>
    <col min="15796" max="16039" width="9" style="47"/>
    <col min="16040" max="16040" width="4.33203125" style="47" customWidth="1"/>
    <col min="16041" max="16041" width="38.796875" style="47" customWidth="1"/>
    <col min="16042" max="16042" width="11.796875" style="47" customWidth="1"/>
    <col min="16043" max="16044" width="12.33203125" style="47" customWidth="1"/>
    <col min="16045" max="16045" width="12.46484375" style="47" customWidth="1"/>
    <col min="16046" max="16046" width="8.46484375" style="47" customWidth="1"/>
    <col min="16047" max="16047" width="12.46484375" style="47" customWidth="1"/>
    <col min="16048" max="16048" width="12" style="47" customWidth="1"/>
    <col min="16049" max="16049" width="11.796875" style="47" customWidth="1"/>
    <col min="16050" max="16050" width="10.1328125" style="47" customWidth="1"/>
    <col min="16051" max="16051" width="9" style="47" customWidth="1"/>
    <col min="16052" max="16384" width="9" style="47"/>
  </cols>
  <sheetData>
    <row r="1" spans="1:9" ht="35" customHeight="1">
      <c r="A1" s="46" t="s">
        <v>450</v>
      </c>
      <c r="F1" s="47"/>
      <c r="G1" s="47"/>
      <c r="H1" s="91"/>
      <c r="I1" s="55" t="s">
        <v>385</v>
      </c>
    </row>
    <row r="2" spans="1:9" ht="87.75" customHeight="1">
      <c r="A2" s="642" t="s">
        <v>780</v>
      </c>
      <c r="B2" s="787"/>
      <c r="C2" s="787"/>
      <c r="D2" s="787"/>
      <c r="E2" s="787"/>
      <c r="F2" s="787"/>
      <c r="G2" s="787"/>
      <c r="H2" s="787"/>
      <c r="I2" s="787"/>
    </row>
    <row r="3" spans="1:9" ht="55.05" customHeight="1">
      <c r="A3" s="62"/>
      <c r="B3" s="62"/>
      <c r="C3" s="62"/>
      <c r="D3" s="62"/>
      <c r="E3" s="62"/>
      <c r="F3" s="62"/>
      <c r="G3" s="62"/>
      <c r="H3" s="62"/>
      <c r="I3" s="54" t="s">
        <v>319</v>
      </c>
    </row>
    <row r="4" spans="1:9" s="86" customFormat="1" ht="45" customHeight="1">
      <c r="A4" s="92" t="s">
        <v>0</v>
      </c>
      <c r="B4" s="92" t="s">
        <v>242</v>
      </c>
      <c r="C4" s="93" t="s">
        <v>69</v>
      </c>
      <c r="D4" s="93" t="s">
        <v>70</v>
      </c>
      <c r="E4" s="93" t="s">
        <v>71</v>
      </c>
      <c r="F4" s="93" t="s">
        <v>72</v>
      </c>
      <c r="G4" s="93" t="s">
        <v>73</v>
      </c>
      <c r="H4" s="93" t="s">
        <v>554</v>
      </c>
      <c r="I4" s="93" t="s">
        <v>3</v>
      </c>
    </row>
    <row r="5" spans="1:9" s="86" customFormat="1" ht="30" customHeight="1">
      <c r="A5" s="94">
        <v>1</v>
      </c>
      <c r="B5" s="94">
        <v>2</v>
      </c>
      <c r="C5" s="94">
        <v>3</v>
      </c>
      <c r="D5" s="94">
        <v>4</v>
      </c>
      <c r="E5" s="94">
        <v>5</v>
      </c>
      <c r="F5" s="94">
        <v>6</v>
      </c>
      <c r="G5" s="94">
        <v>7</v>
      </c>
      <c r="H5" s="94">
        <v>8</v>
      </c>
      <c r="I5" s="94">
        <v>9</v>
      </c>
    </row>
    <row r="6" spans="1:9" s="86" customFormat="1" ht="52.05" customHeight="1">
      <c r="A6" s="95" t="s">
        <v>151</v>
      </c>
      <c r="B6" s="96" t="s">
        <v>532</v>
      </c>
      <c r="C6" s="347">
        <v>8104657.9331170004</v>
      </c>
      <c r="D6" s="347">
        <v>11106059</v>
      </c>
      <c r="E6" s="347">
        <v>12784570</v>
      </c>
      <c r="F6" s="347">
        <v>14680597</v>
      </c>
      <c r="G6" s="348">
        <v>17753179</v>
      </c>
      <c r="H6" s="348">
        <v>14407218.252048999</v>
      </c>
      <c r="I6" s="347"/>
    </row>
    <row r="7" spans="1:9" s="54" customFormat="1" ht="52.05" customHeight="1">
      <c r="A7" s="92" t="s">
        <v>4</v>
      </c>
      <c r="B7" s="97" t="s">
        <v>339</v>
      </c>
      <c r="C7" s="347">
        <v>2774734.4868009998</v>
      </c>
      <c r="D7" s="347">
        <v>3025478</v>
      </c>
      <c r="E7" s="347">
        <v>4114185</v>
      </c>
      <c r="F7" s="347">
        <v>4345973</v>
      </c>
      <c r="G7" s="348">
        <v>5315615</v>
      </c>
      <c r="H7" s="348">
        <v>6986524.8220769996</v>
      </c>
      <c r="I7" s="347"/>
    </row>
    <row r="8" spans="1:9" s="54" customFormat="1" ht="64.5" customHeight="1">
      <c r="A8" s="92">
        <v>1</v>
      </c>
      <c r="B8" s="193" t="s">
        <v>533</v>
      </c>
      <c r="C8" s="347"/>
      <c r="D8" s="347">
        <v>3023871</v>
      </c>
      <c r="E8" s="347">
        <v>4000170</v>
      </c>
      <c r="F8" s="347">
        <v>4177236</v>
      </c>
      <c r="G8" s="348">
        <v>5201395</v>
      </c>
      <c r="H8" s="348">
        <v>6954343.2204379998</v>
      </c>
      <c r="I8" s="347"/>
    </row>
    <row r="9" spans="1:9" s="54" customFormat="1" ht="59.25" customHeight="1">
      <c r="A9" s="109">
        <v>2</v>
      </c>
      <c r="B9" s="346" t="s">
        <v>534</v>
      </c>
      <c r="C9" s="347"/>
      <c r="D9" s="347">
        <v>1607000</v>
      </c>
      <c r="E9" s="347">
        <v>5925</v>
      </c>
      <c r="F9" s="347">
        <v>900</v>
      </c>
      <c r="G9" s="348">
        <v>300</v>
      </c>
      <c r="H9" s="348">
        <v>0</v>
      </c>
      <c r="I9" s="347"/>
    </row>
    <row r="10" spans="1:9" s="86" customFormat="1" ht="52.05" customHeight="1">
      <c r="A10" s="92">
        <v>3</v>
      </c>
      <c r="B10" s="346" t="s">
        <v>535</v>
      </c>
      <c r="C10" s="349"/>
      <c r="D10" s="347">
        <v>0</v>
      </c>
      <c r="E10" s="347">
        <v>108090</v>
      </c>
      <c r="F10" s="347">
        <v>167837</v>
      </c>
      <c r="G10" s="348">
        <v>113920</v>
      </c>
      <c r="H10" s="348">
        <v>32181.601639</v>
      </c>
      <c r="I10" s="349"/>
    </row>
    <row r="11" spans="1:9" s="86" customFormat="1" ht="52.05" customHeight="1">
      <c r="A11" s="92" t="s">
        <v>6</v>
      </c>
      <c r="B11" s="346" t="s">
        <v>536</v>
      </c>
      <c r="C11" s="349">
        <v>0</v>
      </c>
      <c r="D11" s="347">
        <v>4529</v>
      </c>
      <c r="E11" s="347">
        <v>0</v>
      </c>
      <c r="F11" s="347">
        <v>0</v>
      </c>
      <c r="G11" s="348"/>
      <c r="H11" s="348">
        <v>0</v>
      </c>
      <c r="I11" s="349"/>
    </row>
    <row r="12" spans="1:9" s="86" customFormat="1" ht="49.05" customHeight="1">
      <c r="A12" s="92" t="s">
        <v>21</v>
      </c>
      <c r="B12" s="346" t="s">
        <v>227</v>
      </c>
      <c r="C12" s="347">
        <v>5328923.4463160001</v>
      </c>
      <c r="D12" s="347">
        <v>6238504</v>
      </c>
      <c r="E12" s="347">
        <v>6375085</v>
      </c>
      <c r="F12" s="347">
        <v>6714135</v>
      </c>
      <c r="G12" s="348">
        <v>7192381</v>
      </c>
      <c r="H12" s="348">
        <v>7361685.7355420003</v>
      </c>
      <c r="I12" s="349"/>
    </row>
    <row r="13" spans="1:9" s="86" customFormat="1" ht="52.05" customHeight="1">
      <c r="A13" s="109" t="s">
        <v>24</v>
      </c>
      <c r="B13" s="346" t="s">
        <v>350</v>
      </c>
      <c r="C13" s="349"/>
      <c r="D13" s="347">
        <v>0</v>
      </c>
      <c r="E13" s="347">
        <v>0</v>
      </c>
      <c r="F13" s="347">
        <v>0</v>
      </c>
      <c r="G13" s="348">
        <v>0</v>
      </c>
      <c r="H13" s="348"/>
      <c r="I13" s="349"/>
    </row>
    <row r="14" spans="1:9" s="86" customFormat="1" ht="45" customHeight="1">
      <c r="A14" s="92" t="s">
        <v>27</v>
      </c>
      <c r="B14" s="346" t="s">
        <v>537</v>
      </c>
      <c r="C14" s="347">
        <v>1000</v>
      </c>
      <c r="D14" s="347">
        <v>1000</v>
      </c>
      <c r="E14" s="347">
        <v>1000</v>
      </c>
      <c r="F14" s="347">
        <v>1000</v>
      </c>
      <c r="G14" s="348">
        <v>1000</v>
      </c>
      <c r="H14" s="348">
        <v>1000</v>
      </c>
      <c r="I14" s="349"/>
    </row>
    <row r="15" spans="1:9" s="86" customFormat="1" ht="45" customHeight="1">
      <c r="A15" s="92" t="s">
        <v>28</v>
      </c>
      <c r="B15" s="346" t="s">
        <v>538</v>
      </c>
      <c r="C15" s="347">
        <v>1441508.118817</v>
      </c>
      <c r="D15" s="347">
        <v>1836547</v>
      </c>
      <c r="E15" s="347">
        <v>2294300</v>
      </c>
      <c r="F15" s="347">
        <v>3602559</v>
      </c>
      <c r="G15" s="348">
        <v>5242984</v>
      </c>
      <c r="H15" s="348">
        <v>0</v>
      </c>
      <c r="I15" s="349"/>
    </row>
    <row r="16" spans="1:9" s="86" customFormat="1" ht="45" customHeight="1">
      <c r="A16" s="92" t="s">
        <v>164</v>
      </c>
      <c r="B16" s="346" t="s">
        <v>547</v>
      </c>
      <c r="C16" s="349"/>
      <c r="D16" s="347"/>
      <c r="E16" s="347"/>
      <c r="F16" s="347">
        <v>16928</v>
      </c>
      <c r="G16" s="348">
        <v>1197</v>
      </c>
      <c r="H16" s="348">
        <v>0</v>
      </c>
      <c r="I16" s="349"/>
    </row>
    <row r="17" spans="1:9" s="86" customFormat="1" ht="45" customHeight="1">
      <c r="A17" s="92" t="s">
        <v>165</v>
      </c>
      <c r="B17" s="346" t="s">
        <v>555</v>
      </c>
      <c r="C17" s="349"/>
      <c r="D17" s="347"/>
      <c r="E17" s="347"/>
      <c r="F17" s="347"/>
      <c r="G17" s="348"/>
      <c r="H17" s="348">
        <v>58007.694430000003</v>
      </c>
      <c r="I17" s="349"/>
    </row>
    <row r="18" spans="1:9" s="86" customFormat="1" ht="34.5">
      <c r="A18" s="92" t="s">
        <v>150</v>
      </c>
      <c r="B18" s="346" t="s">
        <v>539</v>
      </c>
      <c r="C18" s="347">
        <v>262771.49436000001</v>
      </c>
      <c r="D18" s="347">
        <v>0</v>
      </c>
      <c r="E18" s="347">
        <v>0</v>
      </c>
      <c r="F18" s="347">
        <v>0</v>
      </c>
      <c r="G18" s="348"/>
      <c r="H18" s="348"/>
      <c r="I18" s="349"/>
    </row>
    <row r="19" spans="1:9" s="86" customFormat="1" ht="45" customHeight="1">
      <c r="A19" s="109">
        <v>1</v>
      </c>
      <c r="B19" s="346" t="s">
        <v>540</v>
      </c>
      <c r="C19" s="350"/>
      <c r="D19" s="351">
        <v>0</v>
      </c>
      <c r="E19" s="351">
        <v>0</v>
      </c>
      <c r="F19" s="351">
        <v>0</v>
      </c>
      <c r="G19" s="352"/>
      <c r="H19" s="352"/>
      <c r="I19" s="350"/>
    </row>
    <row r="20" spans="1:9" s="86" customFormat="1" ht="45" customHeight="1">
      <c r="A20" s="92">
        <v>2</v>
      </c>
      <c r="B20" s="346" t="s">
        <v>541</v>
      </c>
      <c r="C20" s="349"/>
      <c r="D20" s="347">
        <v>0</v>
      </c>
      <c r="E20" s="347">
        <v>0</v>
      </c>
      <c r="F20" s="347">
        <v>0</v>
      </c>
      <c r="G20" s="348"/>
      <c r="H20" s="348"/>
      <c r="I20" s="349"/>
    </row>
    <row r="21" spans="1:9" s="86" customFormat="1" ht="45" customHeight="1">
      <c r="A21" s="92">
        <v>3</v>
      </c>
      <c r="B21" s="346" t="s">
        <v>542</v>
      </c>
      <c r="C21" s="347">
        <v>262771.49436000001</v>
      </c>
      <c r="D21" s="347">
        <v>0</v>
      </c>
      <c r="E21" s="347">
        <v>0</v>
      </c>
      <c r="F21" s="347">
        <v>0</v>
      </c>
      <c r="G21" s="348"/>
      <c r="H21" s="348"/>
      <c r="I21" s="349"/>
    </row>
    <row r="22" spans="1:9" s="86" customFormat="1" ht="45" customHeight="1">
      <c r="A22" s="92" t="s">
        <v>155</v>
      </c>
      <c r="B22" s="346" t="s">
        <v>543</v>
      </c>
      <c r="C22" s="349"/>
      <c r="D22" s="347">
        <v>5693074</v>
      </c>
      <c r="E22" s="347">
        <v>5911788</v>
      </c>
      <c r="F22" s="347">
        <v>5739645</v>
      </c>
      <c r="G22" s="348">
        <v>6987686</v>
      </c>
      <c r="H22" s="348">
        <v>6122448.0974430004</v>
      </c>
      <c r="I22" s="349"/>
    </row>
    <row r="23" spans="1:9" s="86" customFormat="1" ht="45" customHeight="1">
      <c r="A23" s="92">
        <v>1</v>
      </c>
      <c r="B23" s="346" t="s">
        <v>544</v>
      </c>
      <c r="C23" s="349"/>
      <c r="D23" s="347">
        <v>3913949</v>
      </c>
      <c r="E23" s="347">
        <v>3824871</v>
      </c>
      <c r="F23" s="347">
        <v>3728164</v>
      </c>
      <c r="G23" s="348">
        <v>3760486</v>
      </c>
      <c r="H23" s="348">
        <v>3703429.2680000002</v>
      </c>
      <c r="I23" s="349"/>
    </row>
    <row r="24" spans="1:9" s="86" customFormat="1" ht="45" customHeight="1">
      <c r="A24" s="92">
        <v>2</v>
      </c>
      <c r="B24" s="346" t="s">
        <v>545</v>
      </c>
      <c r="C24" s="349"/>
      <c r="D24" s="347">
        <v>1779124</v>
      </c>
      <c r="E24" s="347">
        <v>2086917</v>
      </c>
      <c r="F24" s="347">
        <v>2011481</v>
      </c>
      <c r="G24" s="348">
        <v>3227200</v>
      </c>
      <c r="H24" s="348">
        <v>2419018.8294429998</v>
      </c>
      <c r="I24" s="349"/>
    </row>
    <row r="25" spans="1:9" s="56" customFormat="1" ht="45" customHeight="1">
      <c r="A25" s="92" t="s">
        <v>326</v>
      </c>
      <c r="B25" s="346" t="s">
        <v>546</v>
      </c>
      <c r="C25" s="347">
        <v>64754.774482000001</v>
      </c>
      <c r="D25" s="347">
        <v>167445</v>
      </c>
      <c r="E25" s="347">
        <v>114902</v>
      </c>
      <c r="F25" s="347">
        <v>77416</v>
      </c>
      <c r="G25" s="348">
        <v>192167</v>
      </c>
      <c r="H25" s="348">
        <v>853949.45237099996</v>
      </c>
      <c r="I25" s="349"/>
    </row>
    <row r="26" spans="1:9" s="56" customFormat="1" ht="45" customHeight="1">
      <c r="A26" s="92" t="s">
        <v>548</v>
      </c>
      <c r="B26" s="346" t="s">
        <v>549</v>
      </c>
      <c r="C26" s="347">
        <v>209466.45</v>
      </c>
      <c r="D26" s="347"/>
      <c r="E26" s="347"/>
      <c r="F26" s="347"/>
      <c r="G26" s="348">
        <v>43000</v>
      </c>
      <c r="H26" s="348">
        <v>19217.255011000001</v>
      </c>
      <c r="I26" s="349"/>
    </row>
  </sheetData>
  <mergeCells count="1">
    <mergeCell ref="A2:I2"/>
  </mergeCells>
  <printOptions horizontalCentered="1"/>
  <pageMargins left="0" right="0" top="0.25" bottom="0.25" header="0.25" footer="0.25"/>
  <pageSetup paperSize="9" scale="70" fitToWidth="2" orientation="landscape" r:id="rId1"/>
  <headerFooter alignWithMargins="0">
    <oddFooter>&amp;C&amp;"Calibri,Regular"&amp;K000000&amp;P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61"/>
  <sheetViews>
    <sheetView view="pageBreakPreview" zoomScale="60" workbookViewId="0">
      <selection activeCell="J4" sqref="J4:P4"/>
    </sheetView>
  </sheetViews>
  <sheetFormatPr defaultColWidth="9" defaultRowHeight="17.649999999999999"/>
  <cols>
    <col min="1" max="1" width="6.6640625" style="1" customWidth="1"/>
    <col min="2" max="2" width="23.46484375" style="1" customWidth="1"/>
    <col min="3" max="3" width="13.6640625" style="1" customWidth="1"/>
    <col min="4" max="4" width="14.1328125" style="1" customWidth="1"/>
    <col min="5" max="5" width="13.33203125" style="1" customWidth="1"/>
    <col min="6" max="6" width="10.796875" style="1" customWidth="1"/>
    <col min="7" max="7" width="14" style="1" customWidth="1"/>
    <col min="8" max="8" width="12.1328125" style="1" customWidth="1"/>
    <col min="9" max="9" width="12.46484375" style="1" customWidth="1"/>
    <col min="10" max="11" width="16.1328125" style="1" bestFit="1" customWidth="1"/>
    <col min="12" max="12" width="12.33203125" style="1" bestFit="1" customWidth="1"/>
    <col min="13" max="14" width="13.6640625" style="1" bestFit="1" customWidth="1"/>
    <col min="15" max="15" width="12.33203125" style="1" bestFit="1" customWidth="1"/>
    <col min="16" max="16" width="13.796875" style="1" customWidth="1"/>
    <col min="17" max="16384" width="9" style="1"/>
  </cols>
  <sheetData>
    <row r="1" spans="1:16" ht="45" customHeight="1">
      <c r="A1" s="46" t="s">
        <v>450</v>
      </c>
      <c r="B1" s="8"/>
      <c r="C1" s="8"/>
      <c r="D1" s="8"/>
      <c r="E1" s="8"/>
      <c r="F1" s="8"/>
      <c r="G1" s="8"/>
      <c r="H1" s="8"/>
      <c r="I1" s="8"/>
      <c r="J1" s="8"/>
      <c r="K1" s="8"/>
      <c r="L1" s="8"/>
      <c r="M1" s="9"/>
      <c r="N1" s="9"/>
      <c r="O1" s="10"/>
      <c r="P1" s="55" t="s">
        <v>387</v>
      </c>
    </row>
    <row r="2" spans="1:16" ht="59.25" customHeight="1">
      <c r="A2" s="788" t="s">
        <v>781</v>
      </c>
      <c r="B2" s="788"/>
      <c r="C2" s="788"/>
      <c r="D2" s="788"/>
      <c r="E2" s="788"/>
      <c r="F2" s="788"/>
      <c r="G2" s="788"/>
      <c r="H2" s="788"/>
      <c r="I2" s="788"/>
      <c r="J2" s="788"/>
      <c r="K2" s="788"/>
      <c r="L2" s="788"/>
      <c r="M2" s="788"/>
      <c r="N2" s="788"/>
      <c r="O2" s="788"/>
      <c r="P2" s="788"/>
    </row>
    <row r="3" spans="1:16" ht="44" customHeight="1">
      <c r="J3" s="21"/>
      <c r="K3" s="21"/>
      <c r="P3" s="148" t="s">
        <v>152</v>
      </c>
    </row>
    <row r="4" spans="1:16" ht="42" customHeight="1">
      <c r="A4" s="795" t="s">
        <v>0</v>
      </c>
      <c r="B4" s="795" t="s">
        <v>242</v>
      </c>
      <c r="C4" s="789" t="s">
        <v>154</v>
      </c>
      <c r="D4" s="790"/>
      <c r="E4" s="790"/>
      <c r="F4" s="790"/>
      <c r="G4" s="790"/>
      <c r="H4" s="790"/>
      <c r="I4" s="790"/>
      <c r="J4" s="798" t="s">
        <v>153</v>
      </c>
      <c r="K4" s="798"/>
      <c r="L4" s="798"/>
      <c r="M4" s="798"/>
      <c r="N4" s="798"/>
      <c r="O4" s="798"/>
      <c r="P4" s="798"/>
    </row>
    <row r="5" spans="1:16" ht="27" customHeight="1">
      <c r="A5" s="796"/>
      <c r="B5" s="796"/>
      <c r="C5" s="799" t="s">
        <v>81</v>
      </c>
      <c r="D5" s="792" t="s">
        <v>171</v>
      </c>
      <c r="E5" s="793"/>
      <c r="F5" s="793"/>
      <c r="G5" s="793"/>
      <c r="H5" s="793"/>
      <c r="I5" s="793"/>
      <c r="J5" s="799" t="s">
        <v>81</v>
      </c>
      <c r="K5" s="792" t="s">
        <v>171</v>
      </c>
      <c r="L5" s="793"/>
      <c r="M5" s="793"/>
      <c r="N5" s="793"/>
      <c r="O5" s="793"/>
      <c r="P5" s="794"/>
    </row>
    <row r="6" spans="1:16" ht="42" customHeight="1">
      <c r="A6" s="796"/>
      <c r="B6" s="796"/>
      <c r="C6" s="799"/>
      <c r="D6" s="789" t="s">
        <v>228</v>
      </c>
      <c r="E6" s="790"/>
      <c r="F6" s="790"/>
      <c r="G6" s="789" t="s">
        <v>227</v>
      </c>
      <c r="H6" s="790"/>
      <c r="I6" s="790"/>
      <c r="J6" s="799"/>
      <c r="K6" s="789" t="s">
        <v>228</v>
      </c>
      <c r="L6" s="790"/>
      <c r="M6" s="791"/>
      <c r="N6" s="789" t="s">
        <v>227</v>
      </c>
      <c r="O6" s="790"/>
      <c r="P6" s="791"/>
    </row>
    <row r="7" spans="1:16" ht="42" customHeight="1">
      <c r="A7" s="797"/>
      <c r="B7" s="797"/>
      <c r="C7" s="799"/>
      <c r="D7" s="41" t="s">
        <v>81</v>
      </c>
      <c r="E7" s="43" t="s">
        <v>312</v>
      </c>
      <c r="F7" s="11" t="s">
        <v>311</v>
      </c>
      <c r="G7" s="41" t="s">
        <v>81</v>
      </c>
      <c r="H7" s="43" t="s">
        <v>312</v>
      </c>
      <c r="I7" s="42" t="s">
        <v>311</v>
      </c>
      <c r="J7" s="799"/>
      <c r="K7" s="41" t="s">
        <v>81</v>
      </c>
      <c r="L7" s="43" t="s">
        <v>312</v>
      </c>
      <c r="M7" s="42" t="s">
        <v>311</v>
      </c>
      <c r="N7" s="41" t="s">
        <v>81</v>
      </c>
      <c r="O7" s="43" t="s">
        <v>312</v>
      </c>
      <c r="P7" s="42" t="s">
        <v>311</v>
      </c>
    </row>
    <row r="8" spans="1:16" ht="35" customHeight="1">
      <c r="A8" s="190" t="s">
        <v>4</v>
      </c>
      <c r="B8" s="22" t="s">
        <v>229</v>
      </c>
      <c r="C8" s="315"/>
      <c r="D8" s="315"/>
      <c r="E8" s="315"/>
      <c r="F8" s="315"/>
      <c r="G8" s="315"/>
      <c r="H8" s="315"/>
      <c r="I8" s="315"/>
      <c r="J8" s="316"/>
      <c r="K8" s="316"/>
      <c r="L8" s="316"/>
      <c r="M8" s="3"/>
      <c r="N8" s="3"/>
      <c r="O8" s="3"/>
      <c r="P8" s="3"/>
    </row>
    <row r="9" spans="1:16" ht="35" customHeight="1">
      <c r="A9" s="189">
        <v>1</v>
      </c>
      <c r="B9" s="22" t="s">
        <v>245</v>
      </c>
      <c r="C9" s="315"/>
      <c r="D9" s="315"/>
      <c r="E9" s="315"/>
      <c r="F9" s="315"/>
      <c r="G9" s="315"/>
      <c r="H9" s="315"/>
      <c r="I9" s="315"/>
      <c r="J9" s="316"/>
      <c r="K9" s="316"/>
      <c r="L9" s="316"/>
      <c r="M9" s="3"/>
      <c r="N9" s="3"/>
      <c r="O9" s="3"/>
      <c r="P9" s="3"/>
    </row>
    <row r="10" spans="1:16" ht="44" customHeight="1">
      <c r="A10" s="23"/>
      <c r="B10" s="1" t="s">
        <v>246</v>
      </c>
      <c r="C10" s="313">
        <v>133241</v>
      </c>
      <c r="D10" s="313">
        <v>88967</v>
      </c>
      <c r="E10" s="313">
        <v>88967</v>
      </c>
      <c r="F10" s="313"/>
      <c r="G10" s="314">
        <v>44274</v>
      </c>
      <c r="H10" s="314">
        <v>44274</v>
      </c>
      <c r="I10" s="317"/>
      <c r="J10" s="318">
        <f>K10+N10</f>
        <v>402686.995</v>
      </c>
      <c r="K10" s="318">
        <f>L10+M10</f>
        <v>362136.995</v>
      </c>
      <c r="L10" s="319">
        <v>102000</v>
      </c>
      <c r="M10" s="4">
        <v>260136.995</v>
      </c>
      <c r="N10" s="318">
        <f>O10+P10</f>
        <v>40550</v>
      </c>
      <c r="O10" s="4">
        <v>25100</v>
      </c>
      <c r="P10" s="4">
        <v>15450</v>
      </c>
    </row>
    <row r="11" spans="1:16" ht="35" customHeight="1">
      <c r="A11" s="2"/>
      <c r="B11" s="24" t="s">
        <v>247</v>
      </c>
      <c r="C11" s="320"/>
      <c r="D11" s="320"/>
      <c r="E11" s="320"/>
      <c r="F11" s="320"/>
      <c r="G11" s="321"/>
      <c r="H11" s="321"/>
      <c r="I11" s="321"/>
      <c r="J11" s="318">
        <f t="shared" ref="J11:J14" si="0">K11+N11</f>
        <v>0</v>
      </c>
      <c r="K11" s="318">
        <f t="shared" ref="K11:K14" si="1">L11+M11</f>
        <v>0</v>
      </c>
      <c r="L11" s="317"/>
      <c r="M11" s="4"/>
      <c r="N11" s="318">
        <f t="shared" ref="N11:N14" si="2">O11+P11</f>
        <v>0</v>
      </c>
      <c r="O11" s="4"/>
      <c r="P11" s="4"/>
    </row>
    <row r="12" spans="1:16" ht="35" customHeight="1">
      <c r="A12" s="2"/>
      <c r="B12" s="24" t="s">
        <v>226</v>
      </c>
      <c r="C12" s="320"/>
      <c r="D12" s="320"/>
      <c r="E12" s="320"/>
      <c r="F12" s="320"/>
      <c r="G12" s="320"/>
      <c r="H12" s="320"/>
      <c r="I12" s="320"/>
      <c r="J12" s="318">
        <f t="shared" si="0"/>
        <v>0</v>
      </c>
      <c r="K12" s="318">
        <f t="shared" si="1"/>
        <v>0</v>
      </c>
      <c r="L12" s="317"/>
      <c r="M12" s="4"/>
      <c r="N12" s="318">
        <f t="shared" si="2"/>
        <v>0</v>
      </c>
      <c r="O12" s="4"/>
      <c r="P12" s="4"/>
    </row>
    <row r="13" spans="1:16" ht="35" customHeight="1">
      <c r="A13" s="2"/>
      <c r="B13" s="26" t="s">
        <v>248</v>
      </c>
      <c r="C13" s="322"/>
      <c r="D13" s="322"/>
      <c r="E13" s="322"/>
      <c r="F13" s="322"/>
      <c r="G13" s="320"/>
      <c r="H13" s="320"/>
      <c r="I13" s="320"/>
      <c r="J13" s="318">
        <f t="shared" si="0"/>
        <v>349535.19572093023</v>
      </c>
      <c r="K13" s="318">
        <f t="shared" si="1"/>
        <v>314350.87013953488</v>
      </c>
      <c r="L13" s="319">
        <v>91722</v>
      </c>
      <c r="M13" s="4">
        <v>222628.87013953488</v>
      </c>
      <c r="N13" s="318">
        <f t="shared" si="2"/>
        <v>35184.325581395351</v>
      </c>
      <c r="O13" s="4">
        <v>21962</v>
      </c>
      <c r="P13" s="4">
        <v>13222.325581395349</v>
      </c>
    </row>
    <row r="14" spans="1:16" ht="35" customHeight="1">
      <c r="A14" s="2"/>
      <c r="B14" s="24" t="s">
        <v>249</v>
      </c>
      <c r="C14" s="320"/>
      <c r="D14" s="320"/>
      <c r="E14" s="320"/>
      <c r="F14" s="320"/>
      <c r="G14" s="322"/>
      <c r="H14" s="322"/>
      <c r="I14" s="322"/>
      <c r="J14" s="318">
        <f t="shared" si="0"/>
        <v>349535.19572093023</v>
      </c>
      <c r="K14" s="318">
        <f t="shared" si="1"/>
        <v>314350.87013953488</v>
      </c>
      <c r="L14" s="319">
        <v>91722</v>
      </c>
      <c r="M14" s="319">
        <v>222628.87013953488</v>
      </c>
      <c r="N14" s="318">
        <f t="shared" si="2"/>
        <v>35184.325581395351</v>
      </c>
      <c r="O14" s="319">
        <v>21962</v>
      </c>
      <c r="P14" s="319">
        <v>13222.325581395349</v>
      </c>
    </row>
    <row r="15" spans="1:16" s="30" customFormat="1" ht="62.65" customHeight="1">
      <c r="A15" s="190">
        <v>2</v>
      </c>
      <c r="B15" s="28" t="s">
        <v>250</v>
      </c>
      <c r="C15" s="321"/>
      <c r="D15" s="321"/>
      <c r="E15" s="321"/>
      <c r="F15" s="321"/>
      <c r="G15" s="321"/>
      <c r="H15" s="321"/>
      <c r="I15" s="321"/>
      <c r="J15" s="319">
        <v>9454225</v>
      </c>
      <c r="K15" s="315" t="s">
        <v>486</v>
      </c>
      <c r="L15" s="315"/>
      <c r="M15" s="29"/>
      <c r="N15" s="29" t="s">
        <v>487</v>
      </c>
      <c r="O15" s="29"/>
      <c r="P15" s="29"/>
    </row>
    <row r="16" spans="1:16" s="30" customFormat="1" ht="35" customHeight="1">
      <c r="A16" s="190">
        <v>3</v>
      </c>
      <c r="B16" s="28" t="s">
        <v>251</v>
      </c>
      <c r="C16" s="321"/>
      <c r="D16" s="321"/>
      <c r="E16" s="321"/>
      <c r="F16" s="321"/>
      <c r="G16" s="321"/>
      <c r="H16" s="321"/>
      <c r="I16" s="321"/>
      <c r="J16" s="317">
        <v>130</v>
      </c>
      <c r="K16" s="315" t="s">
        <v>486</v>
      </c>
      <c r="L16" s="315"/>
      <c r="M16" s="29"/>
      <c r="N16" s="29" t="s">
        <v>487</v>
      </c>
      <c r="O16" s="29"/>
      <c r="P16" s="29"/>
    </row>
    <row r="17" spans="1:16" ht="35" customHeight="1">
      <c r="A17" s="190" t="s">
        <v>6</v>
      </c>
      <c r="B17" s="22" t="s">
        <v>252</v>
      </c>
      <c r="C17" s="320"/>
      <c r="D17" s="320"/>
      <c r="E17" s="320"/>
      <c r="F17" s="320"/>
      <c r="G17" s="320"/>
      <c r="H17" s="320"/>
      <c r="I17" s="320"/>
      <c r="J17" s="317"/>
      <c r="K17" s="317" t="s">
        <v>486</v>
      </c>
      <c r="L17" s="317"/>
      <c r="M17" s="4"/>
      <c r="N17" s="4" t="s">
        <v>487</v>
      </c>
      <c r="O17" s="4"/>
      <c r="P17" s="4"/>
    </row>
    <row r="18" spans="1:16" ht="35" customHeight="1">
      <c r="A18" s="189">
        <v>1</v>
      </c>
      <c r="B18" s="22" t="s">
        <v>245</v>
      </c>
      <c r="C18" s="320"/>
      <c r="D18" s="320"/>
      <c r="E18" s="320"/>
      <c r="F18" s="320"/>
      <c r="G18" s="320"/>
      <c r="H18" s="320"/>
      <c r="I18" s="320"/>
      <c r="J18" s="317"/>
      <c r="K18" s="317" t="s">
        <v>486</v>
      </c>
      <c r="L18" s="317"/>
      <c r="M18" s="4"/>
      <c r="N18" s="4" t="s">
        <v>487</v>
      </c>
      <c r="O18" s="4"/>
      <c r="P18" s="4"/>
    </row>
    <row r="19" spans="1:16" ht="35" customHeight="1">
      <c r="A19" s="23"/>
      <c r="B19" s="1" t="s">
        <v>246</v>
      </c>
      <c r="C19" s="313">
        <v>127231</v>
      </c>
      <c r="D19" s="313">
        <v>78277</v>
      </c>
      <c r="E19" s="313">
        <v>78277</v>
      </c>
      <c r="F19" s="313"/>
      <c r="G19" s="314">
        <v>48954</v>
      </c>
      <c r="H19" s="313">
        <v>45054</v>
      </c>
      <c r="I19" s="313">
        <v>3900</v>
      </c>
      <c r="J19" s="318">
        <f>K19+N19</f>
        <v>431871.36</v>
      </c>
      <c r="K19" s="318">
        <f t="shared" ref="K19:K25" si="3">L19+M19</f>
        <v>369515.36</v>
      </c>
      <c r="L19" s="319">
        <v>119920</v>
      </c>
      <c r="M19" s="4">
        <v>249595.36000000002</v>
      </c>
      <c r="N19" s="318">
        <f t="shared" ref="N19:N25" si="4">O19+P19</f>
        <v>62356</v>
      </c>
      <c r="O19" s="4">
        <v>32600</v>
      </c>
      <c r="P19" s="4">
        <v>29756</v>
      </c>
    </row>
    <row r="20" spans="1:16" ht="35" customHeight="1">
      <c r="A20" s="2"/>
      <c r="B20" s="24" t="s">
        <v>247</v>
      </c>
      <c r="C20" s="320"/>
      <c r="D20" s="320"/>
      <c r="E20" s="320"/>
      <c r="F20" s="320"/>
      <c r="G20" s="320"/>
      <c r="H20" s="320"/>
      <c r="I20" s="320"/>
      <c r="J20" s="318">
        <f t="shared" ref="J20:J23" si="5">K20+N20</f>
        <v>0</v>
      </c>
      <c r="K20" s="318">
        <f t="shared" si="3"/>
        <v>0</v>
      </c>
      <c r="L20" s="317"/>
      <c r="M20" s="4"/>
      <c r="N20" s="318">
        <f t="shared" si="4"/>
        <v>0</v>
      </c>
      <c r="O20" s="4"/>
      <c r="P20" s="4"/>
    </row>
    <row r="21" spans="1:16" s="6" customFormat="1" ht="35" customHeight="1">
      <c r="A21" s="2"/>
      <c r="B21" s="24" t="s">
        <v>226</v>
      </c>
      <c r="C21" s="4"/>
      <c r="D21" s="4"/>
      <c r="E21" s="4"/>
      <c r="F21" s="4"/>
      <c r="G21" s="320"/>
      <c r="H21" s="320"/>
      <c r="I21" s="320"/>
      <c r="J21" s="318">
        <f t="shared" si="5"/>
        <v>53151.799279069768</v>
      </c>
      <c r="K21" s="318">
        <f t="shared" si="3"/>
        <v>47786.124860465119</v>
      </c>
      <c r="L21" s="4">
        <v>10278</v>
      </c>
      <c r="M21" s="5">
        <v>37508.124860465119</v>
      </c>
      <c r="N21" s="318">
        <f t="shared" si="4"/>
        <v>5365.6744186046508</v>
      </c>
      <c r="O21" s="5">
        <v>3138</v>
      </c>
      <c r="P21" s="5">
        <v>2227.6744186046512</v>
      </c>
    </row>
    <row r="22" spans="1:16" ht="35" customHeight="1">
      <c r="A22" s="2"/>
      <c r="B22" s="26" t="s">
        <v>248</v>
      </c>
      <c r="C22" s="320"/>
      <c r="D22" s="320"/>
      <c r="E22" s="320"/>
      <c r="F22" s="320"/>
      <c r="G22" s="4"/>
      <c r="H22" s="4"/>
      <c r="I22" s="4"/>
      <c r="J22" s="318">
        <f t="shared" si="5"/>
        <v>384609.22327906976</v>
      </c>
      <c r="K22" s="318">
        <f t="shared" si="3"/>
        <v>329513.92663824291</v>
      </c>
      <c r="L22" s="323">
        <v>102036</v>
      </c>
      <c r="M22" s="323">
        <v>227477.92663824293</v>
      </c>
      <c r="N22" s="318">
        <f t="shared" si="4"/>
        <v>55095.296640826869</v>
      </c>
      <c r="O22" s="323">
        <v>30220</v>
      </c>
      <c r="P22" s="323">
        <v>24875.296640826873</v>
      </c>
    </row>
    <row r="23" spans="1:16" ht="35" customHeight="1">
      <c r="A23" s="2"/>
      <c r="B23" s="24" t="s">
        <v>249</v>
      </c>
      <c r="C23" s="320"/>
      <c r="D23" s="320"/>
      <c r="E23" s="320"/>
      <c r="F23" s="320"/>
      <c r="G23" s="320"/>
      <c r="H23" s="320"/>
      <c r="I23" s="320"/>
      <c r="J23" s="318">
        <f t="shared" si="5"/>
        <v>384609.22327906976</v>
      </c>
      <c r="K23" s="318">
        <f t="shared" si="3"/>
        <v>329513.92663824291</v>
      </c>
      <c r="L23" s="319">
        <v>102036</v>
      </c>
      <c r="M23" s="319">
        <v>227477.92663824293</v>
      </c>
      <c r="N23" s="318">
        <f t="shared" si="4"/>
        <v>55095.296640826869</v>
      </c>
      <c r="O23" s="319">
        <v>30220</v>
      </c>
      <c r="P23" s="319">
        <v>24875.296640826873</v>
      </c>
    </row>
    <row r="24" spans="1:16" ht="35" customHeight="1">
      <c r="A24" s="190">
        <v>2</v>
      </c>
      <c r="B24" s="28" t="s">
        <v>250</v>
      </c>
      <c r="C24" s="320"/>
      <c r="D24" s="320"/>
      <c r="E24" s="320"/>
      <c r="F24" s="320"/>
      <c r="G24" s="320"/>
      <c r="H24" s="320"/>
      <c r="I24" s="320"/>
      <c r="J24" s="323">
        <v>9032999.8419193234</v>
      </c>
      <c r="K24" s="318">
        <f t="shared" si="3"/>
        <v>0</v>
      </c>
      <c r="L24" s="320"/>
      <c r="M24" s="320"/>
      <c r="N24" s="318">
        <f t="shared" si="4"/>
        <v>0</v>
      </c>
      <c r="O24" s="320"/>
      <c r="P24" s="320"/>
    </row>
    <row r="25" spans="1:16" ht="35" customHeight="1">
      <c r="A25" s="190">
        <v>3</v>
      </c>
      <c r="B25" s="28" t="s">
        <v>251</v>
      </c>
      <c r="C25" s="320"/>
      <c r="D25" s="320"/>
      <c r="E25" s="320"/>
      <c r="F25" s="320"/>
      <c r="G25" s="320"/>
      <c r="H25" s="320"/>
      <c r="I25" s="320"/>
      <c r="J25" s="320">
        <v>337</v>
      </c>
      <c r="K25" s="318">
        <f t="shared" si="3"/>
        <v>0</v>
      </c>
      <c r="L25" s="320"/>
      <c r="M25" s="320"/>
      <c r="N25" s="318">
        <f t="shared" si="4"/>
        <v>0</v>
      </c>
      <c r="O25" s="320"/>
      <c r="P25" s="320"/>
    </row>
    <row r="26" spans="1:16" ht="35" customHeight="1">
      <c r="A26" s="190" t="s">
        <v>21</v>
      </c>
      <c r="B26" s="22" t="s">
        <v>253</v>
      </c>
      <c r="C26" s="320"/>
      <c r="D26" s="320"/>
      <c r="E26" s="320"/>
      <c r="F26" s="320"/>
      <c r="G26" s="320"/>
      <c r="H26" s="320"/>
      <c r="I26" s="320"/>
      <c r="J26" s="320"/>
      <c r="K26" s="320" t="s">
        <v>486</v>
      </c>
      <c r="L26" s="320"/>
      <c r="M26" s="320"/>
      <c r="N26" s="320" t="s">
        <v>487</v>
      </c>
      <c r="O26" s="320"/>
      <c r="P26" s="320"/>
    </row>
    <row r="27" spans="1:16" ht="35" customHeight="1">
      <c r="A27" s="189">
        <v>1</v>
      </c>
      <c r="B27" s="22" t="s">
        <v>245</v>
      </c>
      <c r="C27" s="320"/>
      <c r="D27" s="320"/>
      <c r="E27" s="320"/>
      <c r="F27" s="320"/>
      <c r="G27" s="320"/>
      <c r="H27" s="320"/>
      <c r="I27" s="320"/>
      <c r="J27" s="320"/>
      <c r="K27" s="320" t="s">
        <v>486</v>
      </c>
      <c r="L27" s="320"/>
      <c r="M27" s="320"/>
      <c r="N27" s="320" t="s">
        <v>487</v>
      </c>
      <c r="O27" s="320"/>
      <c r="P27" s="320"/>
    </row>
    <row r="28" spans="1:16" ht="35" customHeight="1">
      <c r="A28" s="23"/>
      <c r="B28" s="1" t="s">
        <v>246</v>
      </c>
      <c r="C28" s="313">
        <v>116330</v>
      </c>
      <c r="D28" s="313">
        <v>76099</v>
      </c>
      <c r="E28" s="313">
        <v>76099</v>
      </c>
      <c r="F28" s="313"/>
      <c r="G28" s="314">
        <v>40231</v>
      </c>
      <c r="H28" s="313">
        <v>36181</v>
      </c>
      <c r="I28" s="313">
        <v>4050</v>
      </c>
      <c r="J28" s="318">
        <f t="shared" ref="J28:J32" si="6">K28+N28</f>
        <v>518212.7</v>
      </c>
      <c r="K28" s="318">
        <f t="shared" ref="K28:K34" si="7">L28+M28</f>
        <v>440077.7</v>
      </c>
      <c r="L28" s="323">
        <v>112800</v>
      </c>
      <c r="M28" s="323">
        <v>327277.7</v>
      </c>
      <c r="N28" s="318">
        <f t="shared" ref="N28:N34" si="8">O28+P28</f>
        <v>78135</v>
      </c>
      <c r="O28" s="323">
        <v>46500</v>
      </c>
      <c r="P28" s="323">
        <v>31635</v>
      </c>
    </row>
    <row r="29" spans="1:16" ht="35" customHeight="1">
      <c r="A29" s="2"/>
      <c r="B29" s="24" t="s">
        <v>247</v>
      </c>
      <c r="C29" s="320"/>
      <c r="D29" s="320"/>
      <c r="E29" s="320"/>
      <c r="F29" s="320"/>
      <c r="G29" s="320"/>
      <c r="H29" s="320"/>
      <c r="I29" s="320"/>
      <c r="J29" s="318">
        <f t="shared" si="6"/>
        <v>0</v>
      </c>
      <c r="K29" s="318">
        <f t="shared" si="7"/>
        <v>0</v>
      </c>
      <c r="L29" s="320"/>
      <c r="M29" s="320"/>
      <c r="N29" s="318">
        <f t="shared" si="8"/>
        <v>0</v>
      </c>
      <c r="O29" s="320"/>
      <c r="P29" s="320"/>
    </row>
    <row r="30" spans="1:16" ht="35" customHeight="1">
      <c r="A30" s="2"/>
      <c r="B30" s="24" t="s">
        <v>226</v>
      </c>
      <c r="C30" s="320"/>
      <c r="D30" s="320"/>
      <c r="E30" s="320"/>
      <c r="F30" s="320"/>
      <c r="G30" s="320"/>
      <c r="H30" s="320"/>
      <c r="I30" s="320"/>
      <c r="J30" s="318">
        <f t="shared" si="6"/>
        <v>100413.93600000002</v>
      </c>
      <c r="K30" s="318">
        <f t="shared" si="7"/>
        <v>87787.558222222229</v>
      </c>
      <c r="L30" s="323">
        <v>28162</v>
      </c>
      <c r="M30" s="323">
        <v>59625.558222222237</v>
      </c>
      <c r="N30" s="318">
        <f t="shared" si="8"/>
        <v>12626.37777777778</v>
      </c>
      <c r="O30" s="323">
        <v>5518</v>
      </c>
      <c r="P30" s="323">
        <v>7108.3777777777786</v>
      </c>
    </row>
    <row r="31" spans="1:16" ht="35" customHeight="1">
      <c r="A31" s="2"/>
      <c r="B31" s="26" t="s">
        <v>248</v>
      </c>
      <c r="C31" s="320"/>
      <c r="D31" s="320"/>
      <c r="E31" s="320"/>
      <c r="F31" s="320"/>
      <c r="G31" s="320"/>
      <c r="H31" s="320"/>
      <c r="I31" s="320"/>
      <c r="J31" s="318">
        <f t="shared" si="6"/>
        <v>506815.51991812873</v>
      </c>
      <c r="K31" s="318">
        <f t="shared" si="7"/>
        <v>443218.64214035094</v>
      </c>
      <c r="L31" s="323">
        <v>124259</v>
      </c>
      <c r="M31" s="323">
        <v>318959.64214035094</v>
      </c>
      <c r="N31" s="318">
        <f t="shared" si="8"/>
        <v>63596.87777777778</v>
      </c>
      <c r="O31" s="323">
        <v>31421</v>
      </c>
      <c r="P31" s="323">
        <v>32175.87777777778</v>
      </c>
    </row>
    <row r="32" spans="1:16" ht="35" customHeight="1">
      <c r="A32" s="2"/>
      <c r="B32" s="24" t="s">
        <v>249</v>
      </c>
      <c r="C32" s="320"/>
      <c r="D32" s="320"/>
      <c r="E32" s="320"/>
      <c r="F32" s="320"/>
      <c r="G32" s="320"/>
      <c r="H32" s="320"/>
      <c r="I32" s="320"/>
      <c r="J32" s="318">
        <f t="shared" si="6"/>
        <v>506815.51991812873</v>
      </c>
      <c r="K32" s="318">
        <f t="shared" si="7"/>
        <v>443218.64214035094</v>
      </c>
      <c r="L32" s="319">
        <v>124259</v>
      </c>
      <c r="M32" s="319">
        <v>318959.64214035094</v>
      </c>
      <c r="N32" s="318">
        <f t="shared" si="8"/>
        <v>63596.87777777778</v>
      </c>
      <c r="O32" s="319">
        <v>31421</v>
      </c>
      <c r="P32" s="319">
        <v>32175.87777777778</v>
      </c>
    </row>
    <row r="33" spans="1:16" ht="35" customHeight="1">
      <c r="A33" s="190">
        <v>2</v>
      </c>
      <c r="B33" s="28" t="s">
        <v>250</v>
      </c>
      <c r="C33" s="320"/>
      <c r="D33" s="320"/>
      <c r="E33" s="320"/>
      <c r="F33" s="320"/>
      <c r="G33" s="320"/>
      <c r="H33" s="320"/>
      <c r="I33" s="320"/>
      <c r="J33" s="323">
        <v>11450060.306065574</v>
      </c>
      <c r="K33" s="318">
        <f t="shared" si="7"/>
        <v>0</v>
      </c>
      <c r="L33" s="320"/>
      <c r="M33" s="320"/>
      <c r="N33" s="318">
        <f t="shared" si="8"/>
        <v>0</v>
      </c>
      <c r="O33" s="320"/>
      <c r="P33" s="320"/>
    </row>
    <row r="34" spans="1:16" ht="35" customHeight="1">
      <c r="A34" s="190">
        <v>3</v>
      </c>
      <c r="B34" s="28" t="s">
        <v>251</v>
      </c>
      <c r="C34" s="320"/>
      <c r="D34" s="320"/>
      <c r="E34" s="320"/>
      <c r="F34" s="320"/>
      <c r="G34" s="320"/>
      <c r="H34" s="320"/>
      <c r="I34" s="320"/>
      <c r="J34" s="320">
        <v>296</v>
      </c>
      <c r="K34" s="318">
        <f t="shared" si="7"/>
        <v>0</v>
      </c>
      <c r="L34" s="320"/>
      <c r="M34" s="320"/>
      <c r="N34" s="318">
        <f t="shared" si="8"/>
        <v>0</v>
      </c>
      <c r="O34" s="320"/>
      <c r="P34" s="320"/>
    </row>
    <row r="35" spans="1:16" ht="35" customHeight="1">
      <c r="A35" s="190" t="s">
        <v>24</v>
      </c>
      <c r="B35" s="22" t="s">
        <v>254</v>
      </c>
      <c r="C35" s="320"/>
      <c r="D35" s="320"/>
      <c r="E35" s="320"/>
      <c r="F35" s="320"/>
      <c r="G35" s="320"/>
      <c r="H35" s="320"/>
      <c r="I35" s="320"/>
      <c r="J35" s="320"/>
      <c r="K35" s="320" t="s">
        <v>486</v>
      </c>
      <c r="L35" s="320"/>
      <c r="M35" s="320"/>
      <c r="N35" s="320" t="s">
        <v>487</v>
      </c>
      <c r="O35" s="320"/>
      <c r="P35" s="320"/>
    </row>
    <row r="36" spans="1:16" ht="35" customHeight="1">
      <c r="A36" s="189">
        <v>1</v>
      </c>
      <c r="B36" s="22" t="s">
        <v>245</v>
      </c>
      <c r="C36" s="320"/>
      <c r="D36" s="320"/>
      <c r="E36" s="320"/>
      <c r="F36" s="320"/>
      <c r="G36" s="320"/>
      <c r="H36" s="320"/>
      <c r="I36" s="320"/>
      <c r="J36" s="320"/>
      <c r="K36" s="320" t="s">
        <v>486</v>
      </c>
      <c r="L36" s="320"/>
      <c r="M36" s="320"/>
      <c r="N36" s="320" t="s">
        <v>487</v>
      </c>
      <c r="O36" s="320"/>
      <c r="P36" s="320"/>
    </row>
    <row r="37" spans="1:16" ht="35" customHeight="1">
      <c r="A37" s="23"/>
      <c r="B37" s="1" t="s">
        <v>246</v>
      </c>
      <c r="C37" s="313">
        <v>166324</v>
      </c>
      <c r="D37" s="313">
        <v>122733</v>
      </c>
      <c r="E37" s="313">
        <v>122733</v>
      </c>
      <c r="F37" s="313"/>
      <c r="G37" s="314">
        <v>43591</v>
      </c>
      <c r="H37" s="313">
        <v>39491</v>
      </c>
      <c r="I37" s="313">
        <v>4100</v>
      </c>
      <c r="J37" s="318">
        <f t="shared" ref="J37:J41" si="9">K37+N37</f>
        <v>769990.84</v>
      </c>
      <c r="K37" s="318">
        <f t="shared" ref="K37:K43" si="10">L37+M37</f>
        <v>675650.84</v>
      </c>
      <c r="L37" s="323">
        <v>175550</v>
      </c>
      <c r="M37" s="323">
        <v>500100.83999999997</v>
      </c>
      <c r="N37" s="318">
        <f t="shared" ref="N37:N43" si="11">O37+P37</f>
        <v>94340</v>
      </c>
      <c r="O37" s="323">
        <v>61000</v>
      </c>
      <c r="P37" s="323">
        <v>33340</v>
      </c>
    </row>
    <row r="38" spans="1:16" ht="35" customHeight="1">
      <c r="A38" s="2"/>
      <c r="B38" s="24" t="s">
        <v>247</v>
      </c>
      <c r="C38" s="320"/>
      <c r="D38" s="320"/>
      <c r="E38" s="320"/>
      <c r="F38" s="320"/>
      <c r="G38" s="320"/>
      <c r="H38" s="320"/>
      <c r="I38" s="320"/>
      <c r="J38" s="318">
        <f t="shared" si="9"/>
        <v>0</v>
      </c>
      <c r="K38" s="318">
        <f t="shared" si="10"/>
        <v>0</v>
      </c>
      <c r="L38" s="320"/>
      <c r="M38" s="320"/>
      <c r="N38" s="318">
        <f t="shared" si="11"/>
        <v>0</v>
      </c>
      <c r="O38" s="320"/>
      <c r="P38" s="320"/>
    </row>
    <row r="39" spans="1:16" ht="35" customHeight="1">
      <c r="A39" s="2"/>
      <c r="B39" s="24" t="s">
        <v>226</v>
      </c>
      <c r="C39" s="320"/>
      <c r="D39" s="320"/>
      <c r="E39" s="320"/>
      <c r="F39" s="320"/>
      <c r="G39" s="320"/>
      <c r="H39" s="320"/>
      <c r="I39" s="320"/>
      <c r="J39" s="318">
        <f t="shared" si="9"/>
        <v>111811.11608187134</v>
      </c>
      <c r="K39" s="318">
        <f t="shared" si="10"/>
        <v>84646.61608187134</v>
      </c>
      <c r="L39" s="323">
        <v>16703</v>
      </c>
      <c r="M39" s="323">
        <v>67943.61608187134</v>
      </c>
      <c r="N39" s="318">
        <f t="shared" si="11"/>
        <v>27164.5</v>
      </c>
      <c r="O39" s="323">
        <v>20597</v>
      </c>
      <c r="P39" s="323">
        <v>6567.5</v>
      </c>
    </row>
    <row r="40" spans="1:16" ht="35" customHeight="1">
      <c r="A40" s="2"/>
      <c r="B40" s="26" t="s">
        <v>248</v>
      </c>
      <c r="C40" s="320"/>
      <c r="D40" s="320"/>
      <c r="E40" s="320"/>
      <c r="F40" s="320"/>
      <c r="G40" s="320"/>
      <c r="H40" s="320"/>
      <c r="I40" s="320"/>
      <c r="J40" s="318">
        <f t="shared" si="9"/>
        <v>713096.41920019733</v>
      </c>
      <c r="K40" s="318">
        <f t="shared" si="10"/>
        <v>629623.56878802227</v>
      </c>
      <c r="L40" s="323">
        <v>146999</v>
      </c>
      <c r="M40" s="323">
        <v>482624.56878802221</v>
      </c>
      <c r="N40" s="318">
        <f t="shared" si="11"/>
        <v>83472.850412175016</v>
      </c>
      <c r="O40" s="323">
        <v>49260</v>
      </c>
      <c r="P40" s="323">
        <v>34212.850412175016</v>
      </c>
    </row>
    <row r="41" spans="1:16" ht="35" customHeight="1">
      <c r="A41" s="2"/>
      <c r="B41" s="24" t="s">
        <v>249</v>
      </c>
      <c r="C41" s="320"/>
      <c r="D41" s="320"/>
      <c r="E41" s="320"/>
      <c r="F41" s="320"/>
      <c r="G41" s="320"/>
      <c r="H41" s="320"/>
      <c r="I41" s="320"/>
      <c r="J41" s="318">
        <f t="shared" si="9"/>
        <v>713096.41920019733</v>
      </c>
      <c r="K41" s="318">
        <f t="shared" si="10"/>
        <v>629623.56878802227</v>
      </c>
      <c r="L41" s="319">
        <v>146999</v>
      </c>
      <c r="M41" s="319">
        <v>482624.56878802221</v>
      </c>
      <c r="N41" s="318">
        <f t="shared" si="11"/>
        <v>83472.850412175016</v>
      </c>
      <c r="O41" s="319">
        <v>49260</v>
      </c>
      <c r="P41" s="319">
        <v>34212.850412175016</v>
      </c>
    </row>
    <row r="42" spans="1:16" ht="35" customHeight="1">
      <c r="A42" s="190">
        <v>2</v>
      </c>
      <c r="B42" s="28" t="s">
        <v>250</v>
      </c>
      <c r="C42" s="320"/>
      <c r="D42" s="320"/>
      <c r="E42" s="320"/>
      <c r="F42" s="320"/>
      <c r="G42" s="320"/>
      <c r="H42" s="320"/>
      <c r="I42" s="320"/>
      <c r="J42" s="323">
        <v>16057489.136672132</v>
      </c>
      <c r="K42" s="318">
        <f t="shared" si="10"/>
        <v>0</v>
      </c>
      <c r="L42" s="320"/>
      <c r="M42" s="320"/>
      <c r="N42" s="318">
        <f t="shared" si="11"/>
        <v>0</v>
      </c>
      <c r="O42" s="320"/>
      <c r="P42" s="320"/>
    </row>
    <row r="43" spans="1:16" ht="35" customHeight="1">
      <c r="A43" s="190">
        <v>3</v>
      </c>
      <c r="B43" s="28" t="s">
        <v>251</v>
      </c>
      <c r="C43" s="320"/>
      <c r="D43" s="320"/>
      <c r="E43" s="320"/>
      <c r="F43" s="320"/>
      <c r="G43" s="320"/>
      <c r="H43" s="320"/>
      <c r="I43" s="320"/>
      <c r="J43" s="320">
        <v>265</v>
      </c>
      <c r="K43" s="318">
        <f t="shared" si="10"/>
        <v>0</v>
      </c>
      <c r="L43" s="320"/>
      <c r="M43" s="320"/>
      <c r="N43" s="318">
        <f t="shared" si="11"/>
        <v>0</v>
      </c>
      <c r="O43" s="320"/>
      <c r="P43" s="320"/>
    </row>
    <row r="44" spans="1:16" ht="35" customHeight="1">
      <c r="A44" s="190" t="s">
        <v>27</v>
      </c>
      <c r="B44" s="22" t="s">
        <v>255</v>
      </c>
      <c r="C44" s="320"/>
      <c r="D44" s="320"/>
      <c r="E44" s="320"/>
      <c r="F44" s="320"/>
      <c r="G44" s="320"/>
      <c r="H44" s="320"/>
      <c r="I44" s="320"/>
      <c r="J44" s="320"/>
      <c r="K44" s="320" t="s">
        <v>486</v>
      </c>
      <c r="L44" s="320"/>
      <c r="M44" s="320"/>
      <c r="N44" s="320" t="s">
        <v>487</v>
      </c>
      <c r="O44" s="320"/>
      <c r="P44" s="320"/>
    </row>
    <row r="45" spans="1:16" ht="35" customHeight="1">
      <c r="A45" s="189">
        <v>1</v>
      </c>
      <c r="B45" s="22" t="s">
        <v>245</v>
      </c>
      <c r="C45" s="320"/>
      <c r="D45" s="320"/>
      <c r="E45" s="320"/>
      <c r="F45" s="320"/>
      <c r="G45" s="320"/>
      <c r="H45" s="320"/>
      <c r="I45" s="320"/>
      <c r="J45" s="320"/>
      <c r="K45" s="320" t="s">
        <v>486</v>
      </c>
      <c r="L45" s="320"/>
      <c r="M45" s="320"/>
      <c r="N45" s="320" t="s">
        <v>487</v>
      </c>
      <c r="O45" s="320"/>
      <c r="P45" s="320"/>
    </row>
    <row r="46" spans="1:16" ht="35" customHeight="1">
      <c r="A46" s="23"/>
      <c r="B46" s="1" t="s">
        <v>246</v>
      </c>
      <c r="C46" s="313">
        <v>150038</v>
      </c>
      <c r="D46" s="313">
        <v>105105</v>
      </c>
      <c r="E46" s="313">
        <v>105105</v>
      </c>
      <c r="F46" s="313"/>
      <c r="G46" s="314">
        <v>44933</v>
      </c>
      <c r="H46" s="313">
        <v>41583</v>
      </c>
      <c r="I46" s="313">
        <v>3350</v>
      </c>
      <c r="J46" s="318">
        <f t="shared" ref="J46:J50" si="12">K46+N46</f>
        <v>1043392.88</v>
      </c>
      <c r="K46" s="318">
        <f t="shared" ref="K46:K52" si="13">L46+M46</f>
        <v>907982.88</v>
      </c>
      <c r="L46" s="323">
        <v>382030</v>
      </c>
      <c r="M46" s="323">
        <v>525952.88</v>
      </c>
      <c r="N46" s="318">
        <f t="shared" ref="N46:N52" si="14">O46+P46</f>
        <v>135410</v>
      </c>
      <c r="O46" s="323">
        <v>100000</v>
      </c>
      <c r="P46" s="323">
        <v>35410</v>
      </c>
    </row>
    <row r="47" spans="1:16" ht="35" customHeight="1">
      <c r="A47" s="2"/>
      <c r="B47" s="24" t="s">
        <v>247</v>
      </c>
      <c r="C47" s="320"/>
      <c r="D47" s="320"/>
      <c r="E47" s="320"/>
      <c r="F47" s="320"/>
      <c r="G47" s="320"/>
      <c r="H47" s="320"/>
      <c r="I47" s="320"/>
      <c r="J47" s="318">
        <f t="shared" si="12"/>
        <v>0</v>
      </c>
      <c r="K47" s="318">
        <f t="shared" si="13"/>
        <v>0</v>
      </c>
      <c r="L47" s="320"/>
      <c r="M47" s="320"/>
      <c r="N47" s="318">
        <f t="shared" si="14"/>
        <v>0</v>
      </c>
      <c r="O47" s="320"/>
      <c r="P47" s="320"/>
    </row>
    <row r="48" spans="1:16" ht="35" customHeight="1">
      <c r="A48" s="2"/>
      <c r="B48" s="24" t="s">
        <v>226</v>
      </c>
      <c r="C48" s="320"/>
      <c r="D48" s="320"/>
      <c r="E48" s="320"/>
      <c r="F48" s="320"/>
      <c r="G48" s="320"/>
      <c r="H48" s="320"/>
      <c r="I48" s="320"/>
      <c r="J48" s="318">
        <f t="shared" si="12"/>
        <v>131518.53688167405</v>
      </c>
      <c r="K48" s="318">
        <f t="shared" si="13"/>
        <v>125823.88729384908</v>
      </c>
      <c r="L48" s="323">
        <v>40404</v>
      </c>
      <c r="M48" s="323">
        <v>85419.887293849082</v>
      </c>
      <c r="N48" s="318">
        <f t="shared" si="14"/>
        <v>5694.6495878249834</v>
      </c>
      <c r="O48" s="323"/>
      <c r="P48" s="323">
        <v>5694.6495878249834</v>
      </c>
    </row>
    <row r="49" spans="1:16" ht="35" customHeight="1">
      <c r="A49" s="2"/>
      <c r="B49" s="26" t="s">
        <v>248</v>
      </c>
      <c r="C49" s="320"/>
      <c r="D49" s="320"/>
      <c r="E49" s="320"/>
      <c r="F49" s="320"/>
      <c r="G49" s="320"/>
      <c r="H49" s="320"/>
      <c r="I49" s="320"/>
      <c r="J49" s="318">
        <f t="shared" si="12"/>
        <v>1174911.416881674</v>
      </c>
      <c r="K49" s="318">
        <f t="shared" si="13"/>
        <v>1033806.767293849</v>
      </c>
      <c r="L49" s="323">
        <v>422434</v>
      </c>
      <c r="M49" s="323">
        <v>611372.76729384903</v>
      </c>
      <c r="N49" s="318">
        <f t="shared" si="14"/>
        <v>141104.649587825</v>
      </c>
      <c r="O49" s="323">
        <v>100000</v>
      </c>
      <c r="P49" s="323">
        <v>41104.649587824984</v>
      </c>
    </row>
    <row r="50" spans="1:16" ht="35" customHeight="1">
      <c r="A50" s="2"/>
      <c r="B50" s="24" t="s">
        <v>249</v>
      </c>
      <c r="C50" s="320"/>
      <c r="D50" s="320"/>
      <c r="E50" s="320"/>
      <c r="F50" s="320"/>
      <c r="G50" s="320"/>
      <c r="H50" s="320"/>
      <c r="I50" s="320"/>
      <c r="J50" s="318">
        <f t="shared" si="12"/>
        <v>0</v>
      </c>
      <c r="K50" s="318">
        <f t="shared" si="13"/>
        <v>0</v>
      </c>
      <c r="L50" s="319"/>
      <c r="M50" s="319"/>
      <c r="N50" s="318">
        <f t="shared" si="14"/>
        <v>0</v>
      </c>
      <c r="O50" s="319"/>
      <c r="P50" s="319"/>
    </row>
    <row r="51" spans="1:16" ht="35" customHeight="1">
      <c r="A51" s="190">
        <v>2</v>
      </c>
      <c r="B51" s="28" t="s">
        <v>250</v>
      </c>
      <c r="C51" s="320"/>
      <c r="D51" s="320"/>
      <c r="E51" s="320"/>
      <c r="F51" s="320"/>
      <c r="G51" s="320"/>
      <c r="H51" s="320"/>
      <c r="I51" s="320"/>
      <c r="J51" s="323">
        <v>13676398.131032787</v>
      </c>
      <c r="K51" s="318">
        <f t="shared" si="13"/>
        <v>0</v>
      </c>
      <c r="L51" s="320"/>
      <c r="M51" s="320"/>
      <c r="N51" s="318">
        <f t="shared" si="14"/>
        <v>0</v>
      </c>
      <c r="O51" s="320"/>
      <c r="P51" s="320"/>
    </row>
    <row r="52" spans="1:16" ht="35" customHeight="1">
      <c r="A52" s="190" t="s">
        <v>28</v>
      </c>
      <c r="B52" s="22" t="s">
        <v>230</v>
      </c>
      <c r="C52" s="320"/>
      <c r="D52" s="320"/>
      <c r="E52" s="320"/>
      <c r="F52" s="320"/>
      <c r="G52" s="320"/>
      <c r="H52" s="320"/>
      <c r="I52" s="320"/>
      <c r="J52" s="320">
        <v>539</v>
      </c>
      <c r="K52" s="318">
        <f t="shared" si="13"/>
        <v>0</v>
      </c>
      <c r="L52" s="320"/>
      <c r="M52" s="320"/>
      <c r="N52" s="318">
        <f t="shared" si="14"/>
        <v>0</v>
      </c>
      <c r="O52" s="320"/>
      <c r="P52" s="320"/>
    </row>
    <row r="53" spans="1:16" ht="35" customHeight="1">
      <c r="A53" s="189">
        <v>1</v>
      </c>
      <c r="B53" s="22" t="s">
        <v>245</v>
      </c>
      <c r="C53" s="320"/>
      <c r="D53" s="320"/>
      <c r="E53" s="320"/>
      <c r="F53" s="320"/>
      <c r="G53" s="320"/>
      <c r="H53" s="320"/>
      <c r="I53" s="320"/>
      <c r="J53" s="320"/>
      <c r="K53" s="320" t="s">
        <v>486</v>
      </c>
      <c r="L53" s="320"/>
      <c r="M53" s="320"/>
      <c r="N53" s="320" t="s">
        <v>487</v>
      </c>
      <c r="O53" s="320"/>
      <c r="P53" s="320"/>
    </row>
    <row r="54" spans="1:16" ht="35" customHeight="1">
      <c r="A54" s="2"/>
      <c r="B54" s="7" t="s">
        <v>246</v>
      </c>
      <c r="C54" s="320"/>
      <c r="D54" s="320"/>
      <c r="E54" s="320"/>
      <c r="F54" s="320"/>
      <c r="G54" s="320"/>
      <c r="H54" s="320"/>
      <c r="I54" s="320"/>
      <c r="J54" s="318">
        <f t="shared" ref="J54:J58" si="15">K54+N54</f>
        <v>32984</v>
      </c>
      <c r="K54" s="318">
        <f t="shared" ref="K54:K59" si="16">L54+M54</f>
        <v>0</v>
      </c>
      <c r="L54" s="320"/>
      <c r="M54" s="320"/>
      <c r="N54" s="318">
        <f t="shared" ref="N54:N59" si="17">O54+P54</f>
        <v>32984</v>
      </c>
      <c r="O54" s="323">
        <v>23524</v>
      </c>
      <c r="P54" s="323">
        <v>9460</v>
      </c>
    </row>
    <row r="55" spans="1:16" ht="35" customHeight="1">
      <c r="A55" s="2"/>
      <c r="B55" s="7" t="s">
        <v>247</v>
      </c>
      <c r="C55" s="320"/>
      <c r="D55" s="320"/>
      <c r="E55" s="320"/>
      <c r="F55" s="320"/>
      <c r="G55" s="320"/>
      <c r="H55" s="320"/>
      <c r="I55" s="320"/>
      <c r="J55" s="318">
        <f t="shared" si="15"/>
        <v>0</v>
      </c>
      <c r="K55" s="318">
        <f t="shared" si="16"/>
        <v>0</v>
      </c>
      <c r="L55" s="320"/>
      <c r="M55" s="320"/>
      <c r="N55" s="318">
        <f t="shared" si="17"/>
        <v>0</v>
      </c>
      <c r="O55" s="320"/>
      <c r="P55" s="320"/>
    </row>
    <row r="56" spans="1:16" ht="35" customHeight="1">
      <c r="A56" s="2"/>
      <c r="B56" s="7" t="s">
        <v>226</v>
      </c>
      <c r="C56" s="320"/>
      <c r="D56" s="320"/>
      <c r="E56" s="320"/>
      <c r="F56" s="320"/>
      <c r="G56" s="320"/>
      <c r="H56" s="320"/>
      <c r="I56" s="320"/>
      <c r="J56" s="318">
        <f t="shared" si="15"/>
        <v>0</v>
      </c>
      <c r="K56" s="318">
        <f t="shared" si="16"/>
        <v>0</v>
      </c>
      <c r="L56" s="320"/>
      <c r="M56" s="320"/>
      <c r="N56" s="318">
        <f t="shared" si="17"/>
        <v>0</v>
      </c>
      <c r="O56" s="320"/>
      <c r="P56" s="320"/>
    </row>
    <row r="57" spans="1:16" ht="35" customHeight="1">
      <c r="A57" s="2"/>
      <c r="B57" s="27" t="s">
        <v>248</v>
      </c>
      <c r="C57" s="320"/>
      <c r="D57" s="320"/>
      <c r="E57" s="320"/>
      <c r="F57" s="320"/>
      <c r="G57" s="320"/>
      <c r="H57" s="320"/>
      <c r="I57" s="320"/>
      <c r="J57" s="318">
        <f t="shared" si="15"/>
        <v>0</v>
      </c>
      <c r="K57" s="318">
        <f t="shared" si="16"/>
        <v>0</v>
      </c>
      <c r="L57" s="320"/>
      <c r="M57" s="320"/>
      <c r="N57" s="318">
        <f t="shared" si="17"/>
        <v>0</v>
      </c>
      <c r="O57" s="320"/>
      <c r="P57" s="320"/>
    </row>
    <row r="58" spans="1:16" ht="35" customHeight="1">
      <c r="A58" s="2"/>
      <c r="B58" s="7" t="s">
        <v>249</v>
      </c>
      <c r="C58" s="320"/>
      <c r="D58" s="320"/>
      <c r="E58" s="320"/>
      <c r="F58" s="320"/>
      <c r="G58" s="320"/>
      <c r="H58" s="320"/>
      <c r="I58" s="320"/>
      <c r="J58" s="318">
        <f t="shared" si="15"/>
        <v>0</v>
      </c>
      <c r="K58" s="318">
        <f t="shared" si="16"/>
        <v>0</v>
      </c>
      <c r="L58" s="320"/>
      <c r="M58" s="320"/>
      <c r="N58" s="318">
        <f t="shared" si="17"/>
        <v>0</v>
      </c>
      <c r="O58" s="320"/>
      <c r="P58" s="320"/>
    </row>
    <row r="59" spans="1:16" ht="35" customHeight="1">
      <c r="A59" s="190">
        <v>2</v>
      </c>
      <c r="B59" s="25" t="s">
        <v>250</v>
      </c>
      <c r="C59" s="320"/>
      <c r="D59" s="320"/>
      <c r="E59" s="320"/>
      <c r="F59" s="320"/>
      <c r="G59" s="320"/>
      <c r="H59" s="320"/>
      <c r="I59" s="320"/>
      <c r="J59" s="323">
        <v>5342016</v>
      </c>
      <c r="K59" s="318">
        <f t="shared" si="16"/>
        <v>0</v>
      </c>
      <c r="L59" s="320"/>
      <c r="M59" s="320"/>
      <c r="N59" s="318">
        <f t="shared" si="17"/>
        <v>0</v>
      </c>
      <c r="O59" s="320"/>
      <c r="P59" s="320"/>
    </row>
    <row r="60" spans="1:16" ht="35" customHeight="1">
      <c r="A60" s="190">
        <v>3</v>
      </c>
      <c r="B60" s="25" t="s">
        <v>251</v>
      </c>
      <c r="C60" s="320"/>
      <c r="D60" s="320"/>
      <c r="E60" s="320"/>
      <c r="F60" s="320"/>
      <c r="G60" s="320"/>
      <c r="H60" s="320"/>
      <c r="I60" s="320"/>
      <c r="J60" s="323"/>
      <c r="K60" s="320" t="s">
        <v>486</v>
      </c>
      <c r="L60" s="320"/>
      <c r="M60" s="320"/>
      <c r="N60" s="320" t="s">
        <v>487</v>
      </c>
      <c r="O60" s="320"/>
      <c r="P60" s="320"/>
    </row>
    <row r="61" spans="1:16" ht="35" customHeight="1">
      <c r="A61" s="190"/>
      <c r="B61" s="25"/>
      <c r="C61" s="320"/>
      <c r="D61" s="320"/>
      <c r="E61" s="320"/>
      <c r="F61" s="320"/>
      <c r="G61" s="320"/>
      <c r="H61" s="320"/>
      <c r="I61" s="320"/>
      <c r="J61" s="320"/>
      <c r="K61" s="320" t="s">
        <v>486</v>
      </c>
      <c r="L61" s="320"/>
      <c r="M61" s="320"/>
      <c r="N61" s="320" t="s">
        <v>487</v>
      </c>
      <c r="O61" s="320"/>
      <c r="P61" s="320"/>
    </row>
  </sheetData>
  <mergeCells count="13">
    <mergeCell ref="A2:P2"/>
    <mergeCell ref="C4:I4"/>
    <mergeCell ref="K6:M6"/>
    <mergeCell ref="N6:P6"/>
    <mergeCell ref="K5:P5"/>
    <mergeCell ref="A4:A7"/>
    <mergeCell ref="B4:B7"/>
    <mergeCell ref="J4:P4"/>
    <mergeCell ref="C5:C7"/>
    <mergeCell ref="D5:I5"/>
    <mergeCell ref="J5:J7"/>
    <mergeCell ref="D6:F6"/>
    <mergeCell ref="G6:I6"/>
  </mergeCells>
  <printOptions horizontalCentered="1" verticalCentered="1"/>
  <pageMargins left="0.2" right="0.25" top="0.31" bottom="0.5" header="0.3" footer="0.3"/>
  <pageSetup paperSize="9" scale="65" fitToHeight="0" orientation="landscape" r:id="rId1"/>
  <headerFooter>
    <oddFooter>&amp;C&amp;"Calibri,Regular"&amp;K000000&amp;P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49"/>
  <sheetViews>
    <sheetView view="pageBreakPreview" topLeftCell="A40" zoomScale="60" workbookViewId="0">
      <selection activeCell="K7" sqref="K7"/>
    </sheetView>
  </sheetViews>
  <sheetFormatPr defaultColWidth="9.1328125" defaultRowHeight="17.649999999999999"/>
  <cols>
    <col min="1" max="1" width="8.6640625" style="151" customWidth="1"/>
    <col min="2" max="2" width="33.33203125" style="159" customWidth="1"/>
    <col min="3" max="3" width="9.1328125" style="151"/>
    <col min="4" max="4" width="12.46484375" style="151" customWidth="1"/>
    <col min="5" max="5" width="11" style="151" customWidth="1"/>
    <col min="6" max="6" width="11.796875" style="151" customWidth="1"/>
    <col min="7" max="7" width="11.46484375" style="151" customWidth="1"/>
    <col min="8" max="8" width="12.46484375" style="151" customWidth="1"/>
    <col min="9" max="9" width="13" style="151" customWidth="1"/>
    <col min="10" max="10" width="13.33203125" style="151" customWidth="1"/>
    <col min="11" max="11" width="14.46484375" style="151" customWidth="1"/>
    <col min="12" max="16384" width="9.1328125" style="151"/>
  </cols>
  <sheetData>
    <row r="1" spans="1:11" ht="40.049999999999997" customHeight="1">
      <c r="A1" s="46" t="s">
        <v>450</v>
      </c>
      <c r="B1" s="149"/>
      <c r="C1" s="150"/>
      <c r="I1" s="152"/>
      <c r="J1" s="153"/>
      <c r="K1" s="72" t="s">
        <v>388</v>
      </c>
    </row>
    <row r="2" spans="1:11" ht="103.15" customHeight="1">
      <c r="A2" s="800" t="s">
        <v>782</v>
      </c>
      <c r="B2" s="801"/>
      <c r="C2" s="801"/>
      <c r="D2" s="801"/>
      <c r="E2" s="801"/>
      <c r="F2" s="801"/>
      <c r="G2" s="801"/>
      <c r="H2" s="801"/>
      <c r="I2" s="801"/>
      <c r="J2" s="801"/>
      <c r="K2" s="801"/>
    </row>
    <row r="3" spans="1:11" ht="40.049999999999997" customHeight="1">
      <c r="A3" s="802"/>
      <c r="B3" s="802"/>
      <c r="C3" s="802"/>
      <c r="D3" s="802"/>
      <c r="E3" s="802"/>
      <c r="F3" s="802"/>
      <c r="G3" s="802"/>
      <c r="H3" s="802"/>
      <c r="I3" s="802"/>
      <c r="J3" s="802"/>
      <c r="K3" s="802"/>
    </row>
    <row r="4" spans="1:11" ht="40.049999999999997" customHeight="1">
      <c r="A4" s="803" t="s">
        <v>0</v>
      </c>
      <c r="B4" s="803" t="s">
        <v>1</v>
      </c>
      <c r="C4" s="803" t="s">
        <v>2</v>
      </c>
      <c r="D4" s="803" t="s">
        <v>69</v>
      </c>
      <c r="E4" s="803" t="s">
        <v>70</v>
      </c>
      <c r="F4" s="803" t="s">
        <v>71</v>
      </c>
      <c r="G4" s="803" t="s">
        <v>72</v>
      </c>
      <c r="H4" s="803" t="s">
        <v>73</v>
      </c>
      <c r="I4" s="803" t="s">
        <v>74</v>
      </c>
      <c r="J4" s="803" t="s">
        <v>75</v>
      </c>
      <c r="K4" s="803" t="s">
        <v>3</v>
      </c>
    </row>
    <row r="5" spans="1:11" ht="40.049999999999997" customHeight="1">
      <c r="A5" s="803"/>
      <c r="B5" s="803"/>
      <c r="C5" s="803"/>
      <c r="D5" s="803"/>
      <c r="E5" s="803"/>
      <c r="F5" s="803"/>
      <c r="G5" s="803"/>
      <c r="H5" s="803"/>
      <c r="I5" s="803"/>
      <c r="J5" s="803"/>
      <c r="K5" s="803"/>
    </row>
    <row r="6" spans="1:11" ht="40.049999999999997" customHeight="1">
      <c r="A6" s="154">
        <v>1</v>
      </c>
      <c r="B6" s="154">
        <v>2</v>
      </c>
      <c r="C6" s="154">
        <v>3</v>
      </c>
      <c r="D6" s="154">
        <v>4</v>
      </c>
      <c r="E6" s="154">
        <v>5</v>
      </c>
      <c r="F6" s="154">
        <v>6</v>
      </c>
      <c r="G6" s="154">
        <v>7</v>
      </c>
      <c r="H6" s="154">
        <v>8</v>
      </c>
      <c r="I6" s="154">
        <v>9</v>
      </c>
      <c r="J6" s="154">
        <v>10</v>
      </c>
      <c r="K6" s="154">
        <v>11</v>
      </c>
    </row>
    <row r="7" spans="1:11" s="153" customFormat="1" ht="40.049999999999997" customHeight="1">
      <c r="A7" s="155" t="s">
        <v>151</v>
      </c>
      <c r="B7" s="326" t="s">
        <v>386</v>
      </c>
      <c r="C7" s="191"/>
      <c r="D7" s="191"/>
      <c r="E7" s="191"/>
      <c r="F7" s="191"/>
      <c r="G7" s="191"/>
      <c r="H7" s="191"/>
      <c r="I7" s="191"/>
      <c r="J7" s="191"/>
      <c r="K7" s="191"/>
    </row>
    <row r="8" spans="1:11" ht="40.049999999999997" customHeight="1">
      <c r="A8" s="155" t="s">
        <v>4</v>
      </c>
      <c r="B8" s="804" t="s">
        <v>29</v>
      </c>
      <c r="C8" s="804"/>
      <c r="D8" s="804"/>
      <c r="E8" s="804"/>
      <c r="F8" s="804"/>
      <c r="G8" s="804"/>
      <c r="H8" s="804"/>
      <c r="I8" s="804"/>
      <c r="J8" s="804"/>
      <c r="K8" s="804"/>
    </row>
    <row r="9" spans="1:11" ht="40.049999999999997" customHeight="1">
      <c r="A9" s="154">
        <v>1</v>
      </c>
      <c r="B9" s="36" t="s">
        <v>30</v>
      </c>
      <c r="C9" s="38" t="s">
        <v>5</v>
      </c>
      <c r="D9" s="334">
        <f>'[17]LONG DAI'!D9+'[17]BAC QUANG BINH'!D10+'[17]THUY LOI'!D10+'[17]XỔ SỐ'!D10+[17]NƯỚC!D10+'[17]ĐÔ THỊ'!D10+'[17]LE NINH'!D10+'[17]VIET TRUNG'!D10+'[17]ĐƯỜNG SÔNG'!D10</f>
        <v>207</v>
      </c>
      <c r="E9" s="334">
        <f>'[17]LONG DAI'!E9+'[17]BAC QUANG BINH'!E10+'[17]THUY LOI'!E10+'[17]XỔ SỐ'!E10+[17]NƯỚC!E10+'[17]ĐÔ THỊ'!E10+'[17]LE NINH'!E10+'[17]VIET TRUNG'!E10+'[17]ĐƯỜNG SÔNG'!E10</f>
        <v>169</v>
      </c>
      <c r="F9" s="334">
        <f>'[17]LONG DAI'!F9+'[17]BAC QUANG BINH'!F10+'[17]THUY LOI'!F10+'[17]XỔ SỐ'!F10+[17]NƯỚC!F10+'[17]ĐÔ THỊ'!F10+'[17]LE NINH'!F10+'[17]VIET TRUNG'!F10+'[17]ĐƯỜNG SÔNG'!F10</f>
        <v>258</v>
      </c>
      <c r="G9" s="334">
        <f>'[17]LONG DAI'!G9+'[17]BAC QUANG BINH'!G10+'[17]THUY LOI'!G10+'[17]XỔ SỐ'!G10+[17]NƯỚC!G10+'[17]ĐÔ THỊ'!G10+'[17]LE NINH'!G10+'[17]VIET TRUNG'!G10+'[17]ĐƯỜNG SÔNG'!G10</f>
        <v>283</v>
      </c>
      <c r="H9" s="334">
        <f>'[17]LONG DAI'!H9+'[17]BAC QUANG BINH'!H10+'[17]THUY LOI'!H10+'[17]XỔ SỐ'!H10+[17]NƯỚC!H10+'[17]ĐÔ THỊ'!H10+'[17]LE NINH'!H10+'[17]VIET TRUNG'!H10+'[17]ĐƯỜNG SÔNG'!H10</f>
        <v>466</v>
      </c>
      <c r="I9" s="334">
        <f>'[17]LONG DAI'!I9+'[17]BAC QUANG BINH'!I10+'[17]THUY LOI'!I10+'[17]XỔ SỐ'!I10+[17]NƯỚC!I10+'[17]ĐÔ THỊ'!I10+'[17]LE NINH'!I10+'[17]VIET TRUNG'!I10+'[17]ĐƯỜNG SÔNG'!I10</f>
        <v>271</v>
      </c>
      <c r="J9" s="334">
        <f>'[17]LONG DAI'!J9+'[17]BAC QUANG BINH'!J10+'[17]THUY LOI'!J10+'[17]XỔ SỐ'!J10+[17]NƯỚC!J10+'[17]ĐÔ THỊ'!J10+'[17]LE NINH'!J10+'[17]VIET TRUNG'!J10+'[17]ĐƯỜNG SÔNG'!J10</f>
        <v>1654</v>
      </c>
      <c r="K9" s="157"/>
    </row>
    <row r="10" spans="1:11" ht="40.049999999999997" customHeight="1">
      <c r="A10" s="154">
        <v>2</v>
      </c>
      <c r="B10" s="36" t="s">
        <v>31</v>
      </c>
      <c r="C10" s="38" t="s">
        <v>5</v>
      </c>
      <c r="D10" s="334">
        <f>'[17]LONG DAI'!D10+'[17]BAC QUANG BINH'!D11+'[17]THUY LOI'!D11+'[17]XỔ SỐ'!D11+[17]NƯỚC!D11+'[17]ĐÔ THỊ'!D11+'[17]LE NINH'!D11+'[17]VIET TRUNG'!D11+'[17]ĐƯỜNG SÔNG'!D11</f>
        <v>26136</v>
      </c>
      <c r="E10" s="334">
        <f>'[17]LONG DAI'!E10+'[17]BAC QUANG BINH'!E11+'[17]THUY LOI'!E11+'[17]XỔ SỐ'!E11+[17]NƯỚC!E11+'[17]ĐÔ THỊ'!E11+'[17]LE NINH'!E11+'[17]VIET TRUNG'!E11+'[17]ĐƯỜNG SÔNG'!E11</f>
        <v>29579</v>
      </c>
      <c r="F10" s="334">
        <f>'[17]LONG DAI'!F10+'[17]BAC QUANG BINH'!F11+'[17]THUY LOI'!F11+'[17]XỔ SỐ'!F11+[17]NƯỚC!F11+'[17]ĐÔ THỊ'!F11+'[17]LE NINH'!F11+'[17]VIET TRUNG'!F11+'[17]ĐƯỜNG SÔNG'!F11</f>
        <v>39911</v>
      </c>
      <c r="G10" s="334">
        <f>'[17]LONG DAI'!G10+'[17]BAC QUANG BINH'!G11+'[17]THUY LOI'!G11+'[17]XỔ SỐ'!G11+[17]NƯỚC!G11+'[17]ĐÔ THỊ'!G11+'[17]LE NINH'!G11+'[17]VIET TRUNG'!G11+'[17]ĐƯỜNG SÔNG'!G11</f>
        <v>69968</v>
      </c>
      <c r="H10" s="334">
        <f>'[17]LONG DAI'!H10+'[17]BAC QUANG BINH'!H11+'[17]THUY LOI'!H11+'[17]XỔ SỐ'!H11+[17]NƯỚC!H11+'[17]ĐÔ THỊ'!H11+'[17]LE NINH'!H11+'[17]VIET TRUNG'!H11+'[17]ĐƯỜNG SÔNG'!H11</f>
        <v>72285</v>
      </c>
      <c r="I10" s="334">
        <f>'[17]LONG DAI'!I10+'[17]BAC QUANG BINH'!I11+'[17]THUY LOI'!I11+'[17]XỔ SỐ'!I11+[17]NƯỚC!I11+'[17]ĐÔ THỊ'!I11+'[17]LE NINH'!I11+'[17]VIET TRUNG'!I11+'[17]ĐƯỜNG SÔNG'!I11</f>
        <v>41276</v>
      </c>
      <c r="J10" s="334">
        <f>'[17]LONG DAI'!J10+'[17]BAC QUANG BINH'!J11+'[17]THUY LOI'!J11+'[17]XỔ SỐ'!J11+[17]NƯỚC!J11+'[17]ĐÔ THỊ'!J11+'[17]LE NINH'!J11+'[17]VIET TRUNG'!J11+'[17]ĐƯỜNG SÔNG'!J11</f>
        <v>279155</v>
      </c>
      <c r="K10" s="157"/>
    </row>
    <row r="11" spans="1:11" ht="40.049999999999997" customHeight="1">
      <c r="A11" s="154" t="s">
        <v>12</v>
      </c>
      <c r="B11" s="328" t="s">
        <v>32</v>
      </c>
      <c r="C11" s="38" t="s">
        <v>33</v>
      </c>
      <c r="D11" s="334">
        <f>'[17]LONG DAI'!D11+'[17]BAC QUANG BINH'!D12+'[17]THUY LOI'!D12+'[17]XỔ SỐ'!D12+[17]NƯỚC!D12+'[17]ĐÔ THỊ'!D12+'[17]LE NINH'!D12+'[17]VIET TRUNG'!D12+'[17]ĐƯỜNG SÔNG'!D12</f>
        <v>727</v>
      </c>
      <c r="E11" s="334">
        <f>'[17]LONG DAI'!E11+'[17]BAC QUANG BINH'!E12+'[17]THUY LOI'!E12+'[17]XỔ SỐ'!E12+[17]NƯỚC!E12+'[17]ĐÔ THỊ'!E12+'[17]LE NINH'!E12+'[17]VIET TRUNG'!E12+'[17]ĐƯỜNG SÔNG'!E12</f>
        <v>1476.1</v>
      </c>
      <c r="F11" s="334">
        <f>'[17]LONG DAI'!F11+'[17]BAC QUANG BINH'!F12+'[17]THUY LOI'!F12+'[17]XỔ SỐ'!F12+[17]NƯỚC!F12+'[17]ĐÔ THỊ'!F12+'[17]LE NINH'!F12+'[17]VIET TRUNG'!F12+'[17]ĐƯỜNG SÔNG'!F12</f>
        <v>1811.1</v>
      </c>
      <c r="G11" s="334">
        <f>'[17]LONG DAI'!G11+'[17]BAC QUANG BINH'!G12+'[17]THUY LOI'!G12+'[17]XỔ SỐ'!G12+[17]NƯỚC!G12+'[17]ĐÔ THỊ'!G12+'[17]LE NINH'!G12+'[17]VIET TRUNG'!G12+'[17]ĐƯỜNG SÔNG'!G12</f>
        <v>1956.1</v>
      </c>
      <c r="H11" s="334">
        <f>'[17]LONG DAI'!H11+'[17]BAC QUANG BINH'!H12+'[17]THUY LOI'!H12+'[17]XỔ SỐ'!H12+[17]NƯỚC!H12+'[17]ĐÔ THỊ'!H12+'[17]LE NINH'!H12+'[17]VIET TRUNG'!H12+'[17]ĐƯỜNG SÔNG'!H12</f>
        <v>1691</v>
      </c>
      <c r="I11" s="334">
        <f>'[17]LONG DAI'!I11+'[17]BAC QUANG BINH'!I12+'[17]THUY LOI'!I12+'[17]XỔ SỐ'!I12+[17]NƯỚC!I12+'[17]ĐÔ THỊ'!I12+'[17]LE NINH'!I12+'[17]VIET TRUNG'!I12+'[17]ĐƯỜNG SÔNG'!I12</f>
        <v>2306</v>
      </c>
      <c r="J11" s="334">
        <f>'[17]LONG DAI'!J11+'[17]BAC QUANG BINH'!J12+'[17]THUY LOI'!J12+'[17]XỔ SỐ'!J12+[17]NƯỚC!J12+'[17]ĐÔ THỊ'!J12+'[17]LE NINH'!J12+'[17]VIET TRUNG'!J12+'[17]ĐƯỜNG SÔNG'!J12</f>
        <v>9967.2999999999993</v>
      </c>
      <c r="K11" s="157"/>
    </row>
    <row r="12" spans="1:11" ht="40.049999999999997" customHeight="1">
      <c r="A12" s="154" t="s">
        <v>14</v>
      </c>
      <c r="B12" s="328" t="s">
        <v>13</v>
      </c>
      <c r="C12" s="38" t="s">
        <v>34</v>
      </c>
      <c r="D12" s="334">
        <f>'[17]LONG DAI'!D12+'[17]BAC QUANG BINH'!D13+'[17]THUY LOI'!D13+'[17]XỔ SỐ'!D13+[17]NƯỚC!D13+'[17]ĐÔ THỊ'!D13+'[17]LE NINH'!D13+'[17]VIET TRUNG'!D13+'[17]ĐƯỜNG SÔNG'!D13</f>
        <v>432</v>
      </c>
      <c r="E12" s="334">
        <f>'[17]LONG DAI'!E12+'[17]BAC QUANG BINH'!E13+'[17]THUY LOI'!E13+'[17]XỔ SỐ'!E13+[17]NƯỚC!E13+'[17]ĐÔ THỊ'!E13+'[17]LE NINH'!E13+'[17]VIET TRUNG'!E13+'[17]ĐƯỜNG SÔNG'!E13</f>
        <v>341</v>
      </c>
      <c r="F12" s="334">
        <f>'[17]LONG DAI'!F12+'[17]BAC QUANG BINH'!F13+'[17]THUY LOI'!F13+'[17]XỔ SỐ'!F13+[17]NƯỚC!F13+'[17]ĐÔ THỊ'!F13+'[17]LE NINH'!F13+'[17]VIET TRUNG'!F13+'[17]ĐƯỜNG SÔNG'!F13</f>
        <v>546</v>
      </c>
      <c r="G12" s="334">
        <f>'[17]LONG DAI'!G12+'[17]BAC QUANG BINH'!G13+'[17]THUY LOI'!G13+'[17]XỔ SỐ'!G13+[17]NƯỚC!G13+'[17]ĐÔ THỊ'!G13+'[17]LE NINH'!G13+'[17]VIET TRUNG'!G13+'[17]ĐƯỜNG SÔNG'!G13</f>
        <v>545</v>
      </c>
      <c r="H12" s="334">
        <f>'[17]LONG DAI'!H12+'[17]BAC QUANG BINH'!H13+'[17]THUY LOI'!H13+'[17]XỔ SỐ'!H13+[17]NƯỚC!H13+'[17]ĐÔ THỊ'!H13+'[17]LE NINH'!H13+'[17]VIET TRUNG'!H13+'[17]ĐƯỜNG SÔNG'!H13</f>
        <v>663</v>
      </c>
      <c r="I12" s="334">
        <f>'[17]LONG DAI'!I12+'[17]BAC QUANG BINH'!I13+'[17]THUY LOI'!I13+'[17]XỔ SỐ'!I13+[17]NƯỚC!I13+'[17]ĐÔ THỊ'!I13+'[17]LE NINH'!I13+'[17]VIET TRUNG'!I13+'[17]ĐƯỜNG SÔNG'!I13</f>
        <v>542</v>
      </c>
      <c r="J12" s="334">
        <f>'[17]LONG DAI'!J12+'[17]BAC QUANG BINH'!J13+'[17]THUY LOI'!J13+'[17]XỔ SỐ'!J13+[17]NƯỚC!J13+'[17]ĐÔ THỊ'!J13+'[17]LE NINH'!J13+'[17]VIET TRUNG'!J13+'[17]ĐƯỜNG SÔNG'!J13</f>
        <v>3069</v>
      </c>
      <c r="K12" s="157"/>
    </row>
    <row r="13" spans="1:11" ht="40.049999999999997" customHeight="1">
      <c r="A13" s="154">
        <v>3</v>
      </c>
      <c r="B13" s="36" t="s">
        <v>35</v>
      </c>
      <c r="C13" s="38" t="s">
        <v>5</v>
      </c>
      <c r="D13" s="334">
        <f>'[17]LONG DAI'!D13+'[17]BAC QUANG BINH'!D14+'[17]THUY LOI'!D14+'[17]XỔ SỐ'!D14+[17]NƯỚC!D14+'[17]ĐÔ THỊ'!D14+'[17]LE NINH'!D14+'[17]VIET TRUNG'!D14+'[17]ĐƯỜNG SÔNG'!D14</f>
        <v>0</v>
      </c>
      <c r="E13" s="334">
        <f>'[17]LONG DAI'!E13+'[17]BAC QUANG BINH'!E14+'[17]THUY LOI'!E14+'[17]XỔ SỐ'!E14+[17]NƯỚC!E14+'[17]ĐÔ THỊ'!E14+'[17]LE NINH'!E14+'[17]VIET TRUNG'!E14+'[17]ĐƯỜNG SÔNG'!E14</f>
        <v>0</v>
      </c>
      <c r="F13" s="334">
        <f>'[17]LONG DAI'!F13+'[17]BAC QUANG BINH'!F14+'[17]THUY LOI'!F14+'[17]XỔ SỐ'!F14+[17]NƯỚC!F14+'[17]ĐÔ THỊ'!F14+'[17]LE NINH'!F14+'[17]VIET TRUNG'!F14+'[17]ĐƯỜNG SÔNG'!F14</f>
        <v>0</v>
      </c>
      <c r="G13" s="334">
        <f>'[17]LONG DAI'!G13+'[17]BAC QUANG BINH'!G14+'[17]THUY LOI'!G14+'[17]XỔ SỐ'!G14+[17]NƯỚC!G14+'[17]ĐÔ THỊ'!G14+'[17]LE NINH'!G14+'[17]VIET TRUNG'!G14+'[17]ĐƯỜNG SÔNG'!G14</f>
        <v>0</v>
      </c>
      <c r="H13" s="334">
        <f>'[17]LONG DAI'!H13+'[17]BAC QUANG BINH'!H14+'[17]THUY LOI'!H14+'[17]XỔ SỐ'!H14+[17]NƯỚC!H14+'[17]ĐÔ THỊ'!H14+'[17]LE NINH'!H14+'[17]VIET TRUNG'!H14+'[17]ĐƯỜNG SÔNG'!H14</f>
        <v>0</v>
      </c>
      <c r="I13" s="334">
        <f>'[17]LONG DAI'!I13+'[17]BAC QUANG BINH'!I14+'[17]THUY LOI'!I14+'[17]XỔ SỐ'!I14+[17]NƯỚC!I14+'[17]ĐÔ THỊ'!I14+'[17]LE NINH'!I14+'[17]VIET TRUNG'!I14+'[17]ĐƯỜNG SÔNG'!I14</f>
        <v>15</v>
      </c>
      <c r="J13" s="334">
        <f>'[17]LONG DAI'!J13+'[17]BAC QUANG BINH'!J14+'[17]THUY LOI'!J14+'[17]XỔ SỐ'!J14+[17]NƯỚC!J14+'[17]ĐÔ THỊ'!J14+'[17]LE NINH'!J14+'[17]VIET TRUNG'!J14+'[17]ĐƯỜNG SÔNG'!J14</f>
        <v>15</v>
      </c>
      <c r="K13" s="157"/>
    </row>
    <row r="14" spans="1:11" ht="73.05" customHeight="1">
      <c r="A14" s="154">
        <v>4</v>
      </c>
      <c r="B14" s="36" t="s">
        <v>36</v>
      </c>
      <c r="C14" s="38" t="s">
        <v>5</v>
      </c>
      <c r="D14" s="335">
        <f>'[17]LONG DAI'!D14+'[17]BAC QUANG BINH'!D15+'[17]THUY LOI'!D15+'[17]XỔ SỐ'!D15+[17]NƯỚC!D15+'[17]ĐÔ THỊ'!D15+'[17]LE NINH'!D15+'[17]VIET TRUNG'!D15+'[17]ĐƯỜNG SÔNG'!D15</f>
        <v>0</v>
      </c>
      <c r="E14" s="335">
        <f>'[17]LONG DAI'!E14+'[17]BAC QUANG BINH'!E15+'[17]THUY LOI'!E15+'[17]XỔ SỐ'!E15+[17]NƯỚC!E15+'[17]ĐÔ THỊ'!E15+'[17]LE NINH'!E15+'[17]VIET TRUNG'!E15+'[17]ĐƯỜNG SÔNG'!E15</f>
        <v>0</v>
      </c>
      <c r="F14" s="335">
        <f>'[17]LONG DAI'!F14+'[17]BAC QUANG BINH'!F15+'[17]THUY LOI'!F15+'[17]XỔ SỐ'!F15+[17]NƯỚC!F15+'[17]ĐÔ THỊ'!F15+'[17]LE NINH'!F15+'[17]VIET TRUNG'!F15+'[17]ĐƯỜNG SÔNG'!F15</f>
        <v>0</v>
      </c>
      <c r="G14" s="335">
        <f>'[17]LONG DAI'!G14+'[17]BAC QUANG BINH'!G15+'[17]THUY LOI'!G15+'[17]XỔ SỐ'!G15+[17]NƯỚC!G15+'[17]ĐÔ THỊ'!G15+'[17]LE NINH'!G15+'[17]VIET TRUNG'!G15+'[17]ĐƯỜNG SÔNG'!G15</f>
        <v>0</v>
      </c>
      <c r="H14" s="335">
        <f>'[17]LONG DAI'!H14+'[17]BAC QUANG BINH'!H15+'[17]THUY LOI'!H15+'[17]XỔ SỐ'!H15+[17]NƯỚC!H15+'[17]ĐÔ THỊ'!H15+'[17]LE NINH'!H15+'[17]VIET TRUNG'!H15+'[17]ĐƯỜNG SÔNG'!H15</f>
        <v>0</v>
      </c>
      <c r="I14" s="335">
        <f>'[17]LONG DAI'!I14+'[17]BAC QUANG BINH'!I15+'[17]THUY LOI'!I15+'[17]XỔ SỐ'!I15+[17]NƯỚC!I15+'[17]ĐÔ THỊ'!I15+'[17]LE NINH'!I15+'[17]VIET TRUNG'!I15+'[17]ĐƯỜNG SÔNG'!I15</f>
        <v>0</v>
      </c>
      <c r="J14" s="335">
        <f>'[17]LONG DAI'!J14+'[17]BAC QUANG BINH'!J15+'[17]THUY LOI'!J15+'[17]XỔ SỐ'!J15+[17]NƯỚC!J15+'[17]ĐÔ THỊ'!J15+'[17]LE NINH'!J15+'[17]VIET TRUNG'!J15+'[17]ĐƯỜNG SÔNG'!J15</f>
        <v>0</v>
      </c>
      <c r="K14" s="157"/>
    </row>
    <row r="15" spans="1:11" ht="40.049999999999997" customHeight="1">
      <c r="A15" s="154">
        <v>5</v>
      </c>
      <c r="B15" s="36" t="s">
        <v>37</v>
      </c>
      <c r="C15" s="38" t="s">
        <v>5</v>
      </c>
      <c r="D15" s="335">
        <f>'[17]LONG DAI'!D15+'[17]BAC QUANG BINH'!D16+'[17]THUY LOI'!D16+'[17]XỔ SỐ'!D16+[17]NƯỚC!D16+'[17]ĐÔ THỊ'!D16+'[17]LE NINH'!D16+'[17]VIET TRUNG'!D16+'[17]ĐƯỜNG SÔNG'!D16</f>
        <v>0</v>
      </c>
      <c r="E15" s="335">
        <f>'[17]LONG DAI'!E15+'[17]BAC QUANG BINH'!E16+'[17]THUY LOI'!E16+'[17]XỔ SỐ'!E16+[17]NƯỚC!E16+'[17]ĐÔ THỊ'!E16+'[17]LE NINH'!E16+'[17]VIET TRUNG'!E16+'[17]ĐƯỜNG SÔNG'!E16</f>
        <v>0</v>
      </c>
      <c r="F15" s="335">
        <f>'[17]LONG DAI'!F15+'[17]BAC QUANG BINH'!F16+'[17]THUY LOI'!F16+'[17]XỔ SỐ'!F16+[17]NƯỚC!F16+'[17]ĐÔ THỊ'!F16+'[17]LE NINH'!F16+'[17]VIET TRUNG'!F16+'[17]ĐƯỜNG SÔNG'!F16</f>
        <v>0</v>
      </c>
      <c r="G15" s="335">
        <f>'[17]LONG DAI'!G15+'[17]BAC QUANG BINH'!G16+'[17]THUY LOI'!G16+'[17]XỔ SỐ'!G16+[17]NƯỚC!G16+'[17]ĐÔ THỊ'!G16+'[17]LE NINH'!G16+'[17]VIET TRUNG'!G16+'[17]ĐƯỜNG SÔNG'!G16</f>
        <v>0</v>
      </c>
      <c r="H15" s="335">
        <f>'[17]LONG DAI'!H15+'[17]BAC QUANG BINH'!H16+'[17]THUY LOI'!H16+'[17]XỔ SỐ'!H16+[17]NƯỚC!H16+'[17]ĐÔ THỊ'!H16+'[17]LE NINH'!H16+'[17]VIET TRUNG'!H16+'[17]ĐƯỜNG SÔNG'!H16</f>
        <v>0</v>
      </c>
      <c r="I15" s="335">
        <f>'[17]LONG DAI'!I15+'[17]BAC QUANG BINH'!I16+'[17]THUY LOI'!I16+'[17]XỔ SỐ'!I16+[17]NƯỚC!I16+'[17]ĐÔ THỊ'!I16+'[17]LE NINH'!I16+'[17]VIET TRUNG'!I16+'[17]ĐƯỜNG SÔNG'!I16</f>
        <v>0</v>
      </c>
      <c r="J15" s="335">
        <f>'[17]LONG DAI'!J15+'[17]BAC QUANG BINH'!J16+'[17]THUY LOI'!J16+'[17]XỔ SỐ'!J16+[17]NƯỚC!J16+'[17]ĐÔ THỊ'!J16+'[17]LE NINH'!J16+'[17]VIET TRUNG'!J16+'[17]ĐƯỜNG SÔNG'!J16</f>
        <v>0</v>
      </c>
      <c r="K15" s="157"/>
    </row>
    <row r="16" spans="1:11" ht="40.049999999999997" customHeight="1">
      <c r="A16" s="154">
        <v>6</v>
      </c>
      <c r="B16" s="36" t="s">
        <v>38</v>
      </c>
      <c r="C16" s="38" t="s">
        <v>5</v>
      </c>
      <c r="D16" s="335">
        <f>'[17]LONG DAI'!D16+'[17]BAC QUANG BINH'!D17+'[17]THUY LOI'!D17+'[17]XỔ SỐ'!D17+[17]NƯỚC!D17+'[17]ĐÔ THỊ'!D17+'[17]LE NINH'!D17+'[17]VIET TRUNG'!D17+'[17]ĐƯỜNG SÔNG'!D17</f>
        <v>0</v>
      </c>
      <c r="E16" s="335">
        <f>'[17]LONG DAI'!E16+'[17]BAC QUANG BINH'!E17+'[17]THUY LOI'!E17+'[17]XỔ SỐ'!E17+[17]NƯỚC!E17+'[17]ĐÔ THỊ'!E17+'[17]LE NINH'!E17+'[17]VIET TRUNG'!E17+'[17]ĐƯỜNG SÔNG'!E17</f>
        <v>0</v>
      </c>
      <c r="F16" s="335">
        <f>'[17]LONG DAI'!F16+'[17]BAC QUANG BINH'!F17+'[17]THUY LOI'!F17+'[17]XỔ SỐ'!F17+[17]NƯỚC!F17+'[17]ĐÔ THỊ'!F17+'[17]LE NINH'!F17+'[17]VIET TRUNG'!F17+'[17]ĐƯỜNG SÔNG'!F17</f>
        <v>0</v>
      </c>
      <c r="G16" s="335">
        <f>'[17]LONG DAI'!G16+'[17]BAC QUANG BINH'!G17+'[17]THUY LOI'!G17+'[17]XỔ SỐ'!G17+[17]NƯỚC!G17+'[17]ĐÔ THỊ'!G17+'[17]LE NINH'!G17+'[17]VIET TRUNG'!G17+'[17]ĐƯỜNG SÔNG'!G17</f>
        <v>0</v>
      </c>
      <c r="H16" s="335">
        <f>'[17]LONG DAI'!H16+'[17]BAC QUANG BINH'!H17+'[17]THUY LOI'!H17+'[17]XỔ SỐ'!H17+[17]NƯỚC!H17+'[17]ĐÔ THỊ'!H17+'[17]LE NINH'!H17+'[17]VIET TRUNG'!H17+'[17]ĐƯỜNG SÔNG'!H17</f>
        <v>0</v>
      </c>
      <c r="I16" s="335">
        <f>'[17]LONG DAI'!I16+'[17]BAC QUANG BINH'!I17+'[17]THUY LOI'!I17+'[17]XỔ SỐ'!I17+[17]NƯỚC!I17+'[17]ĐÔ THỊ'!I17+'[17]LE NINH'!I17+'[17]VIET TRUNG'!I17+'[17]ĐƯỜNG SÔNG'!I17</f>
        <v>0</v>
      </c>
      <c r="J16" s="335">
        <f>'[17]LONG DAI'!J16+'[17]BAC QUANG BINH'!J17+'[17]THUY LOI'!J17+'[17]XỔ SỐ'!J17+[17]NƯỚC!J17+'[17]ĐÔ THỊ'!J17+'[17]LE NINH'!J17+'[17]VIET TRUNG'!J17+'[17]ĐƯỜNG SÔNG'!J17</f>
        <v>0</v>
      </c>
      <c r="K16" s="157"/>
    </row>
    <row r="17" spans="1:11" ht="40.049999999999997" customHeight="1">
      <c r="A17" s="155" t="s">
        <v>6</v>
      </c>
      <c r="B17" s="805" t="s">
        <v>39</v>
      </c>
      <c r="C17" s="805"/>
      <c r="D17" s="335">
        <f>'[17]LONG DAI'!D17+'[17]BAC QUANG BINH'!D18+'[17]THUY LOI'!D18+'[17]XỔ SỐ'!D18+[17]NƯỚC!D18+'[17]ĐÔ THỊ'!D18+'[17]LE NINH'!D18+'[17]VIET TRUNG'!D18+'[17]ĐƯỜNG SÔNG'!D18</f>
        <v>7</v>
      </c>
      <c r="E17" s="335">
        <f>'[17]LONG DAI'!E17+'[17]BAC QUANG BINH'!E18+'[17]THUY LOI'!E18+'[17]XỔ SỐ'!E18+[17]NƯỚC!E18+'[17]ĐÔ THỊ'!E18+'[17]LE NINH'!E18+'[17]VIET TRUNG'!E18+'[17]ĐƯỜNG SÔNG'!E18</f>
        <v>9</v>
      </c>
      <c r="F17" s="335">
        <f>'[17]LONG DAI'!F17+'[17]BAC QUANG BINH'!F18+'[17]THUY LOI'!F18+'[17]XỔ SỐ'!F18+[17]NƯỚC!F18+'[17]ĐÔ THỊ'!F18+'[17]LE NINH'!F18+'[17]VIET TRUNG'!F18+'[17]ĐƯỜNG SÔNG'!F18</f>
        <v>11</v>
      </c>
      <c r="G17" s="335">
        <f>'[17]LONG DAI'!G17+'[17]BAC QUANG BINH'!G18+'[17]THUY LOI'!G18+'[17]XỔ SỐ'!G18+[17]NƯỚC!G18+'[17]ĐÔ THỊ'!G18+'[17]LE NINH'!G18+'[17]VIET TRUNG'!G18+'[17]ĐƯỜNG SÔNG'!G18</f>
        <v>12</v>
      </c>
      <c r="H17" s="335">
        <f>'[17]LONG DAI'!H17+'[17]BAC QUANG BINH'!H18+'[17]THUY LOI'!H18+'[17]XỔ SỐ'!H18+[17]NƯỚC!H18+'[17]ĐÔ THỊ'!H18+'[17]LE NINH'!H18+'[17]VIET TRUNG'!H18+'[17]ĐƯỜNG SÔNG'!H18</f>
        <v>8</v>
      </c>
      <c r="I17" s="335">
        <f>'[17]LONG DAI'!I17+'[17]BAC QUANG BINH'!I18+'[17]THUY LOI'!I18+'[17]XỔ SỐ'!I18+[17]NƯỚC!I18+'[17]ĐÔ THỊ'!I18+'[17]LE NINH'!I18+'[17]VIET TRUNG'!I18+'[17]ĐƯỜNG SÔNG'!I18</f>
        <v>7</v>
      </c>
      <c r="J17" s="335">
        <f>'[17]LONG DAI'!J17+'[17]BAC QUANG BINH'!J18+'[17]THUY LOI'!J18+'[17]XỔ SỐ'!J18+[17]NƯỚC!J18+'[17]ĐÔ THỊ'!J18+'[17]LE NINH'!J18+'[17]VIET TRUNG'!J18+'[17]ĐƯỜNG SÔNG'!J18</f>
        <v>54</v>
      </c>
      <c r="K17" s="157"/>
    </row>
    <row r="18" spans="1:11" ht="40.049999999999997" customHeight="1">
      <c r="A18" s="154">
        <v>1</v>
      </c>
      <c r="B18" s="36" t="s">
        <v>40</v>
      </c>
      <c r="C18" s="38" t="s">
        <v>25</v>
      </c>
      <c r="D18" s="335">
        <f>'[17]LONG DAI'!D18+'[17]BAC QUANG BINH'!D19+'[17]THUY LOI'!D19+'[17]XỔ SỐ'!D19+[17]NƯỚC!D19+'[17]ĐÔ THỊ'!D19+'[17]LE NINH'!D19+'[17]VIET TRUNG'!D19+'[17]ĐƯỜNG SÔNG'!D19</f>
        <v>7</v>
      </c>
      <c r="E18" s="335">
        <f>'[17]LONG DAI'!E18+'[17]BAC QUANG BINH'!E19+'[17]THUY LOI'!E19+'[17]XỔ SỐ'!E19+[17]NƯỚC!E19+'[17]ĐÔ THỊ'!E19+'[17]LE NINH'!E19+'[17]VIET TRUNG'!E19+'[17]ĐƯỜNG SÔNG'!E19</f>
        <v>9</v>
      </c>
      <c r="F18" s="335">
        <f>'[17]LONG DAI'!F18+'[17]BAC QUANG BINH'!F19+'[17]THUY LOI'!F19+'[17]XỔ SỐ'!F19+[17]NƯỚC!F19+'[17]ĐÔ THỊ'!F19+'[17]LE NINH'!F19+'[17]VIET TRUNG'!F19+'[17]ĐƯỜNG SÔNG'!F19</f>
        <v>11</v>
      </c>
      <c r="G18" s="335">
        <f>'[17]LONG DAI'!G18+'[17]BAC QUANG BINH'!G19+'[17]THUY LOI'!G19+'[17]XỔ SỐ'!G19+[17]NƯỚC!G19+'[17]ĐÔ THỊ'!G19+'[17]LE NINH'!G19+'[17]VIET TRUNG'!G19+'[17]ĐƯỜNG SÔNG'!G19</f>
        <v>14</v>
      </c>
      <c r="H18" s="335">
        <f>'[17]LONG DAI'!H18+'[17]BAC QUANG BINH'!H19+'[17]THUY LOI'!H19+'[17]XỔ SỐ'!H19+[17]NƯỚC!H19+'[17]ĐÔ THỊ'!H19+'[17]LE NINH'!H19+'[17]VIET TRUNG'!H19+'[17]ĐƯỜNG SÔNG'!H19</f>
        <v>9</v>
      </c>
      <c r="I18" s="335">
        <f>'[17]LONG DAI'!I18+'[17]BAC QUANG BINH'!I19+'[17]THUY LOI'!I19+'[17]XỔ SỐ'!I19+[17]NƯỚC!I19+'[17]ĐÔ THỊ'!I19+'[17]LE NINH'!I19+'[17]VIET TRUNG'!I19+'[17]ĐƯỜNG SÔNG'!I19</f>
        <v>8</v>
      </c>
      <c r="J18" s="335">
        <f>'[17]LONG DAI'!J18+'[17]BAC QUANG BINH'!J19+'[17]THUY LOI'!J19+'[17]XỔ SỐ'!J19+[17]NƯỚC!J19+'[17]ĐÔ THỊ'!J19+'[17]LE NINH'!J19+'[17]VIET TRUNG'!J19+'[17]ĐƯỜNG SÔNG'!J19</f>
        <v>58</v>
      </c>
      <c r="K18" s="157"/>
    </row>
    <row r="19" spans="1:11" ht="40.049999999999997" customHeight="1">
      <c r="A19" s="154">
        <v>2</v>
      </c>
      <c r="B19" s="36" t="s">
        <v>41</v>
      </c>
      <c r="C19" s="38" t="s">
        <v>25</v>
      </c>
      <c r="D19" s="335">
        <f>'[17]LONG DAI'!D19+'[17]BAC QUANG BINH'!D20+'[17]THUY LOI'!D20+'[17]XỔ SỐ'!D20+[17]NƯỚC!D20+'[17]ĐÔ THỊ'!D20+'[17]LE NINH'!D20+'[17]VIET TRUNG'!D20+'[17]ĐƯỜNG SÔNG'!D20</f>
        <v>0</v>
      </c>
      <c r="E19" s="335">
        <f>'[17]LONG DAI'!E19+'[17]BAC QUANG BINH'!E20+'[17]THUY LOI'!E20+'[17]XỔ SỐ'!E20+[17]NƯỚC!E20+'[17]ĐÔ THỊ'!E20+'[17]LE NINH'!E20+'[17]VIET TRUNG'!E20+'[17]ĐƯỜNG SÔNG'!E20</f>
        <v>0</v>
      </c>
      <c r="F19" s="335">
        <f>'[17]LONG DAI'!F19+'[17]BAC QUANG BINH'!F20+'[17]THUY LOI'!F20+'[17]XỔ SỐ'!F20+[17]NƯỚC!F20+'[17]ĐÔ THỊ'!F20+'[17]LE NINH'!F20+'[17]VIET TRUNG'!F20+'[17]ĐƯỜNG SÔNG'!F20</f>
        <v>0</v>
      </c>
      <c r="G19" s="335">
        <f>'[17]LONG DAI'!G19+'[17]BAC QUANG BINH'!G20+'[17]THUY LOI'!G20+'[17]XỔ SỐ'!G20+[17]NƯỚC!G20+'[17]ĐÔ THỊ'!G20+'[17]LE NINH'!G20+'[17]VIET TRUNG'!G20+'[17]ĐƯỜNG SÔNG'!G20</f>
        <v>0</v>
      </c>
      <c r="H19" s="335">
        <f>'[17]LONG DAI'!H19+'[17]BAC QUANG BINH'!H20+'[17]THUY LOI'!H20+'[17]XỔ SỐ'!H20+[17]NƯỚC!H20+'[17]ĐÔ THỊ'!H20+'[17]LE NINH'!H20+'[17]VIET TRUNG'!H20+'[17]ĐƯỜNG SÔNG'!H20</f>
        <v>0</v>
      </c>
      <c r="I19" s="335">
        <f>'[17]LONG DAI'!I19+'[17]BAC QUANG BINH'!I20+'[17]THUY LOI'!I20+'[17]XỔ SỐ'!I20+[17]NƯỚC!I20+'[17]ĐÔ THỊ'!I20+'[17]LE NINH'!I20+'[17]VIET TRUNG'!I20+'[17]ĐƯỜNG SÔNG'!I20</f>
        <v>0</v>
      </c>
      <c r="J19" s="335">
        <f>'[17]LONG DAI'!J19+'[17]BAC QUANG BINH'!J20+'[17]THUY LOI'!J20+'[17]XỔ SỐ'!J20+[17]NƯỚC!J20+'[17]ĐÔ THỊ'!J20+'[17]LE NINH'!J20+'[17]VIET TRUNG'!J20+'[17]ĐƯỜNG SÔNG'!J20</f>
        <v>0</v>
      </c>
      <c r="K19" s="157"/>
    </row>
    <row r="20" spans="1:11" ht="40.049999999999997" customHeight="1">
      <c r="A20" s="154">
        <v>3</v>
      </c>
      <c r="B20" s="36" t="s">
        <v>42</v>
      </c>
      <c r="C20" s="38"/>
      <c r="D20" s="335">
        <f>'[17]LONG DAI'!D20+'[17]BAC QUANG BINH'!D21+'[17]THUY LOI'!D21+'[17]XỔ SỐ'!D21+[17]NƯỚC!D21+'[17]ĐÔ THỊ'!D21+'[17]LE NINH'!D21+'[17]VIET TRUNG'!D21+'[17]ĐƯỜNG SÔNG'!D21</f>
        <v>0</v>
      </c>
      <c r="E20" s="335">
        <f>'[17]LONG DAI'!E20+'[17]BAC QUANG BINH'!E21+'[17]THUY LOI'!E21+'[17]XỔ SỐ'!E21+[17]NƯỚC!E21+'[17]ĐÔ THỊ'!E21+'[17]LE NINH'!E21+'[17]VIET TRUNG'!E21+'[17]ĐƯỜNG SÔNG'!E21</f>
        <v>0</v>
      </c>
      <c r="F20" s="335">
        <f>'[17]LONG DAI'!F20+'[17]BAC QUANG BINH'!F21+'[17]THUY LOI'!F21+'[17]XỔ SỐ'!F21+[17]NƯỚC!F21+'[17]ĐÔ THỊ'!F21+'[17]LE NINH'!F21+'[17]VIET TRUNG'!F21+'[17]ĐƯỜNG SÔNG'!F21</f>
        <v>0</v>
      </c>
      <c r="G20" s="335">
        <f>'[17]LONG DAI'!G20+'[17]BAC QUANG BINH'!G21+'[17]THUY LOI'!G21+'[17]XỔ SỐ'!G21+[17]NƯỚC!G21+'[17]ĐÔ THỊ'!G21+'[17]LE NINH'!G21+'[17]VIET TRUNG'!G21+'[17]ĐƯỜNG SÔNG'!G21</f>
        <v>0</v>
      </c>
      <c r="H20" s="335">
        <f>'[17]LONG DAI'!H20+'[17]BAC QUANG BINH'!H21+'[17]THUY LOI'!H21+'[17]XỔ SỐ'!H21+[17]NƯỚC!H21+'[17]ĐÔ THỊ'!H21+'[17]LE NINH'!H21+'[17]VIET TRUNG'!H21+'[17]ĐƯỜNG SÔNG'!H21</f>
        <v>0</v>
      </c>
      <c r="I20" s="335">
        <f>'[17]LONG DAI'!I20+'[17]BAC QUANG BINH'!I21+'[17]THUY LOI'!I21+'[17]XỔ SỐ'!I21+[17]NƯỚC!I21+'[17]ĐÔ THỊ'!I21+'[17]LE NINH'!I21+'[17]VIET TRUNG'!I21+'[17]ĐƯỜNG SÔNG'!I21</f>
        <v>0</v>
      </c>
      <c r="J20" s="335">
        <f>'[17]LONG DAI'!J20+'[17]BAC QUANG BINH'!J21+'[17]THUY LOI'!J21+'[17]XỔ SỐ'!J21+[17]NƯỚC!J21+'[17]ĐÔ THỊ'!J21+'[17]LE NINH'!J21+'[17]VIET TRUNG'!J21+'[17]ĐƯỜNG SÔNG'!J21</f>
        <v>0</v>
      </c>
      <c r="K20" s="157"/>
    </row>
    <row r="21" spans="1:11" ht="40.049999999999997" customHeight="1">
      <c r="A21" s="154" t="s">
        <v>18</v>
      </c>
      <c r="B21" s="328" t="s">
        <v>43</v>
      </c>
      <c r="C21" s="329" t="s">
        <v>5</v>
      </c>
      <c r="D21" s="335">
        <f>'[17]LONG DAI'!D21+'[17]BAC QUANG BINH'!D22+'[17]THUY LOI'!D22+'[17]XỔ SỐ'!D22+[17]NƯỚC!D22+'[17]ĐÔ THỊ'!D22+'[17]LE NINH'!D22+'[17]VIET TRUNG'!D22+'[17]ĐƯỜNG SÔNG'!D22</f>
        <v>0</v>
      </c>
      <c r="E21" s="335">
        <f>'[17]LONG DAI'!E21+'[17]BAC QUANG BINH'!E22+'[17]THUY LOI'!E22+'[17]XỔ SỐ'!E22+[17]NƯỚC!E22+'[17]ĐÔ THỊ'!E22+'[17]LE NINH'!E22+'[17]VIET TRUNG'!E22+'[17]ĐƯỜNG SÔNG'!E22</f>
        <v>0</v>
      </c>
      <c r="F21" s="335">
        <f>'[17]LONG DAI'!F21+'[17]BAC QUANG BINH'!F22+'[17]THUY LOI'!F22+'[17]XỔ SỐ'!F22+[17]NƯỚC!F22+'[17]ĐÔ THỊ'!F22+'[17]LE NINH'!F22+'[17]VIET TRUNG'!F22+'[17]ĐƯỜNG SÔNG'!F22</f>
        <v>0</v>
      </c>
      <c r="G21" s="335">
        <f>'[17]LONG DAI'!G21+'[17]BAC QUANG BINH'!G22+'[17]THUY LOI'!G22+'[17]XỔ SỐ'!G22+[17]NƯỚC!G22+'[17]ĐÔ THỊ'!G22+'[17]LE NINH'!G22+'[17]VIET TRUNG'!G22+'[17]ĐƯỜNG SÔNG'!G22</f>
        <v>0</v>
      </c>
      <c r="H21" s="335">
        <f>'[17]LONG DAI'!H21+'[17]BAC QUANG BINH'!H22+'[17]THUY LOI'!H22+'[17]XỔ SỐ'!H22+[17]NƯỚC!H22+'[17]ĐÔ THỊ'!H22+'[17]LE NINH'!H22+'[17]VIET TRUNG'!H22+'[17]ĐƯỜNG SÔNG'!H22</f>
        <v>0</v>
      </c>
      <c r="I21" s="335">
        <f>'[17]LONG DAI'!I21+'[17]BAC QUANG BINH'!I22+'[17]THUY LOI'!I22+'[17]XỔ SỐ'!I22+[17]NƯỚC!I22+'[17]ĐÔ THỊ'!I22+'[17]LE NINH'!I22+'[17]VIET TRUNG'!I22+'[17]ĐƯỜNG SÔNG'!I22</f>
        <v>0</v>
      </c>
      <c r="J21" s="335">
        <f>'[17]LONG DAI'!J21+'[17]BAC QUANG BINH'!J22+'[17]THUY LOI'!J22+'[17]XỔ SỐ'!J22+[17]NƯỚC!J22+'[17]ĐÔ THỊ'!J22+'[17]LE NINH'!J22+'[17]VIET TRUNG'!J22+'[17]ĐƯỜNG SÔNG'!J22</f>
        <v>0</v>
      </c>
      <c r="K21" s="157"/>
    </row>
    <row r="22" spans="1:11" ht="40.049999999999997" customHeight="1">
      <c r="A22" s="154" t="s">
        <v>19</v>
      </c>
      <c r="B22" s="328" t="s">
        <v>17</v>
      </c>
      <c r="C22" s="329" t="s">
        <v>5</v>
      </c>
      <c r="D22" s="335">
        <f>'[17]LONG DAI'!D22+'[17]BAC QUANG BINH'!D23+'[17]THUY LOI'!D23+'[17]XỔ SỐ'!D23+[17]NƯỚC!D23+'[17]ĐÔ THỊ'!D23+'[17]LE NINH'!D23+'[17]VIET TRUNG'!D23+'[17]ĐƯỜNG SÔNG'!D23</f>
        <v>0</v>
      </c>
      <c r="E22" s="335">
        <f>'[17]LONG DAI'!E22+'[17]BAC QUANG BINH'!E23+'[17]THUY LOI'!E23+'[17]XỔ SỐ'!E23+[17]NƯỚC!E23+'[17]ĐÔ THỊ'!E23+'[17]LE NINH'!E23+'[17]VIET TRUNG'!E23+'[17]ĐƯỜNG SÔNG'!E23</f>
        <v>0</v>
      </c>
      <c r="F22" s="335">
        <f>'[17]LONG DAI'!F22+'[17]BAC QUANG BINH'!F23+'[17]THUY LOI'!F23+'[17]XỔ SỐ'!F23+[17]NƯỚC!F23+'[17]ĐÔ THỊ'!F23+'[17]LE NINH'!F23+'[17]VIET TRUNG'!F23+'[17]ĐƯỜNG SÔNG'!F23</f>
        <v>0</v>
      </c>
      <c r="G22" s="335">
        <f>'[17]LONG DAI'!G22+'[17]BAC QUANG BINH'!G23+'[17]THUY LOI'!G23+'[17]XỔ SỐ'!G23+[17]NƯỚC!G23+'[17]ĐÔ THỊ'!G23+'[17]LE NINH'!G23+'[17]VIET TRUNG'!G23+'[17]ĐƯỜNG SÔNG'!G23</f>
        <v>0</v>
      </c>
      <c r="H22" s="335">
        <f>'[17]LONG DAI'!H22+'[17]BAC QUANG BINH'!H23+'[17]THUY LOI'!H23+'[17]XỔ SỐ'!H23+[17]NƯỚC!H23+'[17]ĐÔ THỊ'!H23+'[17]LE NINH'!H23+'[17]VIET TRUNG'!H23+'[17]ĐƯỜNG SÔNG'!H23</f>
        <v>19000</v>
      </c>
      <c r="I22" s="335">
        <f>'[17]LONG DAI'!I22+'[17]BAC QUANG BINH'!I23+'[17]THUY LOI'!I23+'[17]XỔ SỐ'!I23+[17]NƯỚC!I23+'[17]ĐÔ THỊ'!I23+'[17]LE NINH'!I23+'[17]VIET TRUNG'!I23+'[17]ĐƯỜNG SÔNG'!I23</f>
        <v>3193</v>
      </c>
      <c r="J22" s="335">
        <f>'[17]LONG DAI'!J22+'[17]BAC QUANG BINH'!J23+'[17]THUY LOI'!J23+'[17]XỔ SỐ'!J23+[17]NƯỚC!J23+'[17]ĐÔ THỊ'!J23+'[17]LE NINH'!J23+'[17]VIET TRUNG'!J23+'[17]ĐƯỜNG SÔNG'!J23</f>
        <v>22193</v>
      </c>
      <c r="K22" s="157"/>
    </row>
    <row r="23" spans="1:11" ht="132.4" customHeight="1">
      <c r="A23" s="154" t="s">
        <v>20</v>
      </c>
      <c r="B23" s="329" t="s">
        <v>44</v>
      </c>
      <c r="C23" s="329" t="s">
        <v>5</v>
      </c>
      <c r="D23" s="336">
        <f>'[17]LONG DAI'!D23+'[17]BAC QUANG BINH'!D24+'[17]THUY LOI'!D24+'[17]XỔ SỐ'!D24+[17]NƯỚC!D24+'[17]ĐÔ THỊ'!D24+'[17]LE NINH'!D24+'[17]VIET TRUNG'!D24+'[17]ĐƯỜNG SÔNG'!D24</f>
        <v>0</v>
      </c>
      <c r="E23" s="336">
        <f>'[17]LONG DAI'!E23+'[17]BAC QUANG BINH'!E24+'[17]THUY LOI'!E24+'[17]XỔ SỐ'!E24+[17]NƯỚC!E24+'[17]ĐÔ THỊ'!E24+'[17]LE NINH'!E24+'[17]VIET TRUNG'!E24+'[17]ĐƯỜNG SÔNG'!E24</f>
        <v>0</v>
      </c>
      <c r="F23" s="336">
        <f>'[17]LONG DAI'!F23+'[17]BAC QUANG BINH'!F24+'[17]THUY LOI'!F24+'[17]XỔ SỐ'!F24+[17]NƯỚC!F24+'[17]ĐÔ THỊ'!F24+'[17]LE NINH'!F24+'[17]VIET TRUNG'!F24+'[17]ĐƯỜNG SÔNG'!F24</f>
        <v>0</v>
      </c>
      <c r="G23" s="336">
        <f>'[17]LONG DAI'!G23+'[17]BAC QUANG BINH'!G24+'[17]THUY LOI'!G24+'[17]XỔ SỐ'!G24+[17]NƯỚC!G24+'[17]ĐÔ THỊ'!G24+'[17]LE NINH'!G24+'[17]VIET TRUNG'!G24+'[17]ĐƯỜNG SÔNG'!G24</f>
        <v>0</v>
      </c>
      <c r="H23" s="337">
        <f>'[17]LONG DAI'!H23+'[17]BAC QUANG BINH'!H24+'[17]THUY LOI'!H24+'[17]XỔ SỐ'!H24+[17]NƯỚC!H24+'[17]ĐÔ THỊ'!H24+'[17]LE NINH'!H24+'[17]VIET TRUNG'!H24+'[17]ĐƯỜNG SÔNG'!H24</f>
        <v>0</v>
      </c>
      <c r="I23" s="337">
        <f>'[17]LONG DAI'!I23+'[17]BAC QUANG BINH'!I24+'[17]THUY LOI'!I24+'[17]XỔ SỐ'!I24+[17]NƯỚC!I24+'[17]ĐÔ THỊ'!I24+'[17]LE NINH'!I24+'[17]VIET TRUNG'!I24+'[17]ĐƯỜNG SÔNG'!I24</f>
        <v>0</v>
      </c>
      <c r="J23" s="337">
        <f>'[17]LONG DAI'!J23+'[17]BAC QUANG BINH'!J24+'[17]THUY LOI'!J24+'[17]XỔ SỐ'!J24+[17]NƯỚC!J24+'[17]ĐÔ THỊ'!J24+'[17]LE NINH'!J24+'[17]VIET TRUNG'!J24+'[17]ĐƯỜNG SÔNG'!J24</f>
        <v>0</v>
      </c>
      <c r="K23" s="38" t="s">
        <v>489</v>
      </c>
    </row>
    <row r="24" spans="1:11" ht="40.049999999999997" customHeight="1">
      <c r="A24" s="154" t="s">
        <v>26</v>
      </c>
      <c r="B24" s="328" t="s">
        <v>45</v>
      </c>
      <c r="C24" s="329" t="s">
        <v>5</v>
      </c>
      <c r="D24" s="335">
        <f>'[17]LONG DAI'!D24+'[17]BAC QUANG BINH'!D25+'[17]THUY LOI'!D25+'[17]XỔ SỐ'!D25+[17]NƯỚC!D25+'[17]ĐÔ THỊ'!D25+'[17]LE NINH'!D25+'[17]VIET TRUNG'!D25+'[17]ĐƯỜNG SÔNG'!D25</f>
        <v>0</v>
      </c>
      <c r="E24" s="335">
        <f>'[17]LONG DAI'!E24+'[17]BAC QUANG BINH'!E25+'[17]THUY LOI'!E25+'[17]XỔ SỐ'!E25+[17]NƯỚC!E25+'[17]ĐÔ THỊ'!E25+'[17]LE NINH'!E25+'[17]VIET TRUNG'!E25+'[17]ĐƯỜNG SÔNG'!E25</f>
        <v>0</v>
      </c>
      <c r="F24" s="335">
        <f>'[17]LONG DAI'!F24+'[17]BAC QUANG BINH'!F25+'[17]THUY LOI'!F25+'[17]XỔ SỐ'!F25+[17]NƯỚC!F25+'[17]ĐÔ THỊ'!F25+'[17]LE NINH'!F25+'[17]VIET TRUNG'!F25+'[17]ĐƯỜNG SÔNG'!F25</f>
        <v>0</v>
      </c>
      <c r="G24" s="335">
        <f>'[17]LONG DAI'!G24+'[17]BAC QUANG BINH'!G25+'[17]THUY LOI'!G25+'[17]XỔ SỐ'!G25+[17]NƯỚC!G25+'[17]ĐÔ THỊ'!G25+'[17]LE NINH'!G25+'[17]VIET TRUNG'!G25+'[17]ĐƯỜNG SÔNG'!G25</f>
        <v>0</v>
      </c>
      <c r="H24" s="335">
        <f>'[17]LONG DAI'!H24+'[17]BAC QUANG BINH'!H25+'[17]THUY LOI'!H25+'[17]XỔ SỐ'!H25+[17]NƯỚC!H25+'[17]ĐÔ THỊ'!H25+'[17]LE NINH'!H25+'[17]VIET TRUNG'!H25+'[17]ĐƯỜNG SÔNG'!H25</f>
        <v>0</v>
      </c>
      <c r="I24" s="335">
        <f>'[17]LONG DAI'!I24+'[17]BAC QUANG BINH'!I25+'[17]THUY LOI'!I25+'[17]XỔ SỐ'!I25+[17]NƯỚC!I25+'[17]ĐÔ THỊ'!I25+'[17]LE NINH'!I25+'[17]VIET TRUNG'!I25+'[17]ĐƯỜNG SÔNG'!I25</f>
        <v>0</v>
      </c>
      <c r="J24" s="335">
        <f>'[17]LONG DAI'!J24+'[17]BAC QUANG BINH'!J25+'[17]THUY LOI'!J25+'[17]XỔ SỐ'!J25+[17]NƯỚC!J25+'[17]ĐÔ THỊ'!J25+'[17]LE NINH'!J25+'[17]VIET TRUNG'!J25+'[17]ĐƯỜNG SÔNG'!J25</f>
        <v>0</v>
      </c>
      <c r="K24" s="157"/>
    </row>
    <row r="25" spans="1:11" ht="40.049999999999997" customHeight="1">
      <c r="A25" s="154">
        <v>4</v>
      </c>
      <c r="B25" s="36" t="s">
        <v>46</v>
      </c>
      <c r="C25" s="38"/>
      <c r="D25" s="335">
        <f>'[17]LONG DAI'!D25+'[17]BAC QUANG BINH'!D26+'[17]THUY LOI'!D26+'[17]XỔ SỐ'!D26+[17]NƯỚC!D26+'[17]ĐÔ THỊ'!D26+'[17]LE NINH'!D26+'[17]VIET TRUNG'!D26+'[17]ĐƯỜNG SÔNG'!D26</f>
        <v>0</v>
      </c>
      <c r="E25" s="335">
        <f>'[17]LONG DAI'!E25+'[17]BAC QUANG BINH'!E26+'[17]THUY LOI'!E26+'[17]XỔ SỐ'!E26+[17]NƯỚC!E26+'[17]ĐÔ THỊ'!E26+'[17]LE NINH'!E26+'[17]VIET TRUNG'!E26+'[17]ĐƯỜNG SÔNG'!E26</f>
        <v>0</v>
      </c>
      <c r="F25" s="335">
        <f>'[17]LONG DAI'!F25+'[17]BAC QUANG BINH'!F26+'[17]THUY LOI'!F26+'[17]XỔ SỐ'!F26+[17]NƯỚC!F26+'[17]ĐÔ THỊ'!F26+'[17]LE NINH'!F26+'[17]VIET TRUNG'!F26+'[17]ĐƯỜNG SÔNG'!F26</f>
        <v>0</v>
      </c>
      <c r="G25" s="335">
        <f>'[17]LONG DAI'!G25+'[17]BAC QUANG BINH'!G26+'[17]THUY LOI'!G26+'[17]XỔ SỐ'!G26+[17]NƯỚC!G26+'[17]ĐÔ THỊ'!G26+'[17]LE NINH'!G26+'[17]VIET TRUNG'!G26+'[17]ĐƯỜNG SÔNG'!G26</f>
        <v>0</v>
      </c>
      <c r="H25" s="335">
        <f>'[17]LONG DAI'!H25+'[17]BAC QUANG BINH'!H26+'[17]THUY LOI'!H26+'[17]XỔ SỐ'!H26+[17]NƯỚC!H26+'[17]ĐÔ THỊ'!H26+'[17]LE NINH'!H26+'[17]VIET TRUNG'!H26+'[17]ĐƯỜNG SÔNG'!H26</f>
        <v>0</v>
      </c>
      <c r="I25" s="335">
        <f>'[17]LONG DAI'!I25+'[17]BAC QUANG BINH'!I26+'[17]THUY LOI'!I26+'[17]XỔ SỐ'!I26+[17]NƯỚC!I26+'[17]ĐÔ THỊ'!I26+'[17]LE NINH'!I26+'[17]VIET TRUNG'!I26+'[17]ĐƯỜNG SÔNG'!I26</f>
        <v>0</v>
      </c>
      <c r="J25" s="335">
        <f>'[17]LONG DAI'!J25+'[17]BAC QUANG BINH'!J26+'[17]THUY LOI'!J26+'[17]XỔ SỐ'!J26+[17]NƯỚC!J26+'[17]ĐÔ THỊ'!J26+'[17]LE NINH'!J26+'[17]VIET TRUNG'!J26+'[17]ĐƯỜNG SÔNG'!J26</f>
        <v>0</v>
      </c>
      <c r="K25" s="157"/>
    </row>
    <row r="26" spans="1:11" ht="40.049999999999997" customHeight="1">
      <c r="A26" s="154" t="s">
        <v>53</v>
      </c>
      <c r="B26" s="328" t="s">
        <v>47</v>
      </c>
      <c r="C26" s="329" t="s">
        <v>25</v>
      </c>
      <c r="D26" s="157">
        <f>'[17]LONG DAI'!D26+'[17]BAC QUANG BINH'!D27+'[17]THUY LOI'!D27+'[17]XỔ SỐ'!D27+[17]NƯỚC!D27+'[17]ĐÔ THỊ'!D27+'[17]LE NINH'!D27+'[17]VIET TRUNG'!D27+'[17]ĐƯỜNG SÔNG'!D27</f>
        <v>0</v>
      </c>
      <c r="E26" s="157">
        <f>'[17]LONG DAI'!E26+'[17]BAC QUANG BINH'!E27+'[17]THUY LOI'!E27+'[17]XỔ SỐ'!E27+[17]NƯỚC!E27+'[17]ĐÔ THỊ'!E27+'[17]LE NINH'!E27+'[17]VIET TRUNG'!E27+'[17]ĐƯỜNG SÔNG'!E27</f>
        <v>0</v>
      </c>
      <c r="F26" s="157">
        <f>'[17]LONG DAI'!F26+'[17]BAC QUANG BINH'!F27+'[17]THUY LOI'!F27+'[17]XỔ SỐ'!F27+[17]NƯỚC!F27+'[17]ĐÔ THỊ'!F27+'[17]LE NINH'!F27+'[17]VIET TRUNG'!F27+'[17]ĐƯỜNG SÔNG'!F27</f>
        <v>0</v>
      </c>
      <c r="G26" s="157">
        <f>'[17]LONG DAI'!G26+'[17]BAC QUANG BINH'!G27+'[17]THUY LOI'!G27+'[17]XỔ SỐ'!G27+[17]NƯỚC!G27+'[17]ĐÔ THỊ'!G27+'[17]LE NINH'!G27+'[17]VIET TRUNG'!G27+'[17]ĐƯỜNG SÔNG'!G27</f>
        <v>0</v>
      </c>
      <c r="H26" s="157">
        <f>'[17]LONG DAI'!H26+'[17]BAC QUANG BINH'!H27+'[17]THUY LOI'!H27+'[17]XỔ SỐ'!H27+[17]NƯỚC!H27+'[17]ĐÔ THỊ'!H27+'[17]LE NINH'!H27+'[17]VIET TRUNG'!H27+'[17]ĐƯỜNG SÔNG'!H27</f>
        <v>0</v>
      </c>
      <c r="I26" s="157">
        <f>'[17]LONG DAI'!I26+'[17]BAC QUANG BINH'!I27+'[17]THUY LOI'!I27+'[17]XỔ SỐ'!I27+[17]NƯỚC!I27+'[17]ĐÔ THỊ'!I27+'[17]LE NINH'!I27+'[17]VIET TRUNG'!I27+'[17]ĐƯỜNG SÔNG'!I27</f>
        <v>0</v>
      </c>
      <c r="J26" s="157">
        <f>'[17]LONG DAI'!J26+'[17]BAC QUANG BINH'!J27+'[17]THUY LOI'!J27+'[17]XỔ SỐ'!J27+[17]NƯỚC!J27+'[17]ĐÔ THỊ'!J27+'[17]LE NINH'!J27+'[17]VIET TRUNG'!J27+'[17]ĐƯỜNG SÔNG'!J27</f>
        <v>0</v>
      </c>
      <c r="K26" s="157"/>
    </row>
    <row r="27" spans="1:11" ht="40.049999999999997" customHeight="1">
      <c r="A27" s="154" t="s">
        <v>60</v>
      </c>
      <c r="B27" s="328" t="s">
        <v>48</v>
      </c>
      <c r="C27" s="329" t="s">
        <v>5</v>
      </c>
      <c r="D27" s="157">
        <f>'[17]LONG DAI'!D27+'[17]BAC QUANG BINH'!D28+'[17]THUY LOI'!D28+'[17]XỔ SỐ'!D28+[17]NƯỚC!D28+'[17]ĐÔ THỊ'!D28+'[17]LE NINH'!D28+'[17]VIET TRUNG'!D28+'[17]ĐƯỜNG SÔNG'!D28</f>
        <v>0</v>
      </c>
      <c r="E27" s="157">
        <f>'[17]LONG DAI'!E27+'[17]BAC QUANG BINH'!E28+'[17]THUY LOI'!E28+'[17]XỔ SỐ'!E28+[17]NƯỚC!E28+'[17]ĐÔ THỊ'!E28+'[17]LE NINH'!E28+'[17]VIET TRUNG'!E28+'[17]ĐƯỜNG SÔNG'!E28</f>
        <v>0</v>
      </c>
      <c r="F27" s="157">
        <f>'[17]LONG DAI'!F27+'[17]BAC QUANG BINH'!F28+'[17]THUY LOI'!F28+'[17]XỔ SỐ'!F28+[17]NƯỚC!F28+'[17]ĐÔ THỊ'!F28+'[17]LE NINH'!F28+'[17]VIET TRUNG'!F28+'[17]ĐƯỜNG SÔNG'!F28</f>
        <v>0</v>
      </c>
      <c r="G27" s="157">
        <f>'[17]LONG DAI'!G27+'[17]BAC QUANG BINH'!G28+'[17]THUY LOI'!G28+'[17]XỔ SỐ'!G28+[17]NƯỚC!G28+'[17]ĐÔ THỊ'!G28+'[17]LE NINH'!G28+'[17]VIET TRUNG'!G28+'[17]ĐƯỜNG SÔNG'!G28</f>
        <v>0</v>
      </c>
      <c r="H27" s="157">
        <f>'[17]LONG DAI'!H27+'[17]BAC QUANG BINH'!H28+'[17]THUY LOI'!H28+'[17]XỔ SỐ'!H28+[17]NƯỚC!H28+'[17]ĐÔ THỊ'!H28+'[17]LE NINH'!H28+'[17]VIET TRUNG'!H28+'[17]ĐƯỜNG SÔNG'!H28</f>
        <v>0</v>
      </c>
      <c r="I27" s="157">
        <f>'[17]LONG DAI'!I27+'[17]BAC QUANG BINH'!I28+'[17]THUY LOI'!I28+'[17]XỔ SỐ'!I28+[17]NƯỚC!I28+'[17]ĐÔ THỊ'!I28+'[17]LE NINH'!I28+'[17]VIET TRUNG'!I28+'[17]ĐƯỜNG SÔNG'!I28</f>
        <v>0</v>
      </c>
      <c r="J27" s="157">
        <f>'[17]LONG DAI'!J27+'[17]BAC QUANG BINH'!J28+'[17]THUY LOI'!J28+'[17]XỔ SỐ'!J28+[17]NƯỚC!J28+'[17]ĐÔ THỊ'!J28+'[17]LE NINH'!J28+'[17]VIET TRUNG'!J28+'[17]ĐƯỜNG SÔNG'!J28</f>
        <v>0</v>
      </c>
      <c r="K27" s="157"/>
    </row>
    <row r="28" spans="1:11" ht="40.049999999999997" customHeight="1">
      <c r="A28" s="154">
        <v>5</v>
      </c>
      <c r="B28" s="36" t="s">
        <v>11</v>
      </c>
      <c r="C28" s="38"/>
      <c r="D28" s="157">
        <f>'[17]LONG DAI'!D28+'[17]BAC QUANG BINH'!D29+'[17]THUY LOI'!D29+'[17]XỔ SỐ'!D29+[17]NƯỚC!D29+'[17]ĐÔ THỊ'!D29+'[17]LE NINH'!D29+'[17]VIET TRUNG'!D29+'[17]ĐƯỜNG SÔNG'!D29</f>
        <v>0</v>
      </c>
      <c r="E28" s="157">
        <f>'[17]LONG DAI'!E28+'[17]BAC QUANG BINH'!E29+'[17]THUY LOI'!E29+'[17]XỔ SỐ'!E29+[17]NƯỚC!E29+'[17]ĐÔ THỊ'!E29+'[17]LE NINH'!E29+'[17]VIET TRUNG'!E29+'[17]ĐƯỜNG SÔNG'!E29</f>
        <v>0</v>
      </c>
      <c r="F28" s="157">
        <f>'[17]LONG DAI'!F28+'[17]BAC QUANG BINH'!F29+'[17]THUY LOI'!F29+'[17]XỔ SỐ'!F29+[17]NƯỚC!F29+'[17]ĐÔ THỊ'!F29+'[17]LE NINH'!F29+'[17]VIET TRUNG'!F29+'[17]ĐƯỜNG SÔNG'!F29</f>
        <v>0</v>
      </c>
      <c r="G28" s="157">
        <f>'[17]LONG DAI'!G28+'[17]BAC QUANG BINH'!G29+'[17]THUY LOI'!G29+'[17]XỔ SỐ'!G29+[17]NƯỚC!G29+'[17]ĐÔ THỊ'!G29+'[17]LE NINH'!G29+'[17]VIET TRUNG'!G29+'[17]ĐƯỜNG SÔNG'!G29</f>
        <v>0</v>
      </c>
      <c r="H28" s="157">
        <f>'[17]LONG DAI'!H28+'[17]BAC QUANG BINH'!H29+'[17]THUY LOI'!H29+'[17]XỔ SỐ'!H29+[17]NƯỚC!H29+'[17]ĐÔ THỊ'!H29+'[17]LE NINH'!H29+'[17]VIET TRUNG'!H29+'[17]ĐƯỜNG SÔNG'!H29</f>
        <v>0</v>
      </c>
      <c r="I28" s="157">
        <f>'[17]LONG DAI'!I28+'[17]BAC QUANG BINH'!I29+'[17]THUY LOI'!I29+'[17]XỔ SỐ'!I29+[17]NƯỚC!I29+'[17]ĐÔ THỊ'!I29+'[17]LE NINH'!I29+'[17]VIET TRUNG'!I29+'[17]ĐƯỜNG SÔNG'!I29</f>
        <v>0</v>
      </c>
      <c r="J28" s="157">
        <f>'[17]LONG DAI'!J28+'[17]BAC QUANG BINH'!J29+'[17]THUY LOI'!J29+'[17]XỔ SỐ'!J29+[17]NƯỚC!J29+'[17]ĐÔ THỊ'!J29+'[17]LE NINH'!J29+'[17]VIET TRUNG'!J29+'[17]ĐƯỜNG SÔNG'!J29</f>
        <v>0</v>
      </c>
      <c r="K28" s="157"/>
    </row>
    <row r="29" spans="1:11" ht="40.049999999999997" customHeight="1">
      <c r="A29" s="155" t="s">
        <v>21</v>
      </c>
      <c r="B29" s="804" t="s">
        <v>76</v>
      </c>
      <c r="C29" s="804"/>
      <c r="D29" s="804"/>
      <c r="E29" s="804"/>
      <c r="F29" s="804"/>
      <c r="G29" s="804"/>
      <c r="H29" s="804"/>
      <c r="I29" s="804"/>
      <c r="J29" s="804"/>
      <c r="K29" s="330"/>
    </row>
    <row r="30" spans="1:11" ht="40.049999999999997" customHeight="1">
      <c r="A30" s="154">
        <v>1</v>
      </c>
      <c r="B30" s="36" t="s">
        <v>49</v>
      </c>
      <c r="C30" s="38" t="s">
        <v>5</v>
      </c>
      <c r="D30" s="157">
        <f>'[17]LONG DAI'!D30+'[17]BAC QUANG BINH'!D31+'[17]THUY LOI'!D31+'[17]XỔ SỐ'!D31+[17]NƯỚC!D31+'[17]ĐÔ THỊ'!D31+'[17]LE NINH'!D31+'[17]VIET TRUNG'!D31+'[17]ĐƯỜNG SÔNG'!D31</f>
        <v>0</v>
      </c>
      <c r="E30" s="157">
        <f>'[17]LONG DAI'!E30+'[17]BAC QUANG BINH'!E31+'[17]THUY LOI'!E31+'[17]XỔ SỐ'!E31+[17]NƯỚC!E31+'[17]ĐÔ THỊ'!E31+'[17]LE NINH'!E31+'[17]VIET TRUNG'!E31+'[17]ĐƯỜNG SÔNG'!E31</f>
        <v>0</v>
      </c>
      <c r="F30" s="157">
        <f>'[17]LONG DAI'!F30+'[17]BAC QUANG BINH'!F31+'[17]THUY LOI'!F31+'[17]XỔ SỐ'!F31+[17]NƯỚC!F31+'[17]ĐÔ THỊ'!F31+'[17]LE NINH'!F31+'[17]VIET TRUNG'!F31+'[17]ĐƯỜNG SÔNG'!F31</f>
        <v>0</v>
      </c>
      <c r="G30" s="157">
        <f>'[17]LONG DAI'!G30+'[17]BAC QUANG BINH'!G31+'[17]THUY LOI'!G31+'[17]XỔ SỐ'!G31+[17]NƯỚC!G31+'[17]ĐÔ THỊ'!G31+'[17]LE NINH'!G31+'[17]VIET TRUNG'!G31+'[17]ĐƯỜNG SÔNG'!G31</f>
        <v>0</v>
      </c>
      <c r="H30" s="157">
        <f>'[17]LONG DAI'!H30+'[17]BAC QUANG BINH'!H31+'[17]THUY LOI'!H31+'[17]XỔ SỐ'!H31+[17]NƯỚC!H31+'[17]ĐÔ THỊ'!H31+'[17]LE NINH'!H31+'[17]VIET TRUNG'!H31+'[17]ĐƯỜNG SÔNG'!H31</f>
        <v>0</v>
      </c>
      <c r="I30" s="157">
        <f>'[17]LONG DAI'!I30+'[17]BAC QUANG BINH'!I31+'[17]THUY LOI'!I31+'[17]XỔ SỐ'!I31+[17]NƯỚC!I31+'[17]ĐÔ THỊ'!I31+'[17]LE NINH'!I31+'[17]VIET TRUNG'!I31+'[17]ĐƯỜNG SÔNG'!I31</f>
        <v>0</v>
      </c>
      <c r="J30" s="157">
        <f>'[17]LONG DAI'!J30+'[17]BAC QUANG BINH'!J31+'[17]THUY LOI'!J31+'[17]XỔ SỐ'!J31+[17]NƯỚC!J31+'[17]ĐÔ THỊ'!J31+'[17]LE NINH'!J31+'[17]VIET TRUNG'!J31+'[17]ĐƯỜNG SÔNG'!J31</f>
        <v>0</v>
      </c>
      <c r="K30" s="157"/>
    </row>
    <row r="31" spans="1:11" ht="40.049999999999997" customHeight="1">
      <c r="A31" s="154">
        <v>2</v>
      </c>
      <c r="B31" s="36" t="s">
        <v>50</v>
      </c>
      <c r="C31" s="38" t="s">
        <v>5</v>
      </c>
      <c r="D31" s="157">
        <f>'[17]LONG DAI'!D31+'[17]BAC QUANG BINH'!D32+'[17]THUY LOI'!D32+'[17]XỔ SỐ'!D32+[17]NƯỚC!D32+'[17]ĐÔ THỊ'!D32+'[17]LE NINH'!D32+'[17]VIET TRUNG'!D32+'[17]ĐƯỜNG SÔNG'!D32</f>
        <v>0</v>
      </c>
      <c r="E31" s="157">
        <f>'[17]LONG DAI'!E31+'[17]BAC QUANG BINH'!E32+'[17]THUY LOI'!E32+'[17]XỔ SỐ'!E32+[17]NƯỚC!E32+'[17]ĐÔ THỊ'!E32+'[17]LE NINH'!E32+'[17]VIET TRUNG'!E32+'[17]ĐƯỜNG SÔNG'!E32</f>
        <v>0</v>
      </c>
      <c r="F31" s="157">
        <f>'[17]LONG DAI'!F31+'[17]BAC QUANG BINH'!F32+'[17]THUY LOI'!F32+'[17]XỔ SỐ'!F32+[17]NƯỚC!F32+'[17]ĐÔ THỊ'!F32+'[17]LE NINH'!F32+'[17]VIET TRUNG'!F32+'[17]ĐƯỜNG SÔNG'!F32</f>
        <v>0</v>
      </c>
      <c r="G31" s="157">
        <f>'[17]LONG DAI'!G31+'[17]BAC QUANG BINH'!G32+'[17]THUY LOI'!G32+'[17]XỔ SỐ'!G32+[17]NƯỚC!G32+'[17]ĐÔ THỊ'!G32+'[17]LE NINH'!G32+'[17]VIET TRUNG'!G32+'[17]ĐƯỜNG SÔNG'!G32</f>
        <v>0</v>
      </c>
      <c r="H31" s="157">
        <f>'[17]LONG DAI'!H31+'[17]BAC QUANG BINH'!H32+'[17]THUY LOI'!H32+'[17]XỔ SỐ'!H32+[17]NƯỚC!H32+'[17]ĐÔ THỊ'!H32+'[17]LE NINH'!H32+'[17]VIET TRUNG'!H32+'[17]ĐƯỜNG SÔNG'!H32</f>
        <v>0</v>
      </c>
      <c r="I31" s="157">
        <f>'[17]LONG DAI'!I31+'[17]BAC QUANG BINH'!I32+'[17]THUY LOI'!I32+'[17]XỔ SỐ'!I32+[17]NƯỚC!I32+'[17]ĐÔ THỊ'!I32+'[17]LE NINH'!I32+'[17]VIET TRUNG'!I32+'[17]ĐƯỜNG SÔNG'!I32</f>
        <v>0</v>
      </c>
      <c r="J31" s="157">
        <f>'[17]LONG DAI'!J31+'[17]BAC QUANG BINH'!J32+'[17]THUY LOI'!J32+'[17]XỔ SỐ'!J32+[17]NƯỚC!J32+'[17]ĐÔ THỊ'!J32+'[17]LE NINH'!J32+'[17]VIET TRUNG'!J32+'[17]ĐƯỜNG SÔNG'!J32</f>
        <v>0</v>
      </c>
      <c r="K31" s="157"/>
    </row>
    <row r="32" spans="1:11" ht="40.049999999999997" customHeight="1">
      <c r="A32" s="154">
        <v>3</v>
      </c>
      <c r="B32" s="36" t="s">
        <v>51</v>
      </c>
      <c r="C32" s="38" t="s">
        <v>5</v>
      </c>
      <c r="D32" s="157">
        <f>'[17]LONG DAI'!D32+'[17]BAC QUANG BINH'!D33+'[17]THUY LOI'!D33+'[17]XỔ SỐ'!D33+[17]NƯỚC!D33+'[17]ĐÔ THỊ'!D33+'[17]LE NINH'!D33+'[17]VIET TRUNG'!D33+'[17]ĐƯỜNG SÔNG'!D33</f>
        <v>0</v>
      </c>
      <c r="E32" s="157">
        <f>'[17]LONG DAI'!E32+'[17]BAC QUANG BINH'!E33+'[17]THUY LOI'!E33+'[17]XỔ SỐ'!E33+[17]NƯỚC!E33+'[17]ĐÔ THỊ'!E33+'[17]LE NINH'!E33+'[17]VIET TRUNG'!E33+'[17]ĐƯỜNG SÔNG'!E33</f>
        <v>0</v>
      </c>
      <c r="F32" s="157">
        <f>'[17]LONG DAI'!F32+'[17]BAC QUANG BINH'!F33+'[17]THUY LOI'!F33+'[17]XỔ SỐ'!F33+[17]NƯỚC!F33+'[17]ĐÔ THỊ'!F33+'[17]LE NINH'!F33+'[17]VIET TRUNG'!F33+'[17]ĐƯỜNG SÔNG'!F33</f>
        <v>0</v>
      </c>
      <c r="G32" s="157">
        <f>'[17]LONG DAI'!G32+'[17]BAC QUANG BINH'!G33+'[17]THUY LOI'!G33+'[17]XỔ SỐ'!G33+[17]NƯỚC!G33+'[17]ĐÔ THỊ'!G33+'[17]LE NINH'!G33+'[17]VIET TRUNG'!G33+'[17]ĐƯỜNG SÔNG'!G33</f>
        <v>0</v>
      </c>
      <c r="H32" s="157">
        <f>'[17]LONG DAI'!H32+'[17]BAC QUANG BINH'!H33+'[17]THUY LOI'!H33+'[17]XỔ SỐ'!H33+[17]NƯỚC!H33+'[17]ĐÔ THỊ'!H33+'[17]LE NINH'!H33+'[17]VIET TRUNG'!H33+'[17]ĐƯỜNG SÔNG'!H33</f>
        <v>0</v>
      </c>
      <c r="I32" s="157">
        <f>'[17]LONG DAI'!I32+'[17]BAC QUANG BINH'!I33+'[17]THUY LOI'!I33+'[17]XỔ SỐ'!I33+[17]NƯỚC!I33+'[17]ĐÔ THỊ'!I33+'[17]LE NINH'!I33+'[17]VIET TRUNG'!I33+'[17]ĐƯỜNG SÔNG'!I33</f>
        <v>0</v>
      </c>
      <c r="J32" s="157">
        <f>'[17]LONG DAI'!J32+'[17]BAC QUANG BINH'!J33+'[17]THUY LOI'!J33+'[17]XỔ SỐ'!J33+[17]NƯỚC!J33+'[17]ĐÔ THỊ'!J33+'[17]LE NINH'!J33+'[17]VIET TRUNG'!J33+'[17]ĐƯỜNG SÔNG'!J33</f>
        <v>0</v>
      </c>
      <c r="K32" s="157"/>
    </row>
    <row r="33" spans="1:11" ht="40.049999999999997" customHeight="1">
      <c r="A33" s="155" t="s">
        <v>24</v>
      </c>
      <c r="B33" s="804" t="s">
        <v>52</v>
      </c>
      <c r="C33" s="804"/>
      <c r="D33" s="804"/>
      <c r="E33" s="804"/>
      <c r="F33" s="804"/>
      <c r="G33" s="804"/>
      <c r="H33" s="804"/>
      <c r="I33" s="804"/>
      <c r="J33" s="804"/>
      <c r="K33" s="330"/>
    </row>
    <row r="34" spans="1:11" ht="40.049999999999997" customHeight="1">
      <c r="A34" s="154">
        <v>1</v>
      </c>
      <c r="B34" s="36" t="s">
        <v>54</v>
      </c>
      <c r="C34" s="38"/>
      <c r="D34" s="157">
        <f>'[17]LONG DAI'!D34+'[17]BAC QUANG BINH'!D35+'[17]THUY LOI'!D35+'[17]XỔ SỐ'!D35+[17]NƯỚC!D35+'[17]ĐÔ THỊ'!D35+'[17]LE NINH'!D35+'[17]VIET TRUNG'!D35+'[17]ĐƯỜNG SÔNG'!D35</f>
        <v>43</v>
      </c>
      <c r="E34" s="157">
        <f>'[17]LONG DAI'!E34+'[17]BAC QUANG BINH'!E35+'[17]THUY LOI'!E35+'[17]XỔ SỐ'!E35+[17]NƯỚC!E35+'[17]ĐÔ THỊ'!E35+'[17]LE NINH'!E35+'[17]VIET TRUNG'!E35+'[17]ĐƯỜNG SÔNG'!E35</f>
        <v>43</v>
      </c>
      <c r="F34" s="157">
        <f>'[17]LONG DAI'!F34+'[17]BAC QUANG BINH'!F35+'[17]THUY LOI'!F35+'[17]XỔ SỐ'!F35+[17]NƯỚC!F35+'[17]ĐÔ THỊ'!F35+'[17]LE NINH'!F35+'[17]VIET TRUNG'!F35+'[17]ĐƯỜNG SÔNG'!F35</f>
        <v>43</v>
      </c>
      <c r="G34" s="157">
        <f>'[17]LONG DAI'!G34+'[17]BAC QUANG BINH'!G35+'[17]THUY LOI'!G35+'[17]XỔ SỐ'!G35+[17]NƯỚC!G35+'[17]ĐÔ THỊ'!G35+'[17]LE NINH'!G35+'[17]VIET TRUNG'!G35+'[17]ĐƯỜNG SÔNG'!G35</f>
        <v>41</v>
      </c>
      <c r="H34" s="157">
        <f>'[17]LONG DAI'!H34+'[17]BAC QUANG BINH'!H35+'[17]THUY LOI'!H35+'[17]XỔ SỐ'!H35+[17]NƯỚC!H35+'[17]ĐÔ THỊ'!H35+'[17]LE NINH'!H35+'[17]VIET TRUNG'!H35+'[17]ĐƯỜNG SÔNG'!H35</f>
        <v>37</v>
      </c>
      <c r="I34" s="157">
        <f>'[17]LONG DAI'!I34+'[17]BAC QUANG BINH'!I35+'[17]THUY LOI'!I35+'[17]XỔ SỐ'!I35+[17]NƯỚC!I35+'[17]ĐÔ THỊ'!I35+'[17]LE NINH'!I35+'[17]VIET TRUNG'!I35+'[17]ĐƯỜNG SÔNG'!I35</f>
        <v>35</v>
      </c>
      <c r="J34" s="157">
        <f>'[17]LONG DAI'!J34+'[17]BAC QUANG BINH'!J35+'[17]THUY LOI'!J35+'[17]XỔ SỐ'!J35+[17]NƯỚC!J35+'[17]ĐÔ THỊ'!J35+'[17]LE NINH'!J35+'[17]VIET TRUNG'!J35+'[17]ĐƯỜNG SÔNG'!J35</f>
        <v>0</v>
      </c>
      <c r="K34" s="157"/>
    </row>
    <row r="35" spans="1:11" ht="40.049999999999997" customHeight="1">
      <c r="A35" s="154" t="s">
        <v>7</v>
      </c>
      <c r="B35" s="328" t="s">
        <v>55</v>
      </c>
      <c r="C35" s="38" t="s">
        <v>22</v>
      </c>
      <c r="D35" s="157">
        <f>'[17]LONG DAI'!D35+'[17]BAC QUANG BINH'!D36+'[17]THUY LOI'!D36+'[17]XỔ SỐ'!D36+[17]NƯỚC!D36+'[17]ĐÔ THỊ'!D36+'[17]LE NINH'!D36+'[17]VIET TRUNG'!D36+'[17]ĐƯỜNG SÔNG'!D36</f>
        <v>2</v>
      </c>
      <c r="E35" s="157">
        <f>'[17]LONG DAI'!E35+'[17]BAC QUANG BINH'!E36+'[17]THUY LOI'!E36+'[17]XỔ SỐ'!E36+[17]NƯỚC!E36+'[17]ĐÔ THỊ'!E36+'[17]LE NINH'!E36+'[17]VIET TRUNG'!E36+'[17]ĐƯỜNG SÔNG'!E36</f>
        <v>1</v>
      </c>
      <c r="F35" s="157">
        <f>'[17]LONG DAI'!F35+'[17]BAC QUANG BINH'!F36+'[17]THUY LOI'!F36+'[17]XỔ SỐ'!F36+[17]NƯỚC!F36+'[17]ĐÔ THỊ'!F36+'[17]LE NINH'!F36+'[17]VIET TRUNG'!F36+'[17]ĐƯỜNG SÔNG'!F36</f>
        <v>0</v>
      </c>
      <c r="G35" s="157">
        <f>'[17]LONG DAI'!G35+'[17]BAC QUANG BINH'!G36+'[17]THUY LOI'!G36+'[17]XỔ SỐ'!G36+[17]NƯỚC!G36+'[17]ĐÔ THỊ'!G36+'[17]LE NINH'!G36+'[17]VIET TRUNG'!G36+'[17]ĐƯỜNG SÔNG'!G36</f>
        <v>0</v>
      </c>
      <c r="H35" s="157">
        <f>'[17]LONG DAI'!H35+'[17]BAC QUANG BINH'!H36+'[17]THUY LOI'!H36+'[17]XỔ SỐ'!H36+[17]NƯỚC!H36+'[17]ĐÔ THỊ'!H36+'[17]LE NINH'!H36+'[17]VIET TRUNG'!H36+'[17]ĐƯỜNG SÔNG'!H36</f>
        <v>2</v>
      </c>
      <c r="I35" s="157">
        <f>'[17]LONG DAI'!I35+'[17]BAC QUANG BINH'!I36+'[17]THUY LOI'!I36+'[17]XỔ SỐ'!I36+[17]NƯỚC!I36+'[17]ĐÔ THỊ'!I36+'[17]LE NINH'!I36+'[17]VIET TRUNG'!I36+'[17]ĐƯỜNG SÔNG'!I36</f>
        <v>0</v>
      </c>
      <c r="J35" s="157">
        <f>'[17]LONG DAI'!J35+'[17]BAC QUANG BINH'!J36+'[17]THUY LOI'!J36+'[17]XỔ SỐ'!J36+[17]NƯỚC!J36+'[17]ĐÔ THỊ'!J36+'[17]LE NINH'!J36+'[17]VIET TRUNG'!J36+'[17]ĐƯỜNG SÔNG'!J36</f>
        <v>5</v>
      </c>
      <c r="K35" s="157"/>
    </row>
    <row r="36" spans="1:11" ht="40.049999999999997" customHeight="1">
      <c r="A36" s="154" t="s">
        <v>8</v>
      </c>
      <c r="B36" s="328" t="s">
        <v>56</v>
      </c>
      <c r="C36" s="38" t="s">
        <v>22</v>
      </c>
      <c r="D36" s="327">
        <f>'[17]LONG DAI'!D36+'[17]BAC QUANG BINH'!D37+'[17]THUY LOI'!D37+'[17]XỔ SỐ'!D37+[17]NƯỚC!D37+'[17]ĐÔ THỊ'!D37+'[17]LE NINH'!D37+'[17]VIET TRUNG'!D37+'[17]ĐƯỜNG SÔNG'!D37</f>
        <v>1950</v>
      </c>
      <c r="E36" s="327">
        <f>'[17]LONG DAI'!E36+'[17]BAC QUANG BINH'!E37+'[17]THUY LOI'!E37+'[17]XỔ SỐ'!E37+[17]NƯỚC!E37+'[17]ĐÔ THỊ'!E37+'[17]LE NINH'!E37+'[17]VIET TRUNG'!E37+'[17]ĐƯỜNG SÔNG'!E37</f>
        <v>776</v>
      </c>
      <c r="F36" s="327">
        <f>'[17]LONG DAI'!F36+'[17]BAC QUANG BINH'!F37+'[17]THUY LOI'!F37+'[17]XỔ SỐ'!F37+[17]NƯỚC!F37+'[17]ĐÔ THỊ'!F37+'[17]LE NINH'!F37+'[17]VIET TRUNG'!F37+'[17]ĐƯỜNG SÔNG'!F37</f>
        <v>0</v>
      </c>
      <c r="G36" s="327">
        <f>'[17]LONG DAI'!G36+'[17]BAC QUANG BINH'!G37+'[17]THUY LOI'!G37+'[17]XỔ SỐ'!G37+[17]NƯỚC!G37+'[17]ĐÔ THỊ'!G37+'[17]LE NINH'!G37+'[17]VIET TRUNG'!G37+'[17]ĐƯỜNG SÔNG'!G37</f>
        <v>0</v>
      </c>
      <c r="H36" s="327">
        <f>'[17]LONG DAI'!H36+'[17]BAC QUANG BINH'!H37+'[17]THUY LOI'!H37+'[17]XỔ SỐ'!H37+[17]NƯỚC!H37+'[17]ĐÔ THỊ'!H37+'[17]LE NINH'!H37+'[17]VIET TRUNG'!H37+'[17]ĐƯỜNG SÔNG'!H37</f>
        <v>2080</v>
      </c>
      <c r="I36" s="327">
        <f>'[17]LONG DAI'!I36+'[17]BAC QUANG BINH'!I37+'[17]THUY LOI'!I37+'[17]XỔ SỐ'!I37+[17]NƯỚC!I37+'[17]ĐÔ THỊ'!I37+'[17]LE NINH'!I37+'[17]VIET TRUNG'!I37+'[17]ĐƯỜNG SÔNG'!I37</f>
        <v>0</v>
      </c>
      <c r="J36" s="327">
        <f>'[17]LONG DAI'!J36+'[17]BAC QUANG BINH'!J37+'[17]THUY LOI'!J37+'[17]XỔ SỐ'!J37+[17]NƯỚC!J37+'[17]ĐÔ THỊ'!J37+'[17]LE NINH'!J37+'[17]VIET TRUNG'!J37+'[17]ĐƯỜNG SÔNG'!J37</f>
        <v>4806</v>
      </c>
      <c r="K36" s="157"/>
    </row>
    <row r="37" spans="1:11" ht="40.049999999999997" customHeight="1">
      <c r="A37" s="154" t="s">
        <v>9</v>
      </c>
      <c r="B37" s="328" t="s">
        <v>57</v>
      </c>
      <c r="C37" s="38" t="s">
        <v>22</v>
      </c>
      <c r="D37" s="327">
        <f>'[17]LONG DAI'!D37+'[17]BAC QUANG BINH'!D38+'[17]THUY LOI'!D38+'[17]XỔ SỐ'!D38+[17]NƯỚC!D38+'[17]ĐÔ THỊ'!D38+'[17]LE NINH'!D38+'[17]VIET TRUNG'!D38+'[17]ĐƯỜNG SÔNG'!D38</f>
        <v>2</v>
      </c>
      <c r="E37" s="327">
        <f>'[17]LONG DAI'!E37+'[17]BAC QUANG BINH'!E38+'[17]THUY LOI'!E38+'[17]XỔ SỐ'!E38+[17]NƯỚC!E38+'[17]ĐÔ THỊ'!E38+'[17]LE NINH'!E38+'[17]VIET TRUNG'!E38+'[17]ĐƯỜNG SÔNG'!E38</f>
        <v>1</v>
      </c>
      <c r="F37" s="327">
        <f>'[17]LONG DAI'!F37+'[17]BAC QUANG BINH'!F38+'[17]THUY LOI'!F38+'[17]XỔ SỐ'!F38+[17]NƯỚC!F38+'[17]ĐÔ THỊ'!F38+'[17]LE NINH'!F38+'[17]VIET TRUNG'!F38+'[17]ĐƯỜNG SÔNG'!F38</f>
        <v>2</v>
      </c>
      <c r="G37" s="327">
        <f>'[17]LONG DAI'!G37+'[17]BAC QUANG BINH'!G38+'[17]THUY LOI'!G38+'[17]XỔ SỐ'!G38+[17]NƯỚC!G38+'[17]ĐÔ THỊ'!G38+'[17]LE NINH'!G38+'[17]VIET TRUNG'!G38+'[17]ĐƯỜNG SÔNG'!G38</f>
        <v>4</v>
      </c>
      <c r="H37" s="327">
        <f>'[17]LONG DAI'!H37+'[17]BAC QUANG BINH'!H38+'[17]THUY LOI'!H38+'[17]XỔ SỐ'!H38+[17]NƯỚC!H38+'[17]ĐÔ THỊ'!H38+'[17]LE NINH'!H38+'[17]VIET TRUNG'!H38+'[17]ĐƯỜNG SÔNG'!H38</f>
        <v>4</v>
      </c>
      <c r="I37" s="327">
        <f>'[17]LONG DAI'!I37+'[17]BAC QUANG BINH'!I38+'[17]THUY LOI'!I38+'[17]XỔ SỐ'!I38+[17]NƯỚC!I38+'[17]ĐÔ THỊ'!I38+'[17]LE NINH'!I38+'[17]VIET TRUNG'!I38+'[17]ĐƯỜNG SÔNG'!I38</f>
        <v>1</v>
      </c>
      <c r="J37" s="327">
        <f>'[17]LONG DAI'!J37+'[17]BAC QUANG BINH'!J38+'[17]THUY LOI'!J38+'[17]XỔ SỐ'!J38+[17]NƯỚC!J38+'[17]ĐÔ THỊ'!J38+'[17]LE NINH'!J38+'[17]VIET TRUNG'!J38+'[17]ĐƯỜNG SÔNG'!J38</f>
        <v>14</v>
      </c>
      <c r="K37" s="157"/>
    </row>
    <row r="38" spans="1:11" ht="40.049999999999997" customHeight="1">
      <c r="A38" s="154" t="s">
        <v>10</v>
      </c>
      <c r="B38" s="328" t="s">
        <v>58</v>
      </c>
      <c r="C38" s="38" t="s">
        <v>22</v>
      </c>
      <c r="D38" s="157">
        <f>'[17]LONG DAI'!D38+'[17]BAC QUANG BINH'!D39+'[17]THUY LOI'!D39+'[17]XỔ SỐ'!D39+[17]NƯỚC!D39+'[17]ĐÔ THỊ'!D39+'[17]LE NINH'!D39+'[17]VIET TRUNG'!D39+'[17]ĐƯỜNG SÔNG'!D39</f>
        <v>145.5</v>
      </c>
      <c r="E38" s="157">
        <f>'[17]LONG DAI'!E38+'[17]BAC QUANG BINH'!E39+'[17]THUY LOI'!E39+'[17]XỔ SỐ'!E39+[17]NƯỚC!E39+'[17]ĐÔ THỊ'!E39+'[17]LE NINH'!E39+'[17]VIET TRUNG'!E39+'[17]ĐƯỜNG SÔNG'!E39</f>
        <v>70</v>
      </c>
      <c r="F38" s="157">
        <f>'[17]LONG DAI'!F38+'[17]BAC QUANG BINH'!F39+'[17]THUY LOI'!F39+'[17]XỔ SỐ'!F39+[17]NƯỚC!F39+'[17]ĐÔ THỊ'!F39+'[17]LE NINH'!F39+'[17]VIET TRUNG'!F39+'[17]ĐƯỜNG SÔNG'!F39</f>
        <v>63</v>
      </c>
      <c r="G38" s="157">
        <f>'[17]LONG DAI'!G38+'[17]BAC QUANG BINH'!G39+'[17]THUY LOI'!G39+'[17]XỔ SỐ'!G39+[17]NƯỚC!G39+'[17]ĐÔ THỊ'!G39+'[17]LE NINH'!G39+'[17]VIET TRUNG'!G39+'[17]ĐƯỜNG SÔNG'!G39</f>
        <v>455</v>
      </c>
      <c r="H38" s="157">
        <f>'[17]LONG DAI'!H38+'[17]BAC QUANG BINH'!H39+'[17]THUY LOI'!H39+'[17]XỔ SỐ'!H39+[17]NƯỚC!H39+'[17]ĐÔ THỊ'!H39+'[17]LE NINH'!H39+'[17]VIET TRUNG'!H39+'[17]ĐƯỜNG SÔNG'!H39</f>
        <v>61.97</v>
      </c>
      <c r="I38" s="157">
        <f>'[17]LONG DAI'!I38+'[17]BAC QUANG BINH'!I39+'[17]THUY LOI'!I39+'[17]XỔ SỐ'!I39+[17]NƯỚC!I39+'[17]ĐÔ THỊ'!I39+'[17]LE NINH'!I39+'[17]VIET TRUNG'!I39+'[17]ĐƯỜNG SÔNG'!I39</f>
        <v>81</v>
      </c>
      <c r="J38" s="157">
        <f>'[17]LONG DAI'!J38+'[17]BAC QUANG BINH'!J39+'[17]THUY LOI'!J39+'[17]XỔ SỐ'!J39+[17]NƯỚC!J39+'[17]ĐÔ THỊ'!J39+'[17]LE NINH'!J39+'[17]VIET TRUNG'!J39+'[17]ĐƯỜNG SÔNG'!J39</f>
        <v>876.47</v>
      </c>
      <c r="K38" s="157"/>
    </row>
    <row r="39" spans="1:11" ht="40.049999999999997" customHeight="1">
      <c r="A39" s="154" t="s">
        <v>23</v>
      </c>
      <c r="B39" s="328" t="s">
        <v>59</v>
      </c>
      <c r="C39" s="38" t="s">
        <v>5</v>
      </c>
      <c r="D39" s="157">
        <f>'[17]LONG DAI'!D39+'[17]BAC QUANG BINH'!D40+'[17]THUY LOI'!D40+'[17]XỔ SỐ'!D40+[17]NƯỚC!D40+'[17]ĐÔ THỊ'!D40+'[17]LE NINH'!D40+'[17]VIET TRUNG'!D40+'[17]ĐƯỜNG SÔNG'!D40</f>
        <v>0</v>
      </c>
      <c r="E39" s="157">
        <f>'[17]LONG DAI'!E39+'[17]BAC QUANG BINH'!E40+'[17]THUY LOI'!E40+'[17]XỔ SỐ'!E40+[17]NƯỚC!E40+'[17]ĐÔ THỊ'!E40+'[17]LE NINH'!E40+'[17]VIET TRUNG'!E40+'[17]ĐƯỜNG SÔNG'!E40</f>
        <v>0</v>
      </c>
      <c r="F39" s="157">
        <f>'[17]LONG DAI'!F39+'[17]BAC QUANG BINH'!F40+'[17]THUY LOI'!F40+'[17]XỔ SỐ'!F40+[17]NƯỚC!F40+'[17]ĐÔ THỊ'!F40+'[17]LE NINH'!F40+'[17]VIET TRUNG'!F40+'[17]ĐƯỜNG SÔNG'!F40</f>
        <v>0</v>
      </c>
      <c r="G39" s="157">
        <f>'[17]LONG DAI'!G39+'[17]BAC QUANG BINH'!G40+'[17]THUY LOI'!G40+'[17]XỔ SỐ'!G40+[17]NƯỚC!G40+'[17]ĐÔ THỊ'!G40+'[17]LE NINH'!G40+'[17]VIET TRUNG'!G40+'[17]ĐƯỜNG SÔNG'!G40</f>
        <v>0</v>
      </c>
      <c r="H39" s="157">
        <f>'[17]LONG DAI'!H39+'[17]BAC QUANG BINH'!H40+'[17]THUY LOI'!H40+'[17]XỔ SỐ'!H40+[17]NƯỚC!H40+'[17]ĐÔ THỊ'!H40+'[17]LE NINH'!H40+'[17]VIET TRUNG'!H40+'[17]ĐƯỜNG SÔNG'!H40</f>
        <v>0</v>
      </c>
      <c r="I39" s="157">
        <f>'[17]LONG DAI'!I39+'[17]BAC QUANG BINH'!I40+'[17]THUY LOI'!I40+'[17]XỔ SỐ'!I40+[17]NƯỚC!I40+'[17]ĐÔ THỊ'!I40+'[17]LE NINH'!I40+'[17]VIET TRUNG'!I40+'[17]ĐƯỜNG SÔNG'!I40</f>
        <v>0</v>
      </c>
      <c r="J39" s="157">
        <f>'[17]LONG DAI'!J39+'[17]BAC QUANG BINH'!J40+'[17]THUY LOI'!J40+'[17]XỔ SỐ'!J40+[17]NƯỚC!J40+'[17]ĐÔ THỊ'!J40+'[17]LE NINH'!J40+'[17]VIET TRUNG'!J40+'[17]ĐƯỜNG SÔNG'!J40</f>
        <v>0</v>
      </c>
      <c r="K39" s="157"/>
    </row>
    <row r="40" spans="1:11" ht="40.049999999999997" customHeight="1">
      <c r="A40" s="154">
        <v>2</v>
      </c>
      <c r="B40" s="36" t="s">
        <v>61</v>
      </c>
      <c r="C40" s="38" t="s">
        <v>22</v>
      </c>
      <c r="D40" s="157">
        <f>'[17]LONG DAI'!D40+'[17]BAC QUANG BINH'!D41+'[17]THUY LOI'!D41+'[17]XỔ SỐ'!D41+[17]NƯỚC!D41+'[17]ĐÔ THỊ'!D41+'[17]LE NINH'!D41+'[17]VIET TRUNG'!D41+'[17]ĐƯỜNG SÔNG'!D41</f>
        <v>0</v>
      </c>
      <c r="E40" s="157">
        <f>'[17]LONG DAI'!E40+'[17]BAC QUANG BINH'!E41+'[17]THUY LOI'!E41+'[17]XỔ SỐ'!E41+[17]NƯỚC!E41+'[17]ĐÔ THỊ'!E41+'[17]LE NINH'!E41+'[17]VIET TRUNG'!E41+'[17]ĐƯỜNG SÔNG'!E41</f>
        <v>0</v>
      </c>
      <c r="F40" s="157">
        <f>'[17]LONG DAI'!F40+'[17]BAC QUANG BINH'!F41+'[17]THUY LOI'!F41+'[17]XỔ SỐ'!F41+[17]NƯỚC!F41+'[17]ĐÔ THỊ'!F41+'[17]LE NINH'!F41+'[17]VIET TRUNG'!F41+'[17]ĐƯỜNG SÔNG'!F41</f>
        <v>0</v>
      </c>
      <c r="G40" s="157">
        <f>'[17]LONG DAI'!G40+'[17]BAC QUANG BINH'!G41+'[17]THUY LOI'!G41+'[17]XỔ SỐ'!G41+[17]NƯỚC!G41+'[17]ĐÔ THỊ'!G41+'[17]LE NINH'!G41+'[17]VIET TRUNG'!G41+'[17]ĐƯỜNG SÔNG'!G41</f>
        <v>0</v>
      </c>
      <c r="H40" s="157">
        <f>'[17]LONG DAI'!H40+'[17]BAC QUANG BINH'!H41+'[17]THUY LOI'!H41+'[17]XỔ SỐ'!H41+[17]NƯỚC!H41+'[17]ĐÔ THỊ'!H41+'[17]LE NINH'!H41+'[17]VIET TRUNG'!H41+'[17]ĐƯỜNG SÔNG'!H41</f>
        <v>0</v>
      </c>
      <c r="I40" s="157">
        <f>'[17]LONG DAI'!I40+'[17]BAC QUANG BINH'!I41+'[17]THUY LOI'!I41+'[17]XỔ SỐ'!I41+[17]NƯỚC!I41+'[17]ĐÔ THỊ'!I41+'[17]LE NINH'!I41+'[17]VIET TRUNG'!I41+'[17]ĐƯỜNG SÔNG'!I41</f>
        <v>0</v>
      </c>
      <c r="J40" s="157">
        <f>'[17]LONG DAI'!J40+'[17]BAC QUANG BINH'!J41+'[17]THUY LOI'!J41+'[17]XỔ SỐ'!J41+[17]NƯỚC!J41+'[17]ĐÔ THỊ'!J41+'[17]LE NINH'!J41+'[17]VIET TRUNG'!J41+'[17]ĐƯỜNG SÔNG'!J41</f>
        <v>0</v>
      </c>
      <c r="K40" s="157"/>
    </row>
    <row r="41" spans="1:11" ht="40.049999999999997" customHeight="1">
      <c r="A41" s="154" t="s">
        <v>12</v>
      </c>
      <c r="B41" s="328" t="s">
        <v>62</v>
      </c>
      <c r="C41" s="38" t="s">
        <v>22</v>
      </c>
      <c r="D41" s="157">
        <f>'[17]LONG DAI'!D41+'[17]BAC QUANG BINH'!D42+'[17]THUY LOI'!D42+'[17]XỔ SỐ'!D42+[17]NƯỚC!D42+'[17]ĐÔ THỊ'!D42+'[17]LE NINH'!D42+'[17]VIET TRUNG'!D42+'[17]ĐƯỜNG SÔNG'!D42</f>
        <v>0</v>
      </c>
      <c r="E41" s="157">
        <f>'[17]LONG DAI'!E41+'[17]BAC QUANG BINH'!E42+'[17]THUY LOI'!E42+'[17]XỔ SỐ'!E42+[17]NƯỚC!E42+'[17]ĐÔ THỊ'!E42+'[17]LE NINH'!E42+'[17]VIET TRUNG'!E42+'[17]ĐƯỜNG SÔNG'!E42</f>
        <v>0</v>
      </c>
      <c r="F41" s="157">
        <f>'[17]LONG DAI'!F41+'[17]BAC QUANG BINH'!F42+'[17]THUY LOI'!F42+'[17]XỔ SỐ'!F42+[17]NƯỚC!F42+'[17]ĐÔ THỊ'!F42+'[17]LE NINH'!F42+'[17]VIET TRUNG'!F42+'[17]ĐƯỜNG SÔNG'!F42</f>
        <v>0</v>
      </c>
      <c r="G41" s="157">
        <f>'[17]LONG DAI'!G41+'[17]BAC QUANG BINH'!G42+'[17]THUY LOI'!G42+'[17]XỔ SỐ'!G42+[17]NƯỚC!G42+'[17]ĐÔ THỊ'!G42+'[17]LE NINH'!G42+'[17]VIET TRUNG'!G42+'[17]ĐƯỜNG SÔNG'!G42</f>
        <v>0</v>
      </c>
      <c r="H41" s="157">
        <f>'[17]LONG DAI'!H41+'[17]BAC QUANG BINH'!H42+'[17]THUY LOI'!H42+'[17]XỔ SỐ'!H42+[17]NƯỚC!H42+'[17]ĐÔ THỊ'!H42+'[17]LE NINH'!H42+'[17]VIET TRUNG'!H42+'[17]ĐƯỜNG SÔNG'!H42</f>
        <v>0</v>
      </c>
      <c r="I41" s="157">
        <f>'[17]LONG DAI'!I41+'[17]BAC QUANG BINH'!I42+'[17]THUY LOI'!I42+'[17]XỔ SỐ'!I42+[17]NƯỚC!I42+'[17]ĐÔ THỊ'!I42+'[17]LE NINH'!I42+'[17]VIET TRUNG'!I42+'[17]ĐƯỜNG SÔNG'!I42</f>
        <v>0</v>
      </c>
      <c r="J41" s="157">
        <f>'[17]LONG DAI'!J41+'[17]BAC QUANG BINH'!J42+'[17]THUY LOI'!J42+'[17]XỔ SỐ'!J42+[17]NƯỚC!J42+'[17]ĐÔ THỊ'!J42+'[17]LE NINH'!J42+'[17]VIET TRUNG'!J42+'[17]ĐƯỜNG SÔNG'!J42</f>
        <v>0</v>
      </c>
      <c r="K41" s="157"/>
    </row>
    <row r="42" spans="1:11" ht="40.049999999999997" customHeight="1">
      <c r="A42" s="154" t="s">
        <v>14</v>
      </c>
      <c r="B42" s="328" t="s">
        <v>63</v>
      </c>
      <c r="C42" s="38" t="s">
        <v>5</v>
      </c>
      <c r="D42" s="157">
        <f>'[17]LONG DAI'!D42+'[17]BAC QUANG BINH'!D43+'[17]THUY LOI'!D43+'[17]XỔ SỐ'!D43+[17]NƯỚC!D43+'[17]ĐÔ THỊ'!D43+'[17]LE NINH'!D43+'[17]VIET TRUNG'!D43+'[17]ĐƯỜNG SÔNG'!D43</f>
        <v>0</v>
      </c>
      <c r="E42" s="157">
        <f>'[17]LONG DAI'!E42+'[17]BAC QUANG BINH'!E43+'[17]THUY LOI'!E43+'[17]XỔ SỐ'!E43+[17]NƯỚC!E43+'[17]ĐÔ THỊ'!E43+'[17]LE NINH'!E43+'[17]VIET TRUNG'!E43+'[17]ĐƯỜNG SÔNG'!E43</f>
        <v>0</v>
      </c>
      <c r="F42" s="157">
        <f>'[17]LONG DAI'!F42+'[17]BAC QUANG BINH'!F43+'[17]THUY LOI'!F43+'[17]XỔ SỐ'!F43+[17]NƯỚC!F43+'[17]ĐÔ THỊ'!F43+'[17]LE NINH'!F43+'[17]VIET TRUNG'!F43+'[17]ĐƯỜNG SÔNG'!F43</f>
        <v>0</v>
      </c>
      <c r="G42" s="157">
        <f>'[17]LONG DAI'!G42+'[17]BAC QUANG BINH'!G43+'[17]THUY LOI'!G43+'[17]XỔ SỐ'!G43+[17]NƯỚC!G43+'[17]ĐÔ THỊ'!G43+'[17]LE NINH'!G43+'[17]VIET TRUNG'!G43+'[17]ĐƯỜNG SÔNG'!G43</f>
        <v>0</v>
      </c>
      <c r="H42" s="157">
        <f>'[17]LONG DAI'!H42+'[17]BAC QUANG BINH'!H43+'[17]THUY LOI'!H43+'[17]XỔ SỐ'!H43+[17]NƯỚC!H43+'[17]ĐÔ THỊ'!H43+'[17]LE NINH'!H43+'[17]VIET TRUNG'!H43+'[17]ĐƯỜNG SÔNG'!H43</f>
        <v>0</v>
      </c>
      <c r="I42" s="157">
        <f>'[17]LONG DAI'!I42+'[17]BAC QUANG BINH'!I43+'[17]THUY LOI'!I43+'[17]XỔ SỐ'!I43+[17]NƯỚC!I43+'[17]ĐÔ THỊ'!I43+'[17]LE NINH'!I43+'[17]VIET TRUNG'!I43+'[17]ĐƯỜNG SÔNG'!I43</f>
        <v>0</v>
      </c>
      <c r="J42" s="157">
        <f>'[17]LONG DAI'!J42+'[17]BAC QUANG BINH'!J43+'[17]THUY LOI'!J43+'[17]XỔ SỐ'!J43+[17]NƯỚC!J43+'[17]ĐÔ THỊ'!J43+'[17]LE NINH'!J43+'[17]VIET TRUNG'!J43+'[17]ĐƯỜNG SÔNG'!J43</f>
        <v>0</v>
      </c>
      <c r="K42" s="157"/>
    </row>
    <row r="43" spans="1:11" ht="40.049999999999997" customHeight="1">
      <c r="A43" s="155" t="s">
        <v>27</v>
      </c>
      <c r="B43" s="804" t="s">
        <v>64</v>
      </c>
      <c r="C43" s="804"/>
      <c r="D43" s="804"/>
      <c r="E43" s="804"/>
      <c r="F43" s="804"/>
      <c r="G43" s="804"/>
      <c r="H43" s="804"/>
      <c r="I43" s="804"/>
      <c r="J43" s="804"/>
      <c r="K43" s="330"/>
    </row>
    <row r="44" spans="1:11" ht="40.049999999999997" customHeight="1">
      <c r="A44" s="154">
        <v>1</v>
      </c>
      <c r="B44" s="36" t="s">
        <v>65</v>
      </c>
      <c r="C44" s="38" t="s">
        <v>5</v>
      </c>
      <c r="D44" s="327">
        <f>'[17]LONG DAI'!D44+'[17]BAC QUANG BINH'!D45+'[17]THUY LOI'!D45+'[17]XỔ SỐ'!D45+[17]NƯỚC!D45+'[17]ĐÔ THỊ'!D45+'[17]LE NINH'!D45+'[17]VIET TRUNG'!D45+'[17]ĐƯỜNG SÔNG'!D45</f>
        <v>5286</v>
      </c>
      <c r="E44" s="327">
        <f>'[17]LONG DAI'!E44+'[17]BAC QUANG BINH'!E45+'[17]THUY LOI'!E45+'[17]XỔ SỐ'!E45+[17]NƯỚC!E45+'[17]ĐÔ THỊ'!E45+'[17]LE NINH'!E45+'[17]VIET TRUNG'!E45+'[17]ĐƯỜNG SÔNG'!E45</f>
        <v>6101</v>
      </c>
      <c r="F44" s="327">
        <f>'[17]LONG DAI'!F44+'[17]BAC QUANG BINH'!F45+'[17]THUY LOI'!F45+'[17]XỔ SỐ'!F45+[17]NƯỚC!F45+'[17]ĐÔ THỊ'!F45+'[17]LE NINH'!F45+'[17]VIET TRUNG'!F45+'[17]ĐƯỜNG SÔNG'!F45</f>
        <v>6159</v>
      </c>
      <c r="G44" s="327">
        <f>'[17]LONG DAI'!G44+'[17]BAC QUANG BINH'!G45+'[17]THUY LOI'!G45+'[17]XỔ SỐ'!G45+[17]NƯỚC!G45+'[17]ĐÔ THỊ'!G45+'[17]LE NINH'!G45+'[17]VIET TRUNG'!G45+'[17]ĐƯỜNG SÔNG'!G45</f>
        <v>6918</v>
      </c>
      <c r="H44" s="327">
        <f>'[17]LONG DAI'!H44+'[17]BAC QUANG BINH'!H45+'[17]THUY LOI'!H45+'[17]XỔ SỐ'!H45+[17]NƯỚC!H45+'[17]ĐÔ THỊ'!H45+'[17]LE NINH'!H45+'[17]VIET TRUNG'!H45+'[17]ĐƯỜNG SÔNG'!H45</f>
        <v>10013</v>
      </c>
      <c r="I44" s="327">
        <f>'[17]LONG DAI'!I44+'[17]BAC QUANG BINH'!I45+'[17]THUY LOI'!I45+'[17]XỔ SỐ'!I45+[17]NƯỚC!I45+'[17]ĐÔ THỊ'!I45+'[17]LE NINH'!I45+'[17]VIET TRUNG'!I45+'[17]ĐƯỜNG SÔNG'!I45</f>
        <v>9921</v>
      </c>
      <c r="J44" s="327">
        <f>'[17]LONG DAI'!J44+'[17]BAC QUANG BINH'!J45+'[17]THUY LOI'!J45+'[17]XỔ SỐ'!J45+[17]NƯỚC!J45+'[17]ĐÔ THỊ'!J45+'[17]LE NINH'!J45+'[17]VIET TRUNG'!J45+'[17]ĐƯỜNG SÔNG'!J45</f>
        <v>7399.666666666667</v>
      </c>
      <c r="K44" s="157"/>
    </row>
    <row r="45" spans="1:11" ht="40.049999999999997" customHeight="1">
      <c r="A45" s="154">
        <v>2</v>
      </c>
      <c r="B45" s="36" t="s">
        <v>66</v>
      </c>
      <c r="C45" s="38" t="s">
        <v>5</v>
      </c>
      <c r="D45" s="327">
        <f>'[17]LONG DAI'!D45+'[17]BAC QUANG BINH'!D46+'[17]THUY LOI'!D46+'[17]XỔ SỐ'!D46+[17]NƯỚC!D46+'[17]ĐÔ THỊ'!D46+'[17]LE NINH'!D46+'[17]VIET TRUNG'!D46+'[17]ĐƯỜNG SÔNG'!D46</f>
        <v>0</v>
      </c>
      <c r="E45" s="327">
        <f>'[17]LONG DAI'!E45+'[17]BAC QUANG BINH'!E46+'[17]THUY LOI'!E46+'[17]XỔ SỐ'!E46+[17]NƯỚC!E46+'[17]ĐÔ THỊ'!E46+'[17]LE NINH'!E46+'[17]VIET TRUNG'!E46+'[17]ĐƯỜNG SÔNG'!E46</f>
        <v>0</v>
      </c>
      <c r="F45" s="327">
        <f>'[17]LONG DAI'!F45+'[17]BAC QUANG BINH'!F46+'[17]THUY LOI'!F46+'[17]XỔ SỐ'!F46+[17]NƯỚC!F46+'[17]ĐÔ THỊ'!F46+'[17]LE NINH'!F46+'[17]VIET TRUNG'!F46+'[17]ĐƯỜNG SÔNG'!F46</f>
        <v>0</v>
      </c>
      <c r="G45" s="327">
        <f>'[17]LONG DAI'!G45+'[17]BAC QUANG BINH'!G46+'[17]THUY LOI'!G46+'[17]XỔ SỐ'!G46+[17]NƯỚC!G46+'[17]ĐÔ THỊ'!G46+'[17]LE NINH'!G46+'[17]VIET TRUNG'!G46+'[17]ĐƯỜNG SÔNG'!G46</f>
        <v>0</v>
      </c>
      <c r="H45" s="327">
        <f>'[17]LONG DAI'!H45+'[17]BAC QUANG BINH'!H46+'[17]THUY LOI'!H46+'[17]XỔ SỐ'!H46+[17]NƯỚC!H46+'[17]ĐÔ THỊ'!H46+'[17]LE NINH'!H46+'[17]VIET TRUNG'!H46+'[17]ĐƯỜNG SÔNG'!H46</f>
        <v>0</v>
      </c>
      <c r="I45" s="327">
        <f>'[17]LONG DAI'!I45+'[17]BAC QUANG BINH'!I46+'[17]THUY LOI'!I46+'[17]XỔ SỐ'!I46+[17]NƯỚC!I46+'[17]ĐÔ THỊ'!I46+'[17]LE NINH'!I46+'[17]VIET TRUNG'!I46+'[17]ĐƯỜNG SÔNG'!I46</f>
        <v>0</v>
      </c>
      <c r="J45" s="327">
        <f>'[17]LONG DAI'!J45+'[17]BAC QUANG BINH'!J46+'[17]THUY LOI'!J46+'[17]XỔ SỐ'!J46+[17]NƯỚC!J46+'[17]ĐÔ THỊ'!J46+'[17]LE NINH'!J46+'[17]VIET TRUNG'!J46+'[17]ĐƯỜNG SÔNG'!J46</f>
        <v>0</v>
      </c>
      <c r="K45" s="157"/>
    </row>
    <row r="46" spans="1:11" ht="40.049999999999997" customHeight="1">
      <c r="A46" s="155" t="s">
        <v>28</v>
      </c>
      <c r="B46" s="804" t="s">
        <v>67</v>
      </c>
      <c r="C46" s="804"/>
      <c r="D46" s="804"/>
      <c r="E46" s="804"/>
      <c r="F46" s="804"/>
      <c r="G46" s="804"/>
      <c r="H46" s="804"/>
      <c r="I46" s="804"/>
      <c r="J46" s="804"/>
      <c r="K46" s="330"/>
    </row>
    <row r="47" spans="1:11" ht="40.049999999999997" customHeight="1">
      <c r="A47" s="154">
        <v>1</v>
      </c>
      <c r="B47" s="36" t="s">
        <v>68</v>
      </c>
      <c r="C47" s="38" t="s">
        <v>5</v>
      </c>
      <c r="D47" s="327">
        <f>'[17]LONG DAI'!D47+'[17]BAC QUANG BINH'!D48+'[17]THUY LOI'!D48+'[17]XỔ SỐ'!D48+[17]NƯỚC!D48+'[17]ĐÔ THỊ'!D48+'[17]LE NINH'!D48+'[17]VIET TRUNG'!D48+'[17]ĐƯỜNG SÔNG'!D48</f>
        <v>695377</v>
      </c>
      <c r="E47" s="327">
        <f>'[17]LONG DAI'!E47+'[17]BAC QUANG BINH'!E48+'[17]THUY LOI'!E48+'[17]XỔ SỐ'!E48+[17]NƯỚC!E48+'[17]ĐÔ THỊ'!E48+'[17]LE NINH'!E48+'[17]VIET TRUNG'!E48+'[17]ĐƯỜNG SÔNG'!E48</f>
        <v>653981</v>
      </c>
      <c r="F47" s="327">
        <f>'[17]LONG DAI'!F47+'[17]BAC QUANG BINH'!F48+'[17]THUY LOI'!F48+'[17]XỔ SỐ'!F48+[17]NƯỚC!F48+'[17]ĐÔ THỊ'!F48+'[17]LE NINH'!F48+'[17]VIET TRUNG'!F48+'[17]ĐƯỜNG SÔNG'!F48</f>
        <v>705498</v>
      </c>
      <c r="G47" s="327">
        <f>'[17]LONG DAI'!G47+'[17]BAC QUANG BINH'!G48+'[17]THUY LOI'!G48+'[17]XỔ SỐ'!G48+[17]NƯỚC!G48+'[17]ĐÔ THỊ'!G48+'[17]LE NINH'!G48+'[17]VIET TRUNG'!G48+'[17]ĐƯỜNG SÔNG'!G48</f>
        <v>768999</v>
      </c>
      <c r="H47" s="327">
        <f>'[17]LONG DAI'!H47+'[17]BAC QUANG BINH'!H48+'[17]THUY LOI'!H48+'[17]XỔ SỐ'!H48+[17]NƯỚC!H48+'[17]ĐÔ THỊ'!H48+'[17]LE NINH'!H48+'[17]VIET TRUNG'!H48+'[17]ĐƯỜNG SÔNG'!H48</f>
        <v>1566104</v>
      </c>
      <c r="I47" s="327">
        <f>'[17]LONG DAI'!I47+'[17]BAC QUANG BINH'!I48+'[17]THUY LOI'!I48+'[17]XỔ SỐ'!I48+[17]NƯỚC!I48+'[17]ĐÔ THỊ'!I48+'[17]LE NINH'!I48+'[17]VIET TRUNG'!I48+'[17]ĐƯỜNG SÔNG'!I48</f>
        <v>1568963</v>
      </c>
      <c r="J47" s="327">
        <f>'[17]LONG DAI'!J47+'[17]BAC QUANG BINH'!J48+'[17]THUY LOI'!J48+'[17]XỔ SỐ'!J48+[17]NƯỚC!J48+'[17]ĐÔ THỊ'!J48+'[17]LE NINH'!J48+'[17]VIET TRUNG'!J48+'[17]ĐƯỜNG SÔNG'!J48</f>
        <v>993153.66666666663</v>
      </c>
      <c r="K47" s="327"/>
    </row>
    <row r="48" spans="1:11" ht="40.049999999999997" customHeight="1">
      <c r="A48" s="156">
        <v>2</v>
      </c>
      <c r="B48" s="331" t="s">
        <v>66</v>
      </c>
      <c r="C48" s="332" t="s">
        <v>5</v>
      </c>
      <c r="D48" s="333">
        <f>'[17]LONG DAI'!D48+'[17]BAC QUANG BINH'!D49+'[17]THUY LOI'!D49+'[17]XỔ SỐ'!D49+[17]NƯỚC!D49+'[17]ĐÔ THỊ'!D49+'[17]LE NINH'!D49+'[17]VIET TRUNG'!D49+'[17]ĐƯỜNG SÔNG'!D49</f>
        <v>0</v>
      </c>
      <c r="E48" s="333">
        <f>'[17]LONG DAI'!E48+'[17]BAC QUANG BINH'!E49+'[17]THUY LOI'!E49+'[17]XỔ SỐ'!E49+[17]NƯỚC!E49+'[17]ĐÔ THỊ'!E49+'[17]LE NINH'!E49+'[17]VIET TRUNG'!E49+'[17]ĐƯỜNG SÔNG'!E49</f>
        <v>0</v>
      </c>
      <c r="F48" s="333">
        <f>'[17]LONG DAI'!F48+'[17]BAC QUANG BINH'!F49+'[17]THUY LOI'!F49+'[17]XỔ SỐ'!F49+[17]NƯỚC!F49+'[17]ĐÔ THỊ'!F49+'[17]LE NINH'!F49+'[17]VIET TRUNG'!F49+'[17]ĐƯỜNG SÔNG'!F49</f>
        <v>0</v>
      </c>
      <c r="G48" s="333">
        <f>'[17]LONG DAI'!G48+'[17]BAC QUANG BINH'!G49+'[17]THUY LOI'!G49+'[17]XỔ SỐ'!G49+[17]NƯỚC!G49+'[17]ĐÔ THỊ'!G49+'[17]LE NINH'!G49+'[17]VIET TRUNG'!G49+'[17]ĐƯỜNG SÔNG'!G49</f>
        <v>0</v>
      </c>
      <c r="H48" s="333">
        <f>'[17]LONG DAI'!H48+'[17]BAC QUANG BINH'!H49+'[17]THUY LOI'!H49+'[17]XỔ SỐ'!H49+[17]NƯỚC!H49+'[17]ĐÔ THỊ'!H49+'[17]LE NINH'!H49+'[17]VIET TRUNG'!H49+'[17]ĐƯỜNG SÔNG'!H49</f>
        <v>0</v>
      </c>
      <c r="I48" s="333">
        <f>'[17]LONG DAI'!I48+'[17]BAC QUANG BINH'!I49+'[17]THUY LOI'!I49+'[17]XỔ SỐ'!I49+[17]NƯỚC!I49+'[17]ĐÔ THỊ'!I49+'[17]LE NINH'!I49+'[17]VIET TRUNG'!I49+'[17]ĐƯỜNG SÔNG'!I49</f>
        <v>0</v>
      </c>
      <c r="J48" s="333">
        <f>'[17]LONG DAI'!J48+'[17]BAC QUANG BINH'!J49+'[17]THUY LOI'!J49+'[17]XỔ SỐ'!J49+[17]NƯỚC!J49+'[17]ĐÔ THỊ'!J49+'[17]LE NINH'!J49+'[17]VIET TRUNG'!J49+'[17]ĐƯỜNG SÔNG'!J49</f>
        <v>0</v>
      </c>
      <c r="K48" s="333"/>
    </row>
    <row r="49" spans="1:11" ht="40.049999999999997" customHeight="1">
      <c r="A49" s="157"/>
      <c r="B49" s="158"/>
      <c r="C49" s="157"/>
      <c r="D49" s="157"/>
      <c r="E49" s="157"/>
      <c r="F49" s="157"/>
      <c r="G49" s="157"/>
      <c r="H49" s="157"/>
      <c r="I49" s="157"/>
      <c r="J49" s="157"/>
      <c r="K49" s="157"/>
    </row>
  </sheetData>
  <mergeCells count="19">
    <mergeCell ref="B46:J46"/>
    <mergeCell ref="B8:K8"/>
    <mergeCell ref="B17:C17"/>
    <mergeCell ref="B29:J29"/>
    <mergeCell ref="B33:J33"/>
    <mergeCell ref="B43:J43"/>
    <mergeCell ref="A2:K2"/>
    <mergeCell ref="A3:K3"/>
    <mergeCell ref="A4:A5"/>
    <mergeCell ref="B4:B5"/>
    <mergeCell ref="C4:C5"/>
    <mergeCell ref="D4:D5"/>
    <mergeCell ref="E4:E5"/>
    <mergeCell ref="F4:F5"/>
    <mergeCell ref="G4:G5"/>
    <mergeCell ref="H4:H5"/>
    <mergeCell ref="I4:I5"/>
    <mergeCell ref="J4:J5"/>
    <mergeCell ref="K4:K5"/>
  </mergeCells>
  <printOptions horizontalCentered="1" verticalCentered="1"/>
  <pageMargins left="0.2" right="0.2" top="0.5" bottom="0.5" header="0.3" footer="0.3"/>
  <pageSetup paperSize="9" scale="90" orientation="landscape" r:id="rId1"/>
  <headerFooter>
    <oddFooter>&amp;C&amp;"Calibri,Regular"&amp;K000000&amp;P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R25"/>
  <sheetViews>
    <sheetView view="pageBreakPreview" zoomScale="60" workbookViewId="0">
      <selection activeCell="E18" sqref="E18"/>
    </sheetView>
  </sheetViews>
  <sheetFormatPr defaultColWidth="9.1328125" defaultRowHeight="18"/>
  <cols>
    <col min="1" max="1" width="7.1328125" style="37" customWidth="1"/>
    <col min="2" max="2" width="13.46484375" style="33" customWidth="1"/>
    <col min="3" max="3" width="10.1328125" style="33" customWidth="1"/>
    <col min="4" max="5" width="11" style="33" customWidth="1"/>
    <col min="6" max="6" width="9" style="33" customWidth="1"/>
    <col min="7" max="7" width="9.33203125" style="33" customWidth="1"/>
    <col min="8" max="8" width="10" style="33" customWidth="1"/>
    <col min="9" max="9" width="10.796875" style="33" customWidth="1"/>
    <col min="10" max="10" width="12.33203125" style="33" customWidth="1"/>
    <col min="11" max="11" width="10.33203125" style="33" customWidth="1"/>
    <col min="12" max="12" width="9.6640625" style="33" customWidth="1"/>
    <col min="13" max="13" width="11.33203125" style="33" customWidth="1"/>
    <col min="14" max="14" width="9.6640625" style="33" customWidth="1"/>
    <col min="15" max="15" width="16.1328125" style="33" bestFit="1" customWidth="1"/>
    <col min="16" max="16" width="12.46484375" style="33" customWidth="1"/>
    <col min="17" max="17" width="11" style="33" customWidth="1"/>
    <col min="18" max="18" width="11.1328125" style="33" customWidth="1"/>
    <col min="19" max="19" width="17.46484375" style="33" bestFit="1" customWidth="1"/>
    <col min="20" max="20" width="19.1328125" style="33" bestFit="1" customWidth="1"/>
    <col min="21" max="16384" width="9.1328125" style="33"/>
  </cols>
  <sheetData>
    <row r="1" spans="1:44" s="160" customFormat="1" ht="32" customHeight="1">
      <c r="A1" s="144" t="s">
        <v>266</v>
      </c>
      <c r="B1" s="46" t="s">
        <v>450</v>
      </c>
      <c r="C1" s="161"/>
      <c r="D1" s="162"/>
      <c r="E1" s="162"/>
      <c r="F1" s="162"/>
      <c r="G1" s="162"/>
      <c r="H1" s="163"/>
      <c r="O1" s="162"/>
      <c r="R1" s="806" t="s">
        <v>389</v>
      </c>
      <c r="S1" s="806"/>
      <c r="T1" s="806"/>
    </row>
    <row r="2" spans="1:44" s="31" customFormat="1" ht="77.650000000000006" customHeight="1">
      <c r="B2" s="807" t="s">
        <v>783</v>
      </c>
      <c r="C2" s="808"/>
      <c r="D2" s="808"/>
      <c r="E2" s="808"/>
      <c r="F2" s="808"/>
      <c r="G2" s="808"/>
      <c r="H2" s="808"/>
      <c r="I2" s="808"/>
      <c r="J2" s="808"/>
      <c r="K2" s="808"/>
      <c r="L2" s="808"/>
      <c r="M2" s="808"/>
      <c r="N2" s="808"/>
      <c r="O2" s="808"/>
      <c r="P2" s="808"/>
      <c r="Q2" s="808"/>
      <c r="R2" s="808"/>
      <c r="S2" s="808"/>
      <c r="T2" s="808"/>
      <c r="U2" s="164"/>
      <c r="X2" s="32"/>
    </row>
    <row r="3" spans="1:44" s="165" customFormat="1" ht="35" customHeight="1">
      <c r="B3" s="166"/>
      <c r="C3" s="166"/>
      <c r="D3" s="166"/>
      <c r="E3" s="166"/>
      <c r="F3" s="166"/>
      <c r="G3" s="166"/>
      <c r="H3" s="166"/>
      <c r="I3" s="166"/>
      <c r="J3" s="166"/>
      <c r="K3" s="166"/>
      <c r="L3" s="166"/>
      <c r="M3" s="166"/>
      <c r="N3" s="166"/>
      <c r="O3" s="166"/>
      <c r="P3" s="166"/>
      <c r="Q3" s="166"/>
      <c r="R3" s="166"/>
      <c r="S3" s="166"/>
      <c r="T3" s="166"/>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row>
    <row r="4" spans="1:44" s="167" customFormat="1" ht="40.049999999999997" customHeight="1">
      <c r="A4" s="809" t="s">
        <v>0</v>
      </c>
      <c r="B4" s="809" t="s">
        <v>256</v>
      </c>
      <c r="C4" s="809" t="s">
        <v>234</v>
      </c>
      <c r="D4" s="809"/>
      <c r="E4" s="809"/>
      <c r="F4" s="809"/>
      <c r="G4" s="809"/>
      <c r="H4" s="809"/>
      <c r="I4" s="809" t="s">
        <v>257</v>
      </c>
      <c r="J4" s="809"/>
      <c r="K4" s="809"/>
      <c r="L4" s="809"/>
      <c r="M4" s="809"/>
      <c r="N4" s="809"/>
      <c r="O4" s="809" t="s">
        <v>235</v>
      </c>
      <c r="P4" s="809"/>
      <c r="Q4" s="809"/>
      <c r="R4" s="809"/>
      <c r="S4" s="809"/>
      <c r="T4" s="809"/>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row>
    <row r="5" spans="1:44" s="167" customFormat="1" ht="40.049999999999997" customHeight="1">
      <c r="A5" s="809"/>
      <c r="B5" s="809"/>
      <c r="C5" s="809" t="s">
        <v>81</v>
      </c>
      <c r="D5" s="810" t="s">
        <v>236</v>
      </c>
      <c r="E5" s="810"/>
      <c r="F5" s="810"/>
      <c r="G5" s="810"/>
      <c r="H5" s="810"/>
      <c r="I5" s="809" t="s">
        <v>81</v>
      </c>
      <c r="J5" s="810" t="s">
        <v>236</v>
      </c>
      <c r="K5" s="810"/>
      <c r="L5" s="810"/>
      <c r="M5" s="810"/>
      <c r="N5" s="810"/>
      <c r="O5" s="809" t="s">
        <v>81</v>
      </c>
      <c r="P5" s="810" t="s">
        <v>236</v>
      </c>
      <c r="Q5" s="810"/>
      <c r="R5" s="810"/>
      <c r="S5" s="810"/>
      <c r="T5" s="810"/>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row>
    <row r="6" spans="1:44" s="167" customFormat="1" ht="120" customHeight="1">
      <c r="A6" s="809"/>
      <c r="B6" s="809"/>
      <c r="C6" s="809"/>
      <c r="D6" s="38" t="s">
        <v>237</v>
      </c>
      <c r="E6" s="38" t="s">
        <v>238</v>
      </c>
      <c r="F6" s="38" t="s">
        <v>239</v>
      </c>
      <c r="G6" s="38" t="s">
        <v>240</v>
      </c>
      <c r="H6" s="38" t="s">
        <v>241</v>
      </c>
      <c r="I6" s="809"/>
      <c r="J6" s="38" t="s">
        <v>237</v>
      </c>
      <c r="K6" s="38" t="s">
        <v>238</v>
      </c>
      <c r="L6" s="38" t="s">
        <v>239</v>
      </c>
      <c r="M6" s="38" t="s">
        <v>240</v>
      </c>
      <c r="N6" s="38" t="s">
        <v>241</v>
      </c>
      <c r="O6" s="809"/>
      <c r="P6" s="38" t="s">
        <v>237</v>
      </c>
      <c r="Q6" s="38" t="s">
        <v>238</v>
      </c>
      <c r="R6" s="38" t="s">
        <v>239</v>
      </c>
      <c r="S6" s="38" t="s">
        <v>240</v>
      </c>
      <c r="T6" s="38" t="s">
        <v>241</v>
      </c>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row>
    <row r="7" spans="1:44" s="167" customFormat="1" ht="40.049999999999997" customHeight="1">
      <c r="A7" s="38">
        <v>1</v>
      </c>
      <c r="B7" s="619" t="s">
        <v>263</v>
      </c>
      <c r="C7" s="620">
        <f>SUM(D7:H7)</f>
        <v>744</v>
      </c>
      <c r="D7" s="621">
        <v>0</v>
      </c>
      <c r="E7" s="621">
        <v>0</v>
      </c>
      <c r="F7" s="621">
        <v>26</v>
      </c>
      <c r="G7" s="621">
        <v>73</v>
      </c>
      <c r="H7" s="621">
        <v>645</v>
      </c>
      <c r="I7" s="620">
        <f>SUM(J7:N7)</f>
        <v>25620</v>
      </c>
      <c r="J7" s="620"/>
      <c r="K7" s="620"/>
      <c r="L7" s="620">
        <v>661</v>
      </c>
      <c r="M7" s="620">
        <v>4528</v>
      </c>
      <c r="N7" s="620">
        <v>20431</v>
      </c>
      <c r="O7" s="620">
        <f>SUM(P7:T7)</f>
        <v>2174668</v>
      </c>
      <c r="P7" s="621"/>
      <c r="Q7" s="621"/>
      <c r="R7" s="621"/>
      <c r="S7" s="621">
        <v>1407094</v>
      </c>
      <c r="T7" s="621">
        <v>767574</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row>
    <row r="8" spans="1:44" s="167" customFormat="1" ht="40.049999999999997" customHeight="1">
      <c r="A8" s="38">
        <v>2</v>
      </c>
      <c r="B8" s="622" t="s">
        <v>69</v>
      </c>
      <c r="C8" s="620">
        <f t="shared" ref="C8:C13" si="0">SUM(D8:H8)</f>
        <v>753</v>
      </c>
      <c r="D8" s="621"/>
      <c r="E8" s="621"/>
      <c r="F8" s="621">
        <v>26</v>
      </c>
      <c r="G8" s="621">
        <v>82</v>
      </c>
      <c r="H8" s="621">
        <f>51+594</f>
        <v>645</v>
      </c>
      <c r="I8" s="620">
        <f t="shared" ref="I8:I13" si="1">SUM(J8:N8)</f>
        <v>24856</v>
      </c>
      <c r="J8" s="620"/>
      <c r="K8" s="620"/>
      <c r="L8" s="620">
        <f>181+566</f>
        <v>747</v>
      </c>
      <c r="M8" s="620">
        <v>7913</v>
      </c>
      <c r="N8" s="620">
        <v>16196</v>
      </c>
      <c r="O8" s="620">
        <f t="shared" ref="O8:O13" si="2">SUM(P8:T8)</f>
        <v>2364390</v>
      </c>
      <c r="P8" s="621"/>
      <c r="Q8" s="621"/>
      <c r="R8" s="621"/>
      <c r="S8" s="621">
        <v>444961</v>
      </c>
      <c r="T8" s="621">
        <v>1919429</v>
      </c>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row>
    <row r="9" spans="1:44" s="167" customFormat="1" ht="40.049999999999997" customHeight="1">
      <c r="A9" s="38">
        <v>3</v>
      </c>
      <c r="B9" s="622" t="s">
        <v>70</v>
      </c>
      <c r="C9" s="620">
        <f t="shared" si="0"/>
        <v>743</v>
      </c>
      <c r="D9" s="621"/>
      <c r="E9" s="621"/>
      <c r="F9" s="621">
        <f>12+14</f>
        <v>26</v>
      </c>
      <c r="G9" s="621">
        <f>6+44+23</f>
        <v>73</v>
      </c>
      <c r="H9" s="621">
        <v>644</v>
      </c>
      <c r="I9" s="620">
        <f t="shared" si="1"/>
        <v>23955</v>
      </c>
      <c r="J9" s="620"/>
      <c r="K9" s="620"/>
      <c r="L9" s="620">
        <f>34+345+337</f>
        <v>716</v>
      </c>
      <c r="M9" s="620">
        <f>527+3499+86+84</f>
        <v>4196</v>
      </c>
      <c r="N9" s="620">
        <f>16210+2577+89+167</f>
        <v>19043</v>
      </c>
      <c r="O9" s="620">
        <f t="shared" si="2"/>
        <v>2390465</v>
      </c>
      <c r="P9" s="621"/>
      <c r="Q9" s="621"/>
      <c r="R9" s="621">
        <v>5530</v>
      </c>
      <c r="S9" s="621">
        <v>850345</v>
      </c>
      <c r="T9" s="621">
        <v>1534590</v>
      </c>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row>
    <row r="10" spans="1:44" s="167" customFormat="1" ht="40.049999999999997" customHeight="1">
      <c r="A10" s="38">
        <v>4</v>
      </c>
      <c r="B10" s="622" t="s">
        <v>71</v>
      </c>
      <c r="C10" s="620">
        <f t="shared" si="0"/>
        <v>744</v>
      </c>
      <c r="D10" s="621"/>
      <c r="E10" s="621"/>
      <c r="F10" s="621">
        <v>20</v>
      </c>
      <c r="G10" s="621">
        <v>87</v>
      </c>
      <c r="H10" s="621">
        <v>637</v>
      </c>
      <c r="I10" s="620">
        <f t="shared" si="1"/>
        <v>25406</v>
      </c>
      <c r="J10" s="620"/>
      <c r="K10" s="620"/>
      <c r="L10" s="620">
        <v>720</v>
      </c>
      <c r="M10" s="620">
        <v>5888</v>
      </c>
      <c r="N10" s="620">
        <v>18798</v>
      </c>
      <c r="O10" s="620">
        <f t="shared" si="2"/>
        <v>2371948</v>
      </c>
      <c r="P10" s="621"/>
      <c r="Q10" s="621"/>
      <c r="R10" s="621">
        <v>1613</v>
      </c>
      <c r="S10" s="621">
        <v>567898</v>
      </c>
      <c r="T10" s="621">
        <v>1802437</v>
      </c>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row>
    <row r="11" spans="1:44" s="167" customFormat="1" ht="40.049999999999997" customHeight="1">
      <c r="A11" s="38">
        <v>5</v>
      </c>
      <c r="B11" s="622" t="s">
        <v>72</v>
      </c>
      <c r="C11" s="620">
        <f t="shared" si="0"/>
        <v>717</v>
      </c>
      <c r="D11" s="621"/>
      <c r="E11" s="621"/>
      <c r="F11" s="621">
        <v>20</v>
      </c>
      <c r="G11" s="621">
        <v>81</v>
      </c>
      <c r="H11" s="621">
        <v>616</v>
      </c>
      <c r="I11" s="620">
        <f t="shared" si="1"/>
        <v>25336</v>
      </c>
      <c r="J11" s="620"/>
      <c r="K11" s="620"/>
      <c r="L11" s="620">
        <v>728</v>
      </c>
      <c r="M11" s="620">
        <v>6260</v>
      </c>
      <c r="N11" s="620">
        <v>18348</v>
      </c>
      <c r="O11" s="620">
        <f t="shared" si="2"/>
        <v>1932887</v>
      </c>
      <c r="P11" s="621"/>
      <c r="Q11" s="621"/>
      <c r="R11" s="621">
        <v>2689</v>
      </c>
      <c r="S11" s="621">
        <v>667878</v>
      </c>
      <c r="T11" s="621">
        <v>1262320</v>
      </c>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row>
    <row r="12" spans="1:44" s="167" customFormat="1" ht="40.049999999999997" customHeight="1">
      <c r="A12" s="38">
        <v>6</v>
      </c>
      <c r="B12" s="622" t="s">
        <v>73</v>
      </c>
      <c r="C12" s="620">
        <f t="shared" si="0"/>
        <v>701</v>
      </c>
      <c r="D12" s="621"/>
      <c r="E12" s="621"/>
      <c r="F12" s="621">
        <v>24</v>
      </c>
      <c r="G12" s="621">
        <v>70</v>
      </c>
      <c r="H12" s="621">
        <v>607</v>
      </c>
      <c r="I12" s="620">
        <f t="shared" si="1"/>
        <v>24916</v>
      </c>
      <c r="J12" s="620"/>
      <c r="K12" s="620"/>
      <c r="L12" s="620">
        <v>1273</v>
      </c>
      <c r="M12" s="620">
        <v>5512</v>
      </c>
      <c r="N12" s="620">
        <v>18131</v>
      </c>
      <c r="O12" s="620">
        <f t="shared" si="2"/>
        <v>2158856</v>
      </c>
      <c r="P12" s="621"/>
      <c r="Q12" s="621"/>
      <c r="R12" s="621">
        <v>2445</v>
      </c>
      <c r="S12" s="621">
        <v>510062</v>
      </c>
      <c r="T12" s="621">
        <v>1646349</v>
      </c>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row>
    <row r="13" spans="1:44" s="167" customFormat="1" ht="40.049999999999997" customHeight="1">
      <c r="A13" s="38">
        <v>7</v>
      </c>
      <c r="B13" s="622" t="s">
        <v>74</v>
      </c>
      <c r="C13" s="620">
        <f t="shared" si="0"/>
        <v>696</v>
      </c>
      <c r="D13" s="621"/>
      <c r="E13" s="621"/>
      <c r="F13" s="621">
        <v>33</v>
      </c>
      <c r="G13" s="621">
        <v>61</v>
      </c>
      <c r="H13" s="621">
        <v>602</v>
      </c>
      <c r="I13" s="620">
        <f t="shared" si="1"/>
        <v>25359</v>
      </c>
      <c r="J13" s="620"/>
      <c r="K13" s="620"/>
      <c r="L13" s="620">
        <v>2048</v>
      </c>
      <c r="M13" s="620">
        <v>5257</v>
      </c>
      <c r="N13" s="620">
        <v>18054</v>
      </c>
      <c r="O13" s="620">
        <f t="shared" si="2"/>
        <v>2780078</v>
      </c>
      <c r="P13" s="621"/>
      <c r="Q13" s="621"/>
      <c r="R13" s="621"/>
      <c r="S13" s="621">
        <f>386631+321548</f>
        <v>708179</v>
      </c>
      <c r="T13" s="621">
        <f>1647482+424417</f>
        <v>2071899</v>
      </c>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row>
    <row r="14" spans="1:4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row>
    <row r="15" spans="1:4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row>
    <row r="16" spans="1:4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row>
    <row r="17" spans="21:4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row>
    <row r="18" spans="21:4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row>
    <row r="19" spans="21:4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row>
    <row r="20" spans="21:4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row>
    <row r="21" spans="21:4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row>
    <row r="22" spans="21:4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row>
    <row r="23" spans="21:4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row>
    <row r="24" spans="21:4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row>
    <row r="25" spans="21:4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row>
  </sheetData>
  <mergeCells count="13">
    <mergeCell ref="R1:T1"/>
    <mergeCell ref="B2:T2"/>
    <mergeCell ref="A4:A6"/>
    <mergeCell ref="B4:B6"/>
    <mergeCell ref="C4:H4"/>
    <mergeCell ref="I4:N4"/>
    <mergeCell ref="O4:T4"/>
    <mergeCell ref="C5:C6"/>
    <mergeCell ref="D5:H5"/>
    <mergeCell ref="I5:I6"/>
    <mergeCell ref="J5:N5"/>
    <mergeCell ref="O5:O6"/>
    <mergeCell ref="P5:T5"/>
  </mergeCells>
  <printOptions horizontalCentered="1" verticalCentered="1"/>
  <pageMargins left="0.2" right="0.2" top="0.5" bottom="0.5" header="0.3" footer="0.3"/>
  <pageSetup paperSize="8" scale="8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8"/>
  <sheetViews>
    <sheetView view="pageBreakPreview" topLeftCell="A4" zoomScale="60" workbookViewId="0">
      <selection activeCell="A4" sqref="A4:A6"/>
    </sheetView>
  </sheetViews>
  <sheetFormatPr defaultColWidth="9.1328125" defaultRowHeight="40.049999999999997" customHeight="1"/>
  <cols>
    <col min="1" max="1" width="7.1328125" style="37" customWidth="1"/>
    <col min="2" max="2" width="32" style="33" customWidth="1"/>
    <col min="3" max="3" width="12.1328125" style="33" customWidth="1"/>
    <col min="4" max="4" width="14.33203125" style="33" customWidth="1"/>
    <col min="5" max="5" width="13.6640625" style="33" customWidth="1"/>
    <col min="6" max="6" width="12.6640625" style="33" customWidth="1"/>
    <col min="7" max="7" width="15.46484375" style="33" customWidth="1"/>
    <col min="8" max="8" width="14.6640625" style="33" customWidth="1"/>
    <col min="9" max="9" width="13.33203125" style="33" customWidth="1"/>
    <col min="10" max="16384" width="9.1328125" style="33"/>
  </cols>
  <sheetData>
    <row r="1" spans="1:13" s="160" customFormat="1" ht="40.049999999999997" customHeight="1">
      <c r="A1" s="46" t="s">
        <v>450</v>
      </c>
      <c r="C1" s="161"/>
      <c r="D1" s="162"/>
      <c r="E1" s="162"/>
      <c r="I1" s="72" t="s">
        <v>403</v>
      </c>
    </row>
    <row r="2" spans="1:13" s="31" customFormat="1" ht="70.900000000000006" customHeight="1">
      <c r="A2" s="811" t="s">
        <v>784</v>
      </c>
      <c r="B2" s="812"/>
      <c r="C2" s="812"/>
      <c r="D2" s="812"/>
      <c r="E2" s="812"/>
      <c r="F2" s="812"/>
      <c r="G2" s="812"/>
      <c r="H2" s="812"/>
      <c r="I2" s="812"/>
      <c r="J2" s="164"/>
      <c r="M2" s="32"/>
    </row>
    <row r="3" spans="1:13" s="31" customFormat="1" ht="40.049999999999997" customHeight="1">
      <c r="A3" s="168"/>
      <c r="B3" s="168"/>
      <c r="C3" s="168"/>
      <c r="D3" s="168"/>
      <c r="E3" s="168"/>
      <c r="F3" s="168"/>
      <c r="G3" s="168"/>
      <c r="H3" s="168"/>
      <c r="I3" s="169" t="s">
        <v>258</v>
      </c>
      <c r="J3" s="168"/>
      <c r="M3" s="32"/>
    </row>
    <row r="4" spans="1:13" ht="30" customHeight="1">
      <c r="A4" s="809" t="s">
        <v>0</v>
      </c>
      <c r="B4" s="809" t="s">
        <v>256</v>
      </c>
      <c r="C4" s="809" t="s">
        <v>259</v>
      </c>
      <c r="D4" s="809"/>
      <c r="E4" s="809"/>
      <c r="F4" s="809" t="s">
        <v>159</v>
      </c>
      <c r="G4" s="809"/>
      <c r="H4" s="809"/>
      <c r="I4" s="809" t="s">
        <v>260</v>
      </c>
    </row>
    <row r="5" spans="1:13" ht="30" customHeight="1">
      <c r="A5" s="809"/>
      <c r="B5" s="809"/>
      <c r="C5" s="813" t="s">
        <v>81</v>
      </c>
      <c r="D5" s="815" t="s">
        <v>171</v>
      </c>
      <c r="E5" s="816"/>
      <c r="F5" s="813" t="s">
        <v>81</v>
      </c>
      <c r="G5" s="810" t="s">
        <v>171</v>
      </c>
      <c r="H5" s="810"/>
      <c r="I5" s="809"/>
    </row>
    <row r="6" spans="1:13" ht="30" customHeight="1">
      <c r="A6" s="809"/>
      <c r="B6" s="809"/>
      <c r="C6" s="814"/>
      <c r="D6" s="44" t="s">
        <v>261</v>
      </c>
      <c r="E6" s="44" t="s">
        <v>262</v>
      </c>
      <c r="F6" s="814"/>
      <c r="G6" s="44" t="s">
        <v>261</v>
      </c>
      <c r="H6" s="44" t="s">
        <v>262</v>
      </c>
      <c r="I6" s="809"/>
    </row>
    <row r="7" spans="1:13" ht="36" customHeight="1">
      <c r="A7" s="45">
        <v>1</v>
      </c>
      <c r="B7" s="34" t="s">
        <v>263</v>
      </c>
      <c r="C7" s="192"/>
      <c r="D7" s="191"/>
      <c r="E7" s="191"/>
      <c r="F7" s="191"/>
      <c r="G7" s="191"/>
      <c r="H7" s="191"/>
      <c r="I7" s="191"/>
    </row>
    <row r="8" spans="1:13" ht="36" customHeight="1">
      <c r="A8" s="45"/>
      <c r="B8" s="170" t="s">
        <v>264</v>
      </c>
      <c r="C8" s="192">
        <f t="shared" ref="C8:C27" si="0">D8+E8</f>
        <v>25161</v>
      </c>
      <c r="D8" s="38">
        <v>1988</v>
      </c>
      <c r="E8" s="38">
        <v>23173</v>
      </c>
      <c r="F8" s="192">
        <f>G8+H8</f>
        <v>22399</v>
      </c>
      <c r="G8" s="324">
        <v>1727</v>
      </c>
      <c r="H8" s="324">
        <v>20672</v>
      </c>
      <c r="I8" s="324">
        <v>584</v>
      </c>
    </row>
    <row r="9" spans="1:13" ht="36" customHeight="1">
      <c r="A9" s="45"/>
      <c r="B9" s="170" t="s">
        <v>265</v>
      </c>
      <c r="C9" s="192">
        <f t="shared" si="0"/>
        <v>25161</v>
      </c>
      <c r="D9" s="38">
        <v>1988</v>
      </c>
      <c r="E9" s="38">
        <v>23173</v>
      </c>
      <c r="F9" s="192">
        <f t="shared" ref="F9:F27" si="1">G9+H9</f>
        <v>22165</v>
      </c>
      <c r="G9" s="324">
        <v>1787</v>
      </c>
      <c r="H9" s="324">
        <v>20378</v>
      </c>
      <c r="I9" s="324">
        <v>571</v>
      </c>
    </row>
    <row r="10" spans="1:13" ht="36" customHeight="1">
      <c r="A10" s="45">
        <v>2</v>
      </c>
      <c r="B10" s="34" t="s">
        <v>69</v>
      </c>
      <c r="C10" s="192"/>
      <c r="D10" s="191"/>
      <c r="E10" s="191"/>
      <c r="F10" s="192"/>
      <c r="G10" s="191"/>
      <c r="H10" s="191"/>
      <c r="I10" s="191"/>
    </row>
    <row r="11" spans="1:13" ht="36" customHeight="1">
      <c r="A11" s="45"/>
      <c r="B11" s="170" t="s">
        <v>264</v>
      </c>
      <c r="C11" s="192">
        <f t="shared" si="0"/>
        <v>25226</v>
      </c>
      <c r="D11" s="38">
        <v>1953</v>
      </c>
      <c r="E11" s="38">
        <v>23273</v>
      </c>
      <c r="F11" s="192">
        <f t="shared" si="1"/>
        <v>22165</v>
      </c>
      <c r="G11" s="324">
        <v>1787</v>
      </c>
      <c r="H11" s="324">
        <v>20378</v>
      </c>
      <c r="I11" s="324">
        <v>571</v>
      </c>
    </row>
    <row r="12" spans="1:13" ht="36" customHeight="1">
      <c r="A12" s="45"/>
      <c r="B12" s="170" t="s">
        <v>265</v>
      </c>
      <c r="C12" s="192">
        <f t="shared" si="0"/>
        <v>25226</v>
      </c>
      <c r="D12" s="38">
        <v>1953</v>
      </c>
      <c r="E12" s="38">
        <v>23273</v>
      </c>
      <c r="F12" s="192">
        <f t="shared" si="1"/>
        <v>22523</v>
      </c>
      <c r="G12" s="324">
        <v>1822</v>
      </c>
      <c r="H12" s="324">
        <v>20701</v>
      </c>
      <c r="I12" s="324">
        <v>603</v>
      </c>
    </row>
    <row r="13" spans="1:13" ht="36" customHeight="1">
      <c r="A13" s="45">
        <v>3</v>
      </c>
      <c r="B13" s="34" t="s">
        <v>70</v>
      </c>
      <c r="C13" s="192"/>
      <c r="D13" s="191"/>
      <c r="E13" s="191"/>
      <c r="F13" s="192"/>
      <c r="G13" s="191"/>
      <c r="H13" s="191"/>
      <c r="I13" s="191"/>
    </row>
    <row r="14" spans="1:13" ht="36" customHeight="1">
      <c r="A14" s="45"/>
      <c r="B14" s="171" t="s">
        <v>264</v>
      </c>
      <c r="C14" s="192">
        <f t="shared" si="0"/>
        <v>25196</v>
      </c>
      <c r="D14" s="38">
        <v>1923</v>
      </c>
      <c r="E14" s="38">
        <v>23273</v>
      </c>
      <c r="F14" s="192">
        <f t="shared" si="1"/>
        <v>22523</v>
      </c>
      <c r="G14" s="324">
        <v>1822</v>
      </c>
      <c r="H14" s="324">
        <v>20701</v>
      </c>
      <c r="I14" s="324">
        <v>603</v>
      </c>
    </row>
    <row r="15" spans="1:13" ht="36" customHeight="1">
      <c r="A15" s="45"/>
      <c r="B15" s="171" t="s">
        <v>265</v>
      </c>
      <c r="C15" s="192">
        <f t="shared" si="0"/>
        <v>25196</v>
      </c>
      <c r="D15" s="38">
        <v>1923</v>
      </c>
      <c r="E15" s="38">
        <v>23273</v>
      </c>
      <c r="F15" s="192">
        <f t="shared" si="1"/>
        <v>22221</v>
      </c>
      <c r="G15" s="324">
        <v>1767</v>
      </c>
      <c r="H15" s="324">
        <v>20454</v>
      </c>
      <c r="I15" s="324">
        <v>613</v>
      </c>
    </row>
    <row r="16" spans="1:13" ht="36" customHeight="1">
      <c r="A16" s="45">
        <v>4</v>
      </c>
      <c r="B16" s="34" t="s">
        <v>71</v>
      </c>
      <c r="C16" s="192"/>
      <c r="D16" s="191"/>
      <c r="E16" s="191"/>
      <c r="F16" s="192"/>
      <c r="G16" s="191"/>
      <c r="H16" s="191"/>
      <c r="I16" s="191"/>
    </row>
    <row r="17" spans="1:9" ht="36" customHeight="1">
      <c r="A17" s="45"/>
      <c r="B17" s="171" t="s">
        <v>264</v>
      </c>
      <c r="C17" s="192">
        <f t="shared" si="0"/>
        <v>24383</v>
      </c>
      <c r="D17" s="38">
        <v>1888</v>
      </c>
      <c r="E17" s="38">
        <v>22495</v>
      </c>
      <c r="F17" s="192">
        <f t="shared" si="1"/>
        <v>22221</v>
      </c>
      <c r="G17" s="324">
        <v>1767</v>
      </c>
      <c r="H17" s="324">
        <v>20454</v>
      </c>
      <c r="I17" s="324">
        <v>613</v>
      </c>
    </row>
    <row r="18" spans="1:9" ht="36" customHeight="1">
      <c r="A18" s="45"/>
      <c r="B18" s="171" t="s">
        <v>265</v>
      </c>
      <c r="C18" s="192">
        <f t="shared" si="0"/>
        <v>24395</v>
      </c>
      <c r="D18" s="38">
        <v>1888</v>
      </c>
      <c r="E18" s="38">
        <v>22507</v>
      </c>
      <c r="F18" s="192">
        <f t="shared" si="1"/>
        <v>21843</v>
      </c>
      <c r="G18" s="324">
        <v>1727</v>
      </c>
      <c r="H18" s="324">
        <v>20116</v>
      </c>
      <c r="I18" s="324">
        <v>587</v>
      </c>
    </row>
    <row r="19" spans="1:9" ht="36" customHeight="1">
      <c r="A19" s="45">
        <v>5</v>
      </c>
      <c r="B19" s="34" t="s">
        <v>72</v>
      </c>
      <c r="C19" s="192"/>
      <c r="D19" s="191"/>
      <c r="E19" s="191"/>
      <c r="F19" s="192"/>
      <c r="G19" s="191"/>
      <c r="H19" s="191"/>
      <c r="I19" s="191"/>
    </row>
    <row r="20" spans="1:9" ht="36" customHeight="1">
      <c r="A20" s="45"/>
      <c r="B20" s="171" t="s">
        <v>264</v>
      </c>
      <c r="C20" s="192">
        <f t="shared" si="0"/>
        <v>23859</v>
      </c>
      <c r="D20" s="38">
        <v>1800</v>
      </c>
      <c r="E20" s="38">
        <v>22059</v>
      </c>
      <c r="F20" s="192">
        <f t="shared" si="1"/>
        <v>21843</v>
      </c>
      <c r="G20" s="324">
        <v>1727</v>
      </c>
      <c r="H20" s="324">
        <v>20116</v>
      </c>
      <c r="I20" s="324">
        <v>587</v>
      </c>
    </row>
    <row r="21" spans="1:9" ht="36" customHeight="1">
      <c r="A21" s="45"/>
      <c r="B21" s="171" t="s">
        <v>265</v>
      </c>
      <c r="C21" s="192">
        <f t="shared" si="0"/>
        <v>23859</v>
      </c>
      <c r="D21" s="38">
        <v>1800</v>
      </c>
      <c r="E21" s="38">
        <v>22059</v>
      </c>
      <c r="F21" s="192">
        <f t="shared" si="1"/>
        <v>21792</v>
      </c>
      <c r="G21" s="324">
        <v>1741</v>
      </c>
      <c r="H21" s="324">
        <v>20051</v>
      </c>
      <c r="I21" s="324">
        <v>558</v>
      </c>
    </row>
    <row r="22" spans="1:9" ht="36" customHeight="1">
      <c r="A22" s="45">
        <v>6</v>
      </c>
      <c r="B22" s="34" t="s">
        <v>73</v>
      </c>
      <c r="C22" s="192"/>
      <c r="D22" s="191"/>
      <c r="E22" s="191"/>
      <c r="F22" s="192"/>
      <c r="G22" s="191"/>
      <c r="H22" s="191"/>
      <c r="I22" s="191"/>
    </row>
    <row r="23" spans="1:9" ht="24.75" customHeight="1">
      <c r="A23" s="45"/>
      <c r="B23" s="171" t="s">
        <v>264</v>
      </c>
      <c r="C23" s="192">
        <f t="shared" si="0"/>
        <v>23454</v>
      </c>
      <c r="D23" s="38">
        <v>1761</v>
      </c>
      <c r="E23" s="38">
        <v>21693</v>
      </c>
      <c r="F23" s="192">
        <f t="shared" si="1"/>
        <v>21792</v>
      </c>
      <c r="G23" s="324">
        <v>1741</v>
      </c>
      <c r="H23" s="324">
        <v>20051</v>
      </c>
      <c r="I23" s="324">
        <v>558</v>
      </c>
    </row>
    <row r="24" spans="1:9" ht="31.15" customHeight="1">
      <c r="A24" s="45"/>
      <c r="B24" s="171" t="s">
        <v>265</v>
      </c>
      <c r="C24" s="192">
        <f t="shared" si="0"/>
        <v>23454</v>
      </c>
      <c r="D24" s="38">
        <v>1761</v>
      </c>
      <c r="E24" s="38">
        <v>21693</v>
      </c>
      <c r="F24" s="192">
        <f t="shared" si="1"/>
        <v>22190</v>
      </c>
      <c r="G24" s="324">
        <v>1667</v>
      </c>
      <c r="H24" s="324">
        <v>20523</v>
      </c>
      <c r="I24" s="324">
        <v>525</v>
      </c>
    </row>
    <row r="25" spans="1:9" ht="30.4" customHeight="1">
      <c r="A25" s="45">
        <v>7</v>
      </c>
      <c r="B25" s="34" t="s">
        <v>74</v>
      </c>
      <c r="C25" s="192"/>
      <c r="D25" s="191"/>
      <c r="E25" s="191"/>
      <c r="F25" s="192"/>
      <c r="G25" s="191"/>
      <c r="H25" s="191"/>
      <c r="I25" s="191"/>
    </row>
    <row r="26" spans="1:9" ht="27.4" customHeight="1">
      <c r="A26" s="45"/>
      <c r="B26" s="171" t="s">
        <v>264</v>
      </c>
      <c r="C26" s="192">
        <f t="shared" si="0"/>
        <v>22649</v>
      </c>
      <c r="D26" s="38">
        <v>1736</v>
      </c>
      <c r="E26" s="38">
        <v>20913</v>
      </c>
      <c r="F26" s="192">
        <f t="shared" si="1"/>
        <v>22190</v>
      </c>
      <c r="G26" s="324">
        <v>1667</v>
      </c>
      <c r="H26" s="324">
        <v>20523</v>
      </c>
      <c r="I26" s="324">
        <v>525</v>
      </c>
    </row>
    <row r="27" spans="1:9" ht="24.75" customHeight="1">
      <c r="A27" s="35"/>
      <c r="B27" s="171" t="s">
        <v>265</v>
      </c>
      <c r="C27" s="192">
        <f t="shared" si="0"/>
        <v>22649</v>
      </c>
      <c r="D27" s="38">
        <v>1736</v>
      </c>
      <c r="E27" s="38">
        <v>20913</v>
      </c>
      <c r="F27" s="192">
        <f t="shared" si="1"/>
        <v>22089</v>
      </c>
      <c r="G27" s="38">
        <v>1640</v>
      </c>
      <c r="H27" s="38">
        <v>20449</v>
      </c>
      <c r="I27" s="38">
        <v>460</v>
      </c>
    </row>
    <row r="28" spans="1:9" ht="40.049999999999997" customHeight="1">
      <c r="H28" s="33" t="s">
        <v>488</v>
      </c>
    </row>
  </sheetData>
  <mergeCells count="10">
    <mergeCell ref="A2:I2"/>
    <mergeCell ref="A4:A6"/>
    <mergeCell ref="B4:B6"/>
    <mergeCell ref="C4:E4"/>
    <mergeCell ref="F4:H4"/>
    <mergeCell ref="I4:I6"/>
    <mergeCell ref="C5:C6"/>
    <mergeCell ref="D5:E5"/>
    <mergeCell ref="F5:F6"/>
    <mergeCell ref="G5:H5"/>
  </mergeCells>
  <printOptions horizontalCentered="1" verticalCentered="1"/>
  <pageMargins left="0.2" right="0.2" top="0.5" bottom="0.5" header="0.3" footer="0.3"/>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70" zoomScaleNormal="70" zoomScalePageLayoutView="70" workbookViewId="0">
      <selection activeCell="C9" sqref="C9"/>
    </sheetView>
  </sheetViews>
  <sheetFormatPr defaultColWidth="8.796875" defaultRowHeight="13.9"/>
  <cols>
    <col min="1" max="1" width="7.33203125" style="514" customWidth="1"/>
    <col min="2" max="2" width="36.46484375" style="494" customWidth="1"/>
    <col min="3" max="3" width="78.46484375" style="515" customWidth="1"/>
    <col min="4" max="4" width="45.73046875" style="515" customWidth="1"/>
    <col min="5" max="5" width="35.9296875" style="494" customWidth="1"/>
    <col min="6" max="16384" width="8.796875" style="494"/>
  </cols>
  <sheetData>
    <row r="1" spans="1:6" ht="27" customHeight="1">
      <c r="A1" s="662"/>
      <c r="B1" s="662"/>
      <c r="C1" s="662"/>
      <c r="D1" s="405"/>
      <c r="E1" s="405"/>
      <c r="F1" s="405"/>
    </row>
    <row r="2" spans="1:6" ht="27" customHeight="1">
      <c r="A2" s="495"/>
      <c r="B2" s="495"/>
      <c r="C2" s="496" t="s">
        <v>660</v>
      </c>
      <c r="D2" s="405"/>
      <c r="E2" s="405"/>
      <c r="F2" s="405"/>
    </row>
    <row r="3" spans="1:6" ht="26.25" customHeight="1">
      <c r="A3" s="663"/>
      <c r="B3" s="663"/>
      <c r="C3" s="663"/>
      <c r="D3" s="663"/>
      <c r="E3" s="663"/>
    </row>
    <row r="4" spans="1:6" ht="26.25" customHeight="1">
      <c r="A4" s="497"/>
      <c r="B4" s="664" t="s">
        <v>769</v>
      </c>
      <c r="C4" s="664"/>
      <c r="D4" s="664"/>
      <c r="E4" s="664"/>
    </row>
    <row r="6" spans="1:6" s="499" customFormat="1" ht="37.5" customHeight="1">
      <c r="A6" s="498" t="s">
        <v>149</v>
      </c>
      <c r="B6" s="498" t="s">
        <v>662</v>
      </c>
      <c r="C6" s="498" t="s">
        <v>663</v>
      </c>
      <c r="D6" s="498" t="s">
        <v>664</v>
      </c>
      <c r="E6" s="498" t="s">
        <v>665</v>
      </c>
    </row>
    <row r="7" spans="1:6" s="501" customFormat="1" ht="27" customHeight="1">
      <c r="A7" s="498" t="s">
        <v>4</v>
      </c>
      <c r="B7" s="643" t="s">
        <v>666</v>
      </c>
      <c r="C7" s="644"/>
      <c r="D7" s="500"/>
      <c r="E7" s="500"/>
    </row>
    <row r="8" spans="1:6" s="504" customFormat="1" ht="16.5">
      <c r="A8" s="502">
        <v>1</v>
      </c>
      <c r="B8" s="503" t="s">
        <v>667</v>
      </c>
      <c r="C8" s="503" t="s">
        <v>668</v>
      </c>
      <c r="D8" s="503" t="s">
        <v>669</v>
      </c>
      <c r="E8" s="503"/>
    </row>
    <row r="9" spans="1:6" s="504" customFormat="1" ht="26.25">
      <c r="A9" s="502">
        <v>2</v>
      </c>
      <c r="B9" s="503" t="s">
        <v>670</v>
      </c>
      <c r="C9" s="505" t="s">
        <v>671</v>
      </c>
      <c r="D9" s="503" t="s">
        <v>672</v>
      </c>
      <c r="E9" s="503"/>
    </row>
    <row r="10" spans="1:6" s="504" customFormat="1" ht="25.5" customHeight="1">
      <c r="A10" s="498" t="s">
        <v>6</v>
      </c>
      <c r="B10" s="643" t="s">
        <v>673</v>
      </c>
      <c r="C10" s="644"/>
      <c r="D10" s="503"/>
      <c r="E10" s="503"/>
    </row>
    <row r="11" spans="1:6" s="504" customFormat="1" ht="16.5">
      <c r="A11" s="502">
        <v>1</v>
      </c>
      <c r="B11" s="503" t="s">
        <v>674</v>
      </c>
      <c r="C11" s="503" t="s">
        <v>675</v>
      </c>
      <c r="D11" s="503" t="s">
        <v>676</v>
      </c>
      <c r="E11" s="503"/>
    </row>
    <row r="12" spans="1:6" s="504" customFormat="1" ht="26.25">
      <c r="A12" s="502">
        <v>2</v>
      </c>
      <c r="B12" s="503" t="s">
        <v>677</v>
      </c>
      <c r="C12" s="503"/>
      <c r="D12" s="503"/>
      <c r="E12" s="503"/>
    </row>
    <row r="13" spans="1:6" s="504" customFormat="1" ht="26.25">
      <c r="A13" s="652">
        <v>3</v>
      </c>
      <c r="B13" s="657" t="s">
        <v>667</v>
      </c>
      <c r="C13" s="503" t="s">
        <v>678</v>
      </c>
      <c r="D13" s="503" t="s">
        <v>679</v>
      </c>
      <c r="E13" s="503"/>
    </row>
    <row r="14" spans="1:6" s="504" customFormat="1" ht="16.5">
      <c r="A14" s="656"/>
      <c r="B14" s="658"/>
      <c r="C14" s="505" t="s">
        <v>680</v>
      </c>
      <c r="D14" s="503" t="s">
        <v>681</v>
      </c>
      <c r="E14" s="503"/>
    </row>
    <row r="15" spans="1:6" s="504" customFormat="1" ht="16.5">
      <c r="A15" s="653"/>
      <c r="B15" s="659"/>
      <c r="C15" s="503" t="s">
        <v>682</v>
      </c>
      <c r="D15" s="503" t="s">
        <v>683</v>
      </c>
      <c r="E15" s="503"/>
    </row>
    <row r="16" spans="1:6" s="504" customFormat="1" ht="52.5">
      <c r="A16" s="498" t="s">
        <v>21</v>
      </c>
      <c r="B16" s="643" t="s">
        <v>606</v>
      </c>
      <c r="C16" s="644"/>
      <c r="D16" s="503"/>
      <c r="E16" s="505" t="s">
        <v>684</v>
      </c>
    </row>
    <row r="17" spans="1:5" s="504" customFormat="1" ht="24.75" customHeight="1">
      <c r="A17" s="647" t="s">
        <v>24</v>
      </c>
      <c r="B17" s="648" t="s">
        <v>685</v>
      </c>
      <c r="C17" s="649"/>
      <c r="D17" s="652"/>
      <c r="E17" s="654"/>
    </row>
    <row r="18" spans="1:5" s="504" customFormat="1" ht="16.5">
      <c r="A18" s="647"/>
      <c r="B18" s="650"/>
      <c r="C18" s="651"/>
      <c r="D18" s="653"/>
      <c r="E18" s="655"/>
    </row>
    <row r="19" spans="1:5">
      <c r="A19" s="502"/>
      <c r="B19" s="428" t="s">
        <v>686</v>
      </c>
      <c r="C19" s="505" t="s">
        <v>687</v>
      </c>
      <c r="D19" s="502"/>
      <c r="E19" s="502"/>
    </row>
    <row r="20" spans="1:5" ht="157.5">
      <c r="A20" s="502"/>
      <c r="B20" s="428" t="s">
        <v>688</v>
      </c>
      <c r="C20" s="505" t="s">
        <v>689</v>
      </c>
      <c r="D20" s="502"/>
      <c r="E20" s="502"/>
    </row>
    <row r="21" spans="1:5" ht="39.4">
      <c r="A21" s="502"/>
      <c r="B21" s="428" t="s">
        <v>690</v>
      </c>
      <c r="C21" s="505" t="s">
        <v>691</v>
      </c>
      <c r="D21" s="502"/>
      <c r="E21" s="502"/>
    </row>
    <row r="22" spans="1:5" ht="39.4">
      <c r="A22" s="652"/>
      <c r="B22" s="657" t="s">
        <v>692</v>
      </c>
      <c r="C22" s="505" t="s">
        <v>693</v>
      </c>
      <c r="D22" s="503" t="s">
        <v>694</v>
      </c>
      <c r="E22" s="503"/>
    </row>
    <row r="23" spans="1:5" ht="105">
      <c r="A23" s="656"/>
      <c r="B23" s="658"/>
      <c r="C23" s="505" t="s">
        <v>695</v>
      </c>
      <c r="D23" s="503"/>
      <c r="E23" s="503"/>
    </row>
    <row r="24" spans="1:5" ht="15" hidden="1" customHeight="1">
      <c r="A24" s="656"/>
      <c r="B24" s="658"/>
      <c r="C24" s="660" t="s">
        <v>696</v>
      </c>
      <c r="D24" s="652" t="s">
        <v>697</v>
      </c>
      <c r="E24" s="506"/>
    </row>
    <row r="25" spans="1:5" ht="51.4" customHeight="1">
      <c r="A25" s="653"/>
      <c r="B25" s="659"/>
      <c r="C25" s="661"/>
      <c r="D25" s="653"/>
      <c r="E25" s="507"/>
    </row>
    <row r="26" spans="1:5" ht="30.75" customHeight="1">
      <c r="A26" s="498" t="s">
        <v>27</v>
      </c>
      <c r="B26" s="643" t="s">
        <v>617</v>
      </c>
      <c r="C26" s="644"/>
      <c r="D26" s="503"/>
      <c r="E26" s="503"/>
    </row>
    <row r="27" spans="1:5">
      <c r="A27" s="502"/>
      <c r="B27" s="428" t="s">
        <v>674</v>
      </c>
      <c r="C27" s="503"/>
      <c r="D27" s="503"/>
      <c r="E27" s="503"/>
    </row>
    <row r="28" spans="1:5" ht="65.650000000000006">
      <c r="A28" s="502"/>
      <c r="B28" s="428" t="s">
        <v>698</v>
      </c>
      <c r="C28" s="508" t="s">
        <v>699</v>
      </c>
      <c r="D28" s="508" t="s">
        <v>700</v>
      </c>
      <c r="E28" s="503" t="s">
        <v>701</v>
      </c>
    </row>
    <row r="29" spans="1:5" ht="135" customHeight="1">
      <c r="A29" s="502"/>
      <c r="B29" s="428" t="s">
        <v>667</v>
      </c>
      <c r="C29" s="508" t="s">
        <v>702</v>
      </c>
      <c r="D29" s="509" t="s">
        <v>703</v>
      </c>
      <c r="E29" s="509" t="s">
        <v>704</v>
      </c>
    </row>
    <row r="30" spans="1:5" ht="65.650000000000006">
      <c r="A30" s="502"/>
      <c r="B30" s="428" t="s">
        <v>705</v>
      </c>
      <c r="C30" s="503" t="s">
        <v>706</v>
      </c>
      <c r="D30" s="508" t="s">
        <v>707</v>
      </c>
      <c r="E30" s="503" t="s">
        <v>708</v>
      </c>
    </row>
    <row r="31" spans="1:5" ht="217.5" customHeight="1">
      <c r="A31" s="502"/>
      <c r="B31" s="428" t="s">
        <v>709</v>
      </c>
      <c r="C31" s="509" t="s">
        <v>710</v>
      </c>
      <c r="D31" s="510" t="s">
        <v>711</v>
      </c>
      <c r="E31" s="509" t="s">
        <v>712</v>
      </c>
    </row>
    <row r="32" spans="1:5">
      <c r="A32" s="511" t="s">
        <v>28</v>
      </c>
      <c r="B32" s="645" t="s">
        <v>607</v>
      </c>
      <c r="C32" s="646"/>
      <c r="D32" s="503"/>
      <c r="E32" s="512"/>
    </row>
    <row r="33" spans="1:5" ht="41.25" customHeight="1">
      <c r="A33" s="513"/>
      <c r="B33" s="428" t="s">
        <v>713</v>
      </c>
      <c r="C33" s="502" t="s">
        <v>714</v>
      </c>
      <c r="D33" s="503"/>
      <c r="E33" s="512"/>
    </row>
  </sheetData>
  <mergeCells count="18">
    <mergeCell ref="A13:A15"/>
    <mergeCell ref="B13:B15"/>
    <mergeCell ref="A1:C1"/>
    <mergeCell ref="A3:E3"/>
    <mergeCell ref="B4:E4"/>
    <mergeCell ref="B7:C7"/>
    <mergeCell ref="B10:C10"/>
    <mergeCell ref="D17:D18"/>
    <mergeCell ref="E17:E18"/>
    <mergeCell ref="A22:A25"/>
    <mergeCell ref="B22:B25"/>
    <mergeCell ref="C24:C25"/>
    <mergeCell ref="D24:D25"/>
    <mergeCell ref="B26:C26"/>
    <mergeCell ref="B32:C32"/>
    <mergeCell ref="B16:C16"/>
    <mergeCell ref="A17:A18"/>
    <mergeCell ref="B17:C18"/>
  </mergeCells>
  <pageMargins left="0.48" right="0.46" top="0.38" bottom="0.75" header="0.3" footer="0.3"/>
  <pageSetup paperSize="8" scale="95"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55" zoomScaleNormal="55" zoomScalePageLayoutView="80" workbookViewId="0">
      <selection activeCell="A4" sqref="A4:U4"/>
    </sheetView>
  </sheetViews>
  <sheetFormatPr defaultColWidth="9.1328125" defaultRowHeight="15.4"/>
  <cols>
    <col min="1" max="1" width="5.33203125" style="436" customWidth="1"/>
    <col min="2" max="2" width="50" style="493" customWidth="1"/>
    <col min="3" max="20" width="9.46484375" style="436" customWidth="1"/>
    <col min="21" max="21" width="12" style="436" customWidth="1"/>
    <col min="22" max="16384" width="9.1328125" style="436"/>
  </cols>
  <sheetData>
    <row r="1" spans="1:21" ht="17.25">
      <c r="A1" s="666"/>
      <c r="B1" s="666"/>
      <c r="C1" s="666"/>
      <c r="D1" s="666"/>
    </row>
    <row r="2" spans="1:21" ht="17.25">
      <c r="A2" s="666"/>
      <c r="B2" s="666"/>
      <c r="C2" s="666"/>
      <c r="D2" s="666"/>
      <c r="F2" s="438"/>
      <c r="H2" s="438"/>
      <c r="J2" s="438"/>
      <c r="L2" s="438"/>
      <c r="N2" s="438"/>
      <c r="P2" s="438"/>
      <c r="R2" s="438"/>
      <c r="T2" s="438"/>
    </row>
    <row r="3" spans="1:21" ht="17.25">
      <c r="A3" s="492"/>
      <c r="B3" s="492"/>
      <c r="C3" s="492"/>
      <c r="D3" s="492"/>
      <c r="F3" s="438"/>
      <c r="H3" s="438"/>
      <c r="I3" s="439" t="s">
        <v>647</v>
      </c>
      <c r="J3" s="469"/>
      <c r="L3" s="438"/>
      <c r="N3" s="438"/>
      <c r="P3" s="438"/>
      <c r="R3" s="438"/>
      <c r="T3" s="438"/>
    </row>
    <row r="4" spans="1:21" ht="50.65" customHeight="1">
      <c r="A4" s="642" t="s">
        <v>770</v>
      </c>
      <c r="B4" s="642"/>
      <c r="C4" s="642"/>
      <c r="D4" s="642"/>
      <c r="E4" s="642"/>
      <c r="F4" s="642"/>
      <c r="G4" s="642"/>
      <c r="H4" s="642"/>
      <c r="I4" s="642"/>
      <c r="J4" s="642"/>
      <c r="K4" s="642"/>
      <c r="L4" s="642"/>
      <c r="M4" s="642"/>
      <c r="N4" s="642"/>
      <c r="O4" s="642"/>
      <c r="P4" s="642"/>
      <c r="Q4" s="642"/>
      <c r="R4" s="642"/>
      <c r="S4" s="642"/>
      <c r="T4" s="642"/>
      <c r="U4" s="642"/>
    </row>
    <row r="5" spans="1:21" ht="33" customHeight="1">
      <c r="A5" s="667" t="s">
        <v>0</v>
      </c>
      <c r="B5" s="668" t="s">
        <v>649</v>
      </c>
      <c r="C5" s="667" t="s">
        <v>650</v>
      </c>
      <c r="D5" s="667"/>
      <c r="E5" s="667"/>
      <c r="F5" s="667"/>
      <c r="G5" s="667"/>
      <c r="H5" s="667"/>
      <c r="I5" s="667"/>
      <c r="J5" s="667"/>
      <c r="K5" s="667"/>
      <c r="L5" s="667"/>
      <c r="M5" s="667"/>
      <c r="N5" s="667"/>
      <c r="O5" s="667"/>
      <c r="P5" s="667"/>
      <c r="Q5" s="667"/>
      <c r="R5" s="667"/>
      <c r="S5" s="667"/>
      <c r="T5" s="667"/>
      <c r="U5" s="667"/>
    </row>
    <row r="6" spans="1:21" ht="33" customHeight="1">
      <c r="A6" s="665"/>
      <c r="B6" s="669"/>
      <c r="C6" s="665" t="s">
        <v>611</v>
      </c>
      <c r="D6" s="665"/>
      <c r="E6" s="665" t="s">
        <v>612</v>
      </c>
      <c r="F6" s="665"/>
      <c r="G6" s="665" t="s">
        <v>613</v>
      </c>
      <c r="H6" s="665"/>
      <c r="I6" s="665" t="s">
        <v>614</v>
      </c>
      <c r="J6" s="665"/>
      <c r="K6" s="665" t="s">
        <v>263</v>
      </c>
      <c r="L6" s="665"/>
      <c r="M6" s="665" t="s">
        <v>69</v>
      </c>
      <c r="N6" s="665"/>
      <c r="O6" s="665" t="s">
        <v>70</v>
      </c>
      <c r="P6" s="665"/>
      <c r="Q6" s="665" t="s">
        <v>71</v>
      </c>
      <c r="R6" s="665"/>
      <c r="S6" s="665" t="s">
        <v>72</v>
      </c>
      <c r="T6" s="665"/>
      <c r="U6" s="665" t="s">
        <v>586</v>
      </c>
    </row>
    <row r="7" spans="1:21" s="442" customFormat="1" ht="33.75" customHeight="1">
      <c r="A7" s="665"/>
      <c r="B7" s="670"/>
      <c r="C7" s="625" t="s">
        <v>616</v>
      </c>
      <c r="D7" s="625" t="s">
        <v>267</v>
      </c>
      <c r="E7" s="625" t="s">
        <v>616</v>
      </c>
      <c r="F7" s="625" t="s">
        <v>267</v>
      </c>
      <c r="G7" s="625" t="s">
        <v>616</v>
      </c>
      <c r="H7" s="625" t="s">
        <v>267</v>
      </c>
      <c r="I7" s="625" t="s">
        <v>616</v>
      </c>
      <c r="J7" s="625" t="s">
        <v>267</v>
      </c>
      <c r="K7" s="625" t="s">
        <v>616</v>
      </c>
      <c r="L7" s="625" t="s">
        <v>267</v>
      </c>
      <c r="M7" s="625" t="s">
        <v>616</v>
      </c>
      <c r="N7" s="625" t="s">
        <v>267</v>
      </c>
      <c r="O7" s="625" t="s">
        <v>616</v>
      </c>
      <c r="P7" s="625" t="s">
        <v>267</v>
      </c>
      <c r="Q7" s="625" t="s">
        <v>616</v>
      </c>
      <c r="R7" s="625" t="s">
        <v>267</v>
      </c>
      <c r="S7" s="625" t="s">
        <v>616</v>
      </c>
      <c r="T7" s="625" t="s">
        <v>267</v>
      </c>
      <c r="U7" s="665"/>
    </row>
    <row r="8" spans="1:21" ht="17.649999999999999">
      <c r="A8" s="626" t="s">
        <v>151</v>
      </c>
      <c r="B8" s="627" t="s">
        <v>150</v>
      </c>
      <c r="C8" s="626">
        <v>1</v>
      </c>
      <c r="D8" s="626">
        <v>2</v>
      </c>
      <c r="E8" s="626">
        <v>3</v>
      </c>
      <c r="F8" s="626">
        <v>4</v>
      </c>
      <c r="G8" s="626">
        <v>5</v>
      </c>
      <c r="H8" s="626">
        <v>6</v>
      </c>
      <c r="I8" s="626">
        <v>7</v>
      </c>
      <c r="J8" s="626">
        <v>8</v>
      </c>
      <c r="K8" s="626">
        <v>9</v>
      </c>
      <c r="L8" s="626">
        <v>10</v>
      </c>
      <c r="M8" s="626">
        <v>11</v>
      </c>
      <c r="N8" s="626">
        <v>12</v>
      </c>
      <c r="O8" s="626">
        <v>13</v>
      </c>
      <c r="P8" s="626">
        <v>14</v>
      </c>
      <c r="Q8" s="626">
        <v>15</v>
      </c>
      <c r="R8" s="626">
        <v>16</v>
      </c>
      <c r="S8" s="626">
        <v>17</v>
      </c>
      <c r="T8" s="626">
        <v>18</v>
      </c>
      <c r="U8" s="626">
        <v>19</v>
      </c>
    </row>
    <row r="9" spans="1:21" ht="42.75" customHeight="1">
      <c r="A9" s="628" t="s">
        <v>4</v>
      </c>
      <c r="B9" s="629" t="str">
        <f>'[8]BIEU 5'!B12</f>
        <v>Quỹ hỗ trợ phụ nữ phát triển tỉnh Quảng Bình</v>
      </c>
      <c r="C9" s="630"/>
      <c r="D9" s="630"/>
      <c r="E9" s="630"/>
      <c r="F9" s="630"/>
      <c r="G9" s="630"/>
      <c r="H9" s="630"/>
      <c r="I9" s="630"/>
      <c r="J9" s="630"/>
      <c r="K9" s="630"/>
      <c r="L9" s="630"/>
      <c r="M9" s="630"/>
      <c r="N9" s="630"/>
      <c r="O9" s="630"/>
      <c r="P9" s="630"/>
      <c r="Q9" s="630"/>
      <c r="R9" s="630"/>
      <c r="S9" s="630"/>
      <c r="T9" s="630"/>
      <c r="U9" s="630"/>
    </row>
    <row r="10" spans="1:21" ht="17.649999999999999">
      <c r="A10" s="631">
        <v>1</v>
      </c>
      <c r="B10" s="627" t="s">
        <v>651</v>
      </c>
      <c r="C10" s="630"/>
      <c r="D10" s="630"/>
      <c r="E10" s="630"/>
      <c r="F10" s="630"/>
      <c r="G10" s="630"/>
      <c r="H10" s="630"/>
      <c r="I10" s="630"/>
      <c r="J10" s="630"/>
      <c r="K10" s="630"/>
      <c r="L10" s="630"/>
      <c r="M10" s="630"/>
      <c r="N10" s="630"/>
      <c r="O10" s="630"/>
      <c r="P10" s="630"/>
      <c r="Q10" s="630"/>
      <c r="R10" s="630"/>
      <c r="S10" s="630"/>
      <c r="T10" s="630"/>
      <c r="U10" s="630"/>
    </row>
    <row r="11" spans="1:21" ht="35.25">
      <c r="A11" s="631">
        <v>2</v>
      </c>
      <c r="B11" s="627" t="s">
        <v>652</v>
      </c>
      <c r="C11" s="630">
        <v>0</v>
      </c>
      <c r="D11" s="630">
        <v>0</v>
      </c>
      <c r="E11" s="630">
        <v>0</v>
      </c>
      <c r="F11" s="630">
        <v>0</v>
      </c>
      <c r="G11" s="630">
        <v>1</v>
      </c>
      <c r="H11" s="630">
        <v>1</v>
      </c>
      <c r="I11" s="630">
        <v>1</v>
      </c>
      <c r="J11" s="630">
        <v>1</v>
      </c>
      <c r="K11" s="630">
        <v>2</v>
      </c>
      <c r="L11" s="630">
        <v>2</v>
      </c>
      <c r="M11" s="630">
        <v>2</v>
      </c>
      <c r="N11" s="630">
        <v>2</v>
      </c>
      <c r="O11" s="630">
        <v>2</v>
      </c>
      <c r="P11" s="630">
        <v>2</v>
      </c>
      <c r="Q11" s="630">
        <v>2</v>
      </c>
      <c r="R11" s="630">
        <v>2</v>
      </c>
      <c r="S11" s="630">
        <v>2</v>
      </c>
      <c r="T11" s="630">
        <v>2</v>
      </c>
      <c r="U11" s="630">
        <v>2</v>
      </c>
    </row>
    <row r="12" spans="1:21" ht="17.649999999999999">
      <c r="A12" s="631">
        <v>3</v>
      </c>
      <c r="B12" s="627" t="s">
        <v>653</v>
      </c>
      <c r="C12" s="630"/>
      <c r="D12" s="630"/>
      <c r="E12" s="630"/>
      <c r="F12" s="630"/>
      <c r="G12" s="630"/>
      <c r="H12" s="630">
        <v>36</v>
      </c>
      <c r="I12" s="630"/>
      <c r="J12" s="630">
        <v>37</v>
      </c>
      <c r="K12" s="630"/>
      <c r="L12" s="630">
        <v>41</v>
      </c>
      <c r="M12" s="630"/>
      <c r="N12" s="630">
        <v>43</v>
      </c>
      <c r="O12" s="630"/>
      <c r="P12" s="630">
        <v>47</v>
      </c>
      <c r="Q12" s="630"/>
      <c r="R12" s="630">
        <v>48</v>
      </c>
      <c r="S12" s="630"/>
      <c r="T12" s="630">
        <v>52</v>
      </c>
      <c r="U12" s="630">
        <v>53</v>
      </c>
    </row>
    <row r="13" spans="1:21" ht="17.649999999999999">
      <c r="A13" s="628" t="s">
        <v>6</v>
      </c>
      <c r="B13" s="629" t="str">
        <f>'[8]BIEU 1'!B7:C7</f>
        <v>Quỹ hội nông dân</v>
      </c>
      <c r="C13" s="630"/>
      <c r="D13" s="630"/>
      <c r="E13" s="630"/>
      <c r="F13" s="630"/>
      <c r="G13" s="630"/>
      <c r="H13" s="630"/>
      <c r="I13" s="630"/>
      <c r="J13" s="630"/>
      <c r="K13" s="630"/>
      <c r="L13" s="630"/>
      <c r="M13" s="630"/>
      <c r="N13" s="630"/>
      <c r="O13" s="630"/>
      <c r="P13" s="630"/>
      <c r="Q13" s="630"/>
      <c r="R13" s="630"/>
      <c r="S13" s="630"/>
      <c r="T13" s="630"/>
      <c r="U13" s="630"/>
    </row>
    <row r="14" spans="1:21" ht="17.649999999999999">
      <c r="A14" s="631">
        <v>1</v>
      </c>
      <c r="B14" s="627" t="s">
        <v>651</v>
      </c>
      <c r="C14" s="630"/>
      <c r="D14" s="630"/>
      <c r="E14" s="630"/>
      <c r="F14" s="630"/>
      <c r="G14" s="630"/>
      <c r="H14" s="630"/>
      <c r="I14" s="630"/>
      <c r="J14" s="630"/>
      <c r="K14" s="630"/>
      <c r="L14" s="630"/>
      <c r="M14" s="630"/>
      <c r="N14" s="630"/>
      <c r="O14" s="630"/>
      <c r="P14" s="630"/>
      <c r="Q14" s="630"/>
      <c r="R14" s="630"/>
      <c r="S14" s="630"/>
      <c r="T14" s="630"/>
      <c r="U14" s="630"/>
    </row>
    <row r="15" spans="1:21" ht="35.25">
      <c r="A15" s="631">
        <v>2</v>
      </c>
      <c r="B15" s="627" t="s">
        <v>652</v>
      </c>
      <c r="C15" s="630"/>
      <c r="D15" s="630"/>
      <c r="E15" s="630"/>
      <c r="F15" s="630"/>
      <c r="G15" s="630"/>
      <c r="H15" s="630"/>
      <c r="I15" s="630"/>
      <c r="J15" s="630"/>
      <c r="K15" s="630"/>
      <c r="L15" s="630"/>
      <c r="M15" s="630"/>
      <c r="N15" s="630"/>
      <c r="O15" s="630"/>
      <c r="P15" s="630"/>
      <c r="Q15" s="630"/>
      <c r="R15" s="630"/>
      <c r="S15" s="630"/>
      <c r="T15" s="630"/>
      <c r="U15" s="630"/>
    </row>
    <row r="16" spans="1:21" ht="17.649999999999999">
      <c r="A16" s="631">
        <v>3</v>
      </c>
      <c r="B16" s="627" t="s">
        <v>653</v>
      </c>
      <c r="C16" s="630"/>
      <c r="D16" s="630"/>
      <c r="E16" s="630"/>
      <c r="F16" s="630"/>
      <c r="G16" s="630"/>
      <c r="H16" s="630"/>
      <c r="I16" s="630"/>
      <c r="J16" s="630"/>
      <c r="K16" s="630"/>
      <c r="L16" s="630"/>
      <c r="M16" s="630"/>
      <c r="N16" s="630"/>
      <c r="O16" s="630"/>
      <c r="P16" s="630"/>
      <c r="Q16" s="630"/>
      <c r="R16" s="630"/>
      <c r="S16" s="630"/>
      <c r="T16" s="630"/>
      <c r="U16" s="630"/>
    </row>
    <row r="17" spans="1:21" ht="17.649999999999999">
      <c r="A17" s="628" t="s">
        <v>21</v>
      </c>
      <c r="B17" s="632" t="str">
        <f>'[8]BIEU 1'!B10:C10</f>
        <v>Quỹ Phát triển đất</v>
      </c>
      <c r="C17" s="630"/>
      <c r="D17" s="630"/>
      <c r="E17" s="630"/>
      <c r="F17" s="630"/>
      <c r="G17" s="630"/>
      <c r="H17" s="630"/>
      <c r="I17" s="630"/>
      <c r="J17" s="630"/>
      <c r="K17" s="630"/>
      <c r="L17" s="630"/>
      <c r="M17" s="630"/>
      <c r="N17" s="630"/>
      <c r="O17" s="630"/>
      <c r="P17" s="630"/>
      <c r="Q17" s="630"/>
      <c r="R17" s="630"/>
      <c r="S17" s="630"/>
      <c r="T17" s="630"/>
      <c r="U17" s="630"/>
    </row>
    <row r="18" spans="1:21" ht="17.649999999999999">
      <c r="A18" s="631"/>
      <c r="B18" s="633" t="s">
        <v>654</v>
      </c>
      <c r="C18" s="630"/>
      <c r="D18" s="630"/>
      <c r="E18" s="630">
        <f>'[9]Bảng 2'!C8</f>
        <v>7</v>
      </c>
      <c r="F18" s="630">
        <f>'[9]Bảng 2'!D8</f>
        <v>6</v>
      </c>
      <c r="G18" s="630">
        <f>'[9]Bảng 2'!E8</f>
        <v>7</v>
      </c>
      <c r="H18" s="630">
        <f>'[9]Bảng 2'!F8</f>
        <v>7</v>
      </c>
      <c r="I18" s="630">
        <f>'[9]Bảng 2'!G8</f>
        <v>8</v>
      </c>
      <c r="J18" s="630">
        <f>'[9]Bảng 2'!H8</f>
        <v>8</v>
      </c>
      <c r="K18" s="630">
        <f>'[9]Bảng 2'!I8</f>
        <v>8</v>
      </c>
      <c r="L18" s="630">
        <f>'[9]Bảng 2'!J8</f>
        <v>8</v>
      </c>
      <c r="M18" s="630">
        <f>'[9]Bảng 2'!K8</f>
        <v>7</v>
      </c>
      <c r="N18" s="630">
        <f>'[9]Bảng 2'!L8</f>
        <v>7</v>
      </c>
      <c r="O18" s="630">
        <f>'[9]Bảng 2'!M8</f>
        <v>7</v>
      </c>
      <c r="P18" s="630">
        <f>'[9]Bảng 2'!N8</f>
        <v>7</v>
      </c>
      <c r="Q18" s="630">
        <f>'[9]Bảng 2'!O8</f>
        <v>7</v>
      </c>
      <c r="R18" s="630">
        <f>'[9]Bảng 2'!P8</f>
        <v>7</v>
      </c>
      <c r="S18" s="630">
        <f>'[9]Bảng 2'!Q8</f>
        <v>7</v>
      </c>
      <c r="T18" s="630">
        <f>'[9]Bảng 2'!R8</f>
        <v>7</v>
      </c>
      <c r="U18" s="630">
        <v>7</v>
      </c>
    </row>
    <row r="19" spans="1:21" ht="17.649999999999999">
      <c r="A19" s="631"/>
      <c r="B19" s="634" t="s">
        <v>655</v>
      </c>
      <c r="C19" s="630"/>
      <c r="D19" s="630"/>
      <c r="E19" s="630">
        <f>'[9]Bảng 2'!C9</f>
        <v>1</v>
      </c>
      <c r="F19" s="630">
        <f>'[9]Bảng 2'!D9</f>
        <v>1</v>
      </c>
      <c r="G19" s="630">
        <f>'[9]Bảng 2'!E9</f>
        <v>1</v>
      </c>
      <c r="H19" s="630">
        <f>'[9]Bảng 2'!F9</f>
        <v>1</v>
      </c>
      <c r="I19" s="630">
        <f>'[9]Bảng 2'!G9</f>
        <v>2</v>
      </c>
      <c r="J19" s="630">
        <f>'[9]Bảng 2'!H9</f>
        <v>2</v>
      </c>
      <c r="K19" s="630">
        <f>'[9]Bảng 2'!I9</f>
        <v>2</v>
      </c>
      <c r="L19" s="630">
        <f>'[9]Bảng 2'!J9</f>
        <v>2</v>
      </c>
      <c r="M19" s="630">
        <f>'[9]Bảng 2'!K9</f>
        <v>3</v>
      </c>
      <c r="N19" s="630">
        <f>'[9]Bảng 2'!L9</f>
        <v>3</v>
      </c>
      <c r="O19" s="630">
        <f>'[9]Bảng 2'!M9</f>
        <v>3</v>
      </c>
      <c r="P19" s="630">
        <f>'[9]Bảng 2'!N9</f>
        <v>3</v>
      </c>
      <c r="Q19" s="630">
        <f>'[9]Bảng 2'!O9</f>
        <v>2</v>
      </c>
      <c r="R19" s="630">
        <f>'[9]Bảng 2'!P9</f>
        <v>2</v>
      </c>
      <c r="S19" s="630">
        <f>'[9]Bảng 2'!Q9</f>
        <v>2</v>
      </c>
      <c r="T19" s="630">
        <f>'[9]Bảng 2'!R9</f>
        <v>2</v>
      </c>
      <c r="U19" s="630">
        <v>2</v>
      </c>
    </row>
    <row r="20" spans="1:21" ht="17.649999999999999">
      <c r="A20" s="631"/>
      <c r="B20" s="634" t="s">
        <v>656</v>
      </c>
      <c r="C20" s="630"/>
      <c r="D20" s="630"/>
      <c r="E20" s="630">
        <f>'[9]Bảng 2'!C10</f>
        <v>8</v>
      </c>
      <c r="F20" s="630">
        <f>'[9]Bảng 2'!D10</f>
        <v>8</v>
      </c>
      <c r="G20" s="630">
        <f>'[9]Bảng 2'!E10</f>
        <v>8</v>
      </c>
      <c r="H20" s="630">
        <f>'[9]Bảng 2'!F10</f>
        <v>8</v>
      </c>
      <c r="I20" s="630">
        <f>'[9]Bảng 2'!G10</f>
        <v>8</v>
      </c>
      <c r="J20" s="630">
        <f>'[9]Bảng 2'!H10</f>
        <v>8</v>
      </c>
      <c r="K20" s="630">
        <f>'[9]Bảng 2'!I10</f>
        <v>8</v>
      </c>
      <c r="L20" s="630">
        <f>'[9]Bảng 2'!J10</f>
        <v>8</v>
      </c>
      <c r="M20" s="630">
        <f>'[9]Bảng 2'!K10</f>
        <v>8</v>
      </c>
      <c r="N20" s="630">
        <f>'[9]Bảng 2'!L10</f>
        <v>8</v>
      </c>
      <c r="O20" s="630">
        <f>'[9]Bảng 2'!M10</f>
        <v>8</v>
      </c>
      <c r="P20" s="630">
        <f>'[9]Bảng 2'!N10</f>
        <v>8</v>
      </c>
      <c r="Q20" s="630">
        <f>'[9]Bảng 2'!O10</f>
        <v>8</v>
      </c>
      <c r="R20" s="630">
        <f>'[9]Bảng 2'!P10</f>
        <v>8</v>
      </c>
      <c r="S20" s="630">
        <f>'[9]Bảng 2'!Q10</f>
        <v>8</v>
      </c>
      <c r="T20" s="630">
        <f>'[9]Bảng 2'!R10</f>
        <v>8</v>
      </c>
      <c r="U20" s="630">
        <v>8</v>
      </c>
    </row>
    <row r="21" spans="1:21" ht="17.649999999999999">
      <c r="A21" s="631"/>
      <c r="B21" s="633" t="s">
        <v>657</v>
      </c>
      <c r="C21" s="630"/>
      <c r="D21" s="630"/>
      <c r="E21" s="630">
        <f>'[9]Bảng 2'!C11</f>
        <v>1</v>
      </c>
      <c r="F21" s="630">
        <f>'[9]Bảng 2'!D11</f>
        <v>0</v>
      </c>
      <c r="G21" s="630">
        <f>'[9]Bảng 2'!E11</f>
        <v>5</v>
      </c>
      <c r="H21" s="630">
        <f>'[9]Bảng 2'!F11</f>
        <v>5</v>
      </c>
      <c r="I21" s="630">
        <f>'[9]Bảng 2'!G11</f>
        <v>5</v>
      </c>
      <c r="J21" s="630">
        <f>'[9]Bảng 2'!H11</f>
        <v>5</v>
      </c>
      <c r="K21" s="630">
        <f>'[9]Bảng 2'!I11</f>
        <v>5</v>
      </c>
      <c r="L21" s="630">
        <f>'[9]Bảng 2'!J11</f>
        <v>5</v>
      </c>
      <c r="M21" s="630">
        <f>'[9]Bảng 2'!K11</f>
        <v>5</v>
      </c>
      <c r="N21" s="630">
        <f>'[9]Bảng 2'!L11</f>
        <v>5</v>
      </c>
      <c r="O21" s="630">
        <f>'[9]Bảng 2'!M11</f>
        <v>5</v>
      </c>
      <c r="P21" s="630">
        <f>'[9]Bảng 2'!N11</f>
        <v>5</v>
      </c>
      <c r="Q21" s="630">
        <f>'[9]Bảng 2'!O11</f>
        <v>6</v>
      </c>
      <c r="R21" s="630">
        <f>'[9]Bảng 2'!P11</f>
        <v>6</v>
      </c>
      <c r="S21" s="630">
        <f>'[9]Bảng 2'!Q11</f>
        <v>6</v>
      </c>
      <c r="T21" s="630">
        <f>'[9]Bảng 2'!R11</f>
        <v>6</v>
      </c>
      <c r="U21" s="630">
        <v>6</v>
      </c>
    </row>
    <row r="22" spans="1:21" ht="40.5" customHeight="1">
      <c r="A22" s="628" t="s">
        <v>24</v>
      </c>
      <c r="B22" s="632" t="s">
        <v>658</v>
      </c>
      <c r="C22" s="630"/>
      <c r="D22" s="630"/>
      <c r="E22" s="630"/>
      <c r="F22" s="630"/>
      <c r="G22" s="630"/>
      <c r="H22" s="630"/>
      <c r="I22" s="630"/>
      <c r="J22" s="630"/>
      <c r="K22" s="630"/>
      <c r="L22" s="630"/>
      <c r="M22" s="630"/>
      <c r="N22" s="630"/>
      <c r="O22" s="630"/>
      <c r="P22" s="630"/>
      <c r="Q22" s="630"/>
      <c r="R22" s="630"/>
      <c r="S22" s="630"/>
      <c r="T22" s="630"/>
      <c r="U22" s="630"/>
    </row>
    <row r="23" spans="1:21" ht="17.649999999999999">
      <c r="A23" s="631"/>
      <c r="B23" s="627" t="s">
        <v>651</v>
      </c>
      <c r="C23" s="630"/>
      <c r="D23" s="630"/>
      <c r="E23" s="630"/>
      <c r="F23" s="630"/>
      <c r="G23" s="630"/>
      <c r="H23" s="630"/>
      <c r="I23" s="630"/>
      <c r="J23" s="630"/>
      <c r="K23" s="630"/>
      <c r="L23" s="630"/>
      <c r="M23" s="630"/>
      <c r="N23" s="630"/>
      <c r="O23" s="630"/>
      <c r="P23" s="630"/>
      <c r="Q23" s="630"/>
      <c r="R23" s="630"/>
      <c r="S23" s="630"/>
      <c r="T23" s="630"/>
      <c r="U23" s="630"/>
    </row>
    <row r="24" spans="1:21" ht="35.25">
      <c r="A24" s="631"/>
      <c r="B24" s="627" t="s">
        <v>652</v>
      </c>
      <c r="C24" s="630"/>
      <c r="D24" s="630"/>
      <c r="E24" s="630"/>
      <c r="F24" s="630"/>
      <c r="G24" s="630"/>
      <c r="H24" s="630"/>
      <c r="I24" s="630"/>
      <c r="J24" s="630"/>
      <c r="K24" s="630"/>
      <c r="L24" s="630"/>
      <c r="M24" s="630"/>
      <c r="N24" s="630"/>
      <c r="O24" s="630"/>
      <c r="P24" s="630"/>
      <c r="Q24" s="630"/>
      <c r="R24" s="630"/>
      <c r="S24" s="630"/>
      <c r="T24" s="630"/>
      <c r="U24" s="630"/>
    </row>
    <row r="25" spans="1:21" ht="17.649999999999999">
      <c r="A25" s="631"/>
      <c r="B25" s="627" t="s">
        <v>653</v>
      </c>
      <c r="C25" s="630"/>
      <c r="D25" s="630"/>
      <c r="E25" s="630"/>
      <c r="F25" s="630"/>
      <c r="G25" s="630"/>
      <c r="H25" s="630"/>
      <c r="I25" s="630"/>
      <c r="J25" s="630"/>
      <c r="K25" s="630"/>
      <c r="L25" s="630"/>
      <c r="M25" s="630"/>
      <c r="N25" s="630"/>
      <c r="O25" s="630"/>
      <c r="P25" s="630"/>
      <c r="Q25" s="630"/>
      <c r="R25" s="630"/>
      <c r="S25" s="630"/>
      <c r="T25" s="630"/>
      <c r="U25" s="630"/>
    </row>
    <row r="26" spans="1:21" ht="17.649999999999999">
      <c r="A26" s="628" t="s">
        <v>27</v>
      </c>
      <c r="B26" s="632" t="s">
        <v>606</v>
      </c>
      <c r="C26" s="630"/>
      <c r="D26" s="630"/>
      <c r="E26" s="630"/>
      <c r="F26" s="630"/>
      <c r="G26" s="630"/>
      <c r="H26" s="630"/>
      <c r="I26" s="630"/>
      <c r="J26" s="630"/>
      <c r="K26" s="630"/>
      <c r="L26" s="630"/>
      <c r="M26" s="630"/>
      <c r="N26" s="630"/>
      <c r="O26" s="630"/>
      <c r="P26" s="630"/>
      <c r="Q26" s="630"/>
      <c r="R26" s="630"/>
      <c r="S26" s="630"/>
      <c r="T26" s="630"/>
      <c r="U26" s="630"/>
    </row>
    <row r="27" spans="1:21" ht="17.649999999999999">
      <c r="A27" s="628" t="s">
        <v>28</v>
      </c>
      <c r="B27" s="632" t="s">
        <v>607</v>
      </c>
      <c r="C27" s="630"/>
      <c r="D27" s="630"/>
      <c r="E27" s="630"/>
      <c r="F27" s="630"/>
      <c r="G27" s="630"/>
      <c r="H27" s="630"/>
      <c r="I27" s="630"/>
      <c r="J27" s="630"/>
      <c r="K27" s="630"/>
      <c r="L27" s="630"/>
      <c r="M27" s="630"/>
      <c r="N27" s="630"/>
      <c r="O27" s="630"/>
      <c r="P27" s="630"/>
      <c r="Q27" s="630"/>
      <c r="R27" s="630"/>
      <c r="S27" s="630"/>
      <c r="T27" s="630"/>
      <c r="U27" s="630"/>
    </row>
    <row r="28" spans="1:21" ht="17.649999999999999">
      <c r="A28" s="631"/>
      <c r="B28" s="627" t="s">
        <v>651</v>
      </c>
      <c r="C28" s="630">
        <f>'[10]BIEU SO 2'!C16</f>
        <v>0</v>
      </c>
      <c r="D28" s="630">
        <f>'[10]BIEU SO 2'!D16</f>
        <v>0</v>
      </c>
      <c r="E28" s="630">
        <f>'[10]BIEU SO 2'!E16</f>
        <v>0</v>
      </c>
      <c r="F28" s="630">
        <f>'[10]BIEU SO 2'!F16</f>
        <v>0</v>
      </c>
      <c r="G28" s="630">
        <f>'[10]BIEU SO 2'!G16</f>
        <v>0</v>
      </c>
      <c r="H28" s="630">
        <f>'[10]BIEU SO 2'!H16</f>
        <v>0</v>
      </c>
      <c r="I28" s="630">
        <f>'[10]BIEU SO 2'!I16</f>
        <v>0</v>
      </c>
      <c r="J28" s="630">
        <f>'[10]BIEU SO 2'!J16</f>
        <v>0</v>
      </c>
      <c r="K28" s="630">
        <f>'[10]BIEU SO 2'!K16</f>
        <v>0</v>
      </c>
      <c r="L28" s="630">
        <f>'[10]BIEU SO 2'!L16</f>
        <v>0</v>
      </c>
      <c r="M28" s="630">
        <f>'[10]BIEU SO 2'!M16</f>
        <v>0</v>
      </c>
      <c r="N28" s="630">
        <f>'[10]BIEU SO 2'!N16</f>
        <v>0</v>
      </c>
      <c r="O28" s="630">
        <f>'[10]BIEU SO 2'!O16</f>
        <v>0</v>
      </c>
      <c r="P28" s="630">
        <f>'[10]BIEU SO 2'!P16</f>
        <v>0</v>
      </c>
      <c r="Q28" s="630">
        <f>'[10]BIEU SO 2'!Q16</f>
        <v>0</v>
      </c>
      <c r="R28" s="630">
        <f>'[10]BIEU SO 2'!R16</f>
        <v>0</v>
      </c>
      <c r="S28" s="630">
        <f>'[10]BIEU SO 2'!S16</f>
        <v>0</v>
      </c>
      <c r="T28" s="630">
        <f>'[10]BIEU SO 2'!T16</f>
        <v>0</v>
      </c>
      <c r="U28" s="630">
        <f>'[10]BIEU SO 2'!U16</f>
        <v>0</v>
      </c>
    </row>
    <row r="29" spans="1:21" ht="35.25">
      <c r="A29" s="631"/>
      <c r="B29" s="627" t="s">
        <v>659</v>
      </c>
      <c r="C29" s="630">
        <f>'[10]BIEU SO 2'!C17</f>
        <v>0</v>
      </c>
      <c r="D29" s="630">
        <f>'[10]BIEU SO 2'!D17</f>
        <v>5</v>
      </c>
      <c r="E29" s="630">
        <f>'[10]BIEU SO 2'!E17</f>
        <v>0</v>
      </c>
      <c r="F29" s="630">
        <f>'[10]BIEU SO 2'!F17</f>
        <v>5</v>
      </c>
      <c r="G29" s="630">
        <f>'[10]BIEU SO 2'!G17</f>
        <v>0</v>
      </c>
      <c r="H29" s="630">
        <f>'[10]BIEU SO 2'!H17</f>
        <v>5</v>
      </c>
      <c r="I29" s="630">
        <f>'[10]BIEU SO 2'!I17</f>
        <v>0</v>
      </c>
      <c r="J29" s="630">
        <f>'[10]BIEU SO 2'!J17</f>
        <v>5</v>
      </c>
      <c r="K29" s="630">
        <f>'[10]BIEU SO 2'!K17</f>
        <v>0</v>
      </c>
      <c r="L29" s="630">
        <f>'[10]BIEU SO 2'!L17</f>
        <v>5</v>
      </c>
      <c r="M29" s="630">
        <f>'[10]BIEU SO 2'!M17</f>
        <v>0</v>
      </c>
      <c r="N29" s="630">
        <f>'[10]BIEU SO 2'!N17</f>
        <v>5</v>
      </c>
      <c r="O29" s="630">
        <f>'[10]BIEU SO 2'!O17</f>
        <v>0</v>
      </c>
      <c r="P29" s="630">
        <f>'[10]BIEU SO 2'!P17</f>
        <v>5</v>
      </c>
      <c r="Q29" s="630">
        <f>'[10]BIEU SO 2'!Q17</f>
        <v>0</v>
      </c>
      <c r="R29" s="630">
        <f>'[10]BIEU SO 2'!R17</f>
        <v>5</v>
      </c>
      <c r="S29" s="630">
        <f>'[10]BIEU SO 2'!S17</f>
        <v>0</v>
      </c>
      <c r="T29" s="630">
        <f>'[10]BIEU SO 2'!T17</f>
        <v>5</v>
      </c>
      <c r="U29" s="630">
        <f>'[10]BIEU SO 2'!U17</f>
        <v>5</v>
      </c>
    </row>
    <row r="30" spans="1:21" ht="17.649999999999999">
      <c r="A30" s="635"/>
      <c r="B30" s="636" t="s">
        <v>653</v>
      </c>
      <c r="C30" s="637">
        <f>'[10]BIEU SO 2'!C18</f>
        <v>0</v>
      </c>
      <c r="D30" s="637">
        <f>'[10]BIEU SO 2'!D18</f>
        <v>0</v>
      </c>
      <c r="E30" s="637">
        <f>'[10]BIEU SO 2'!E18</f>
        <v>0</v>
      </c>
      <c r="F30" s="637">
        <f>'[10]BIEU SO 2'!F18</f>
        <v>0</v>
      </c>
      <c r="G30" s="637">
        <f>'[10]BIEU SO 2'!G18</f>
        <v>0</v>
      </c>
      <c r="H30" s="637">
        <f>'[10]BIEU SO 2'!H18</f>
        <v>0</v>
      </c>
      <c r="I30" s="637">
        <f>'[10]BIEU SO 2'!I18</f>
        <v>0</v>
      </c>
      <c r="J30" s="637">
        <f>'[10]BIEU SO 2'!J18</f>
        <v>0</v>
      </c>
      <c r="K30" s="637">
        <f>'[10]BIEU SO 2'!K18</f>
        <v>0</v>
      </c>
      <c r="L30" s="637">
        <f>'[10]BIEU SO 2'!L18</f>
        <v>0</v>
      </c>
      <c r="M30" s="637">
        <f>'[10]BIEU SO 2'!M18</f>
        <v>0</v>
      </c>
      <c r="N30" s="637">
        <f>'[10]BIEU SO 2'!N18</f>
        <v>0</v>
      </c>
      <c r="O30" s="637">
        <f>'[10]BIEU SO 2'!O18</f>
        <v>0</v>
      </c>
      <c r="P30" s="637">
        <f>'[10]BIEU SO 2'!P18</f>
        <v>0</v>
      </c>
      <c r="Q30" s="637">
        <f>'[10]BIEU SO 2'!Q18</f>
        <v>0</v>
      </c>
      <c r="R30" s="637">
        <f>'[10]BIEU SO 2'!R18</f>
        <v>0</v>
      </c>
      <c r="S30" s="637">
        <f>'[10]BIEU SO 2'!S18</f>
        <v>0</v>
      </c>
      <c r="T30" s="637">
        <f>'[10]BIEU SO 2'!T18</f>
        <v>0</v>
      </c>
      <c r="U30" s="637">
        <f>'[10]BIEU SO 2'!U18</f>
        <v>0</v>
      </c>
    </row>
    <row r="31" spans="1:21" ht="17.649999999999999">
      <c r="A31" s="86"/>
      <c r="B31" s="638"/>
      <c r="C31" s="86"/>
      <c r="D31" s="86"/>
      <c r="E31" s="86"/>
      <c r="F31" s="86"/>
      <c r="G31" s="86"/>
      <c r="H31" s="86"/>
      <c r="I31" s="86"/>
      <c r="J31" s="86"/>
      <c r="K31" s="86"/>
      <c r="L31" s="86"/>
      <c r="M31" s="86"/>
      <c r="N31" s="86"/>
      <c r="O31" s="86"/>
      <c r="P31" s="86"/>
      <c r="Q31" s="86"/>
      <c r="R31" s="86"/>
      <c r="S31" s="86"/>
      <c r="T31" s="86"/>
      <c r="U31" s="86"/>
    </row>
    <row r="32" spans="1:21" ht="17.649999999999999">
      <c r="A32" s="86"/>
      <c r="B32" s="638"/>
      <c r="C32" s="86"/>
      <c r="D32" s="86"/>
      <c r="E32" s="86"/>
      <c r="F32" s="86"/>
      <c r="G32" s="86"/>
      <c r="H32" s="86"/>
      <c r="I32" s="86"/>
      <c r="J32" s="86"/>
      <c r="K32" s="86"/>
      <c r="L32" s="86"/>
      <c r="M32" s="86"/>
      <c r="N32" s="86"/>
      <c r="O32" s="86"/>
      <c r="P32" s="86"/>
      <c r="Q32" s="86"/>
      <c r="R32" s="86"/>
      <c r="S32" s="86"/>
      <c r="T32" s="86"/>
      <c r="U32" s="86"/>
    </row>
  </sheetData>
  <mergeCells count="16">
    <mergeCell ref="U6:U7"/>
    <mergeCell ref="A1:D1"/>
    <mergeCell ref="A2:D2"/>
    <mergeCell ref="A4:U4"/>
    <mergeCell ref="A5:A7"/>
    <mergeCell ref="B5:B7"/>
    <mergeCell ref="C5:U5"/>
    <mergeCell ref="C6:D6"/>
    <mergeCell ref="E6:F6"/>
    <mergeCell ref="G6:H6"/>
    <mergeCell ref="I6:J6"/>
    <mergeCell ref="K6:L6"/>
    <mergeCell ref="M6:N6"/>
    <mergeCell ref="O6:P6"/>
    <mergeCell ref="Q6:R6"/>
    <mergeCell ref="S6:T6"/>
  </mergeCells>
  <pageMargins left="0.23622047244094499" right="0.15748031496063" top="0.33" bottom="0.49803149600000002" header="0.31496062992126" footer="0.31496062992126"/>
  <pageSetup paperSize="9" scale="6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3"/>
  <sheetViews>
    <sheetView showGridLines="0" topLeftCell="A2" zoomScale="70" zoomScaleNormal="70" zoomScalePageLayoutView="85" workbookViewId="0">
      <pane xSplit="2" ySplit="7" topLeftCell="C9" activePane="bottomRight" state="frozen"/>
      <selection activeCell="K15" sqref="K15"/>
      <selection pane="topRight" activeCell="K15" sqref="K15"/>
      <selection pane="bottomLeft" activeCell="K15" sqref="K15"/>
      <selection pane="bottomRight" activeCell="D5" sqref="D5:U5"/>
    </sheetView>
  </sheetViews>
  <sheetFormatPr defaultColWidth="9.1328125" defaultRowHeight="15.4"/>
  <cols>
    <col min="1" max="1" width="5.33203125" style="436" customWidth="1"/>
    <col min="2" max="2" width="32.46484375" style="436" customWidth="1"/>
    <col min="3" max="3" width="12.1328125" style="436" customWidth="1"/>
    <col min="4" max="4" width="8" style="436" customWidth="1"/>
    <col min="5" max="5" width="12.33203125" style="436" customWidth="1"/>
    <col min="6" max="6" width="8.33203125" style="436" customWidth="1"/>
    <col min="7" max="7" width="11.46484375" style="436" customWidth="1"/>
    <col min="8" max="8" width="9.6640625" style="436" customWidth="1"/>
    <col min="9" max="9" width="12" style="436" bestFit="1" customWidth="1"/>
    <col min="10" max="10" width="10.6640625" style="436" bestFit="1" customWidth="1"/>
    <col min="11" max="11" width="12" style="436" bestFit="1" customWidth="1"/>
    <col min="12" max="12" width="10.6640625" style="436" bestFit="1" customWidth="1"/>
    <col min="13" max="14" width="11.33203125" style="436" bestFit="1" customWidth="1"/>
    <col min="15" max="15" width="12" style="436" bestFit="1" customWidth="1"/>
    <col min="16" max="16" width="11.33203125" style="436" bestFit="1" customWidth="1"/>
    <col min="17" max="17" width="11.46484375" style="436" bestFit="1" customWidth="1"/>
    <col min="18" max="18" width="11.33203125" style="436" bestFit="1" customWidth="1"/>
    <col min="19" max="19" width="12" style="436" bestFit="1" customWidth="1"/>
    <col min="20" max="20" width="11.33203125" style="436" bestFit="1" customWidth="1"/>
    <col min="21" max="21" width="10.796875" style="436" customWidth="1"/>
    <col min="22" max="22" width="11.796875" style="436" customWidth="1"/>
    <col min="23" max="16384" width="9.1328125" style="436"/>
  </cols>
  <sheetData>
    <row r="2" spans="1:22" ht="27" customHeight="1">
      <c r="A2" s="666"/>
      <c r="B2" s="666"/>
      <c r="C2" s="666"/>
      <c r="D2" s="666"/>
      <c r="E2" s="666"/>
      <c r="F2" s="666"/>
      <c r="G2" s="438"/>
      <c r="I2" s="438"/>
      <c r="K2" s="438"/>
      <c r="M2" s="438"/>
      <c r="O2" s="438"/>
      <c r="Q2" s="438"/>
      <c r="S2" s="438"/>
      <c r="U2" s="438"/>
      <c r="V2" s="438"/>
    </row>
    <row r="3" spans="1:22" ht="17.25">
      <c r="A3" s="666"/>
      <c r="B3" s="666"/>
      <c r="C3" s="666"/>
      <c r="D3" s="666"/>
      <c r="E3" s="666"/>
      <c r="F3" s="666"/>
      <c r="G3" s="468"/>
      <c r="H3" s="468"/>
      <c r="I3" s="439" t="s">
        <v>631</v>
      </c>
      <c r="J3" s="469"/>
      <c r="K3" s="468"/>
      <c r="L3" s="468"/>
      <c r="M3" s="468"/>
      <c r="N3" s="468"/>
      <c r="O3" s="468"/>
      <c r="P3" s="468"/>
      <c r="Q3" s="468"/>
      <c r="R3" s="468"/>
      <c r="S3" s="468"/>
      <c r="T3" s="468"/>
      <c r="U3" s="468"/>
      <c r="V3" s="468"/>
    </row>
    <row r="4" spans="1:22" ht="17.25" customHeight="1">
      <c r="A4" s="642" t="s">
        <v>632</v>
      </c>
      <c r="B4" s="642"/>
      <c r="C4" s="642"/>
      <c r="D4" s="642"/>
      <c r="E4" s="642"/>
      <c r="F4" s="642"/>
      <c r="G4" s="642"/>
      <c r="H4" s="642"/>
      <c r="I4" s="642"/>
      <c r="J4" s="642"/>
      <c r="K4" s="642"/>
      <c r="L4" s="642"/>
      <c r="M4" s="642"/>
      <c r="N4" s="642"/>
      <c r="O4" s="642"/>
      <c r="P4" s="642"/>
      <c r="Q4" s="642"/>
      <c r="R4" s="642"/>
      <c r="S4" s="642"/>
      <c r="T4" s="642"/>
      <c r="U4" s="642"/>
      <c r="V4" s="642"/>
    </row>
    <row r="5" spans="1:22" ht="43.15" customHeight="1">
      <c r="A5" s="623"/>
      <c r="B5" s="623"/>
      <c r="C5" s="623"/>
      <c r="D5" s="671" t="s">
        <v>769</v>
      </c>
      <c r="E5" s="672"/>
      <c r="F5" s="672"/>
      <c r="G5" s="672"/>
      <c r="H5" s="672"/>
      <c r="I5" s="672"/>
      <c r="J5" s="672"/>
      <c r="K5" s="672"/>
      <c r="L5" s="672"/>
      <c r="M5" s="672"/>
      <c r="N5" s="672"/>
      <c r="O5" s="672"/>
      <c r="P5" s="672"/>
      <c r="Q5" s="672"/>
      <c r="R5" s="672"/>
      <c r="S5" s="672"/>
      <c r="T5" s="672"/>
      <c r="U5" s="672"/>
      <c r="V5" s="623"/>
    </row>
    <row r="6" spans="1:22" ht="53.55" customHeight="1">
      <c r="A6" s="673" t="s">
        <v>0</v>
      </c>
      <c r="B6" s="674" t="s">
        <v>633</v>
      </c>
      <c r="C6" s="674" t="s">
        <v>634</v>
      </c>
      <c r="D6" s="676" t="s">
        <v>611</v>
      </c>
      <c r="E6" s="677"/>
      <c r="F6" s="676" t="s">
        <v>612</v>
      </c>
      <c r="G6" s="677"/>
      <c r="H6" s="676" t="s">
        <v>613</v>
      </c>
      <c r="I6" s="677"/>
      <c r="J6" s="676" t="s">
        <v>614</v>
      </c>
      <c r="K6" s="677"/>
      <c r="L6" s="676" t="s">
        <v>263</v>
      </c>
      <c r="M6" s="677"/>
      <c r="N6" s="676" t="s">
        <v>69</v>
      </c>
      <c r="O6" s="677"/>
      <c r="P6" s="676" t="s">
        <v>70</v>
      </c>
      <c r="Q6" s="677"/>
      <c r="R6" s="676" t="s">
        <v>71</v>
      </c>
      <c r="S6" s="677"/>
      <c r="T6" s="676" t="s">
        <v>72</v>
      </c>
      <c r="U6" s="677"/>
      <c r="V6" s="673" t="s">
        <v>586</v>
      </c>
    </row>
    <row r="7" spans="1:22" s="442" customFormat="1" ht="85.5" customHeight="1">
      <c r="A7" s="673"/>
      <c r="B7" s="675"/>
      <c r="C7" s="675"/>
      <c r="D7" s="470" t="s">
        <v>616</v>
      </c>
      <c r="E7" s="470" t="s">
        <v>267</v>
      </c>
      <c r="F7" s="470" t="s">
        <v>616</v>
      </c>
      <c r="G7" s="470" t="s">
        <v>267</v>
      </c>
      <c r="H7" s="470" t="s">
        <v>616</v>
      </c>
      <c r="I7" s="470" t="s">
        <v>267</v>
      </c>
      <c r="J7" s="470" t="s">
        <v>616</v>
      </c>
      <c r="K7" s="470" t="s">
        <v>267</v>
      </c>
      <c r="L7" s="470" t="s">
        <v>616</v>
      </c>
      <c r="M7" s="470" t="s">
        <v>267</v>
      </c>
      <c r="N7" s="470" t="s">
        <v>616</v>
      </c>
      <c r="O7" s="470" t="s">
        <v>267</v>
      </c>
      <c r="P7" s="470" t="s">
        <v>616</v>
      </c>
      <c r="Q7" s="470" t="s">
        <v>267</v>
      </c>
      <c r="R7" s="470" t="s">
        <v>616</v>
      </c>
      <c r="S7" s="470" t="s">
        <v>267</v>
      </c>
      <c r="T7" s="470" t="s">
        <v>616</v>
      </c>
      <c r="U7" s="470" t="s">
        <v>267</v>
      </c>
      <c r="V7" s="673"/>
    </row>
    <row r="8" spans="1:22" ht="20.55" customHeight="1">
      <c r="A8" s="471" t="s">
        <v>151</v>
      </c>
      <c r="B8" s="471" t="s">
        <v>150</v>
      </c>
      <c r="C8" s="471"/>
      <c r="D8" s="471">
        <v>1</v>
      </c>
      <c r="E8" s="471">
        <v>2</v>
      </c>
      <c r="F8" s="471">
        <v>3</v>
      </c>
      <c r="G8" s="471">
        <v>4</v>
      </c>
      <c r="H8" s="471">
        <v>5</v>
      </c>
      <c r="I8" s="471">
        <v>6</v>
      </c>
      <c r="J8" s="471">
        <v>7</v>
      </c>
      <c r="K8" s="471">
        <v>8</v>
      </c>
      <c r="L8" s="471">
        <v>9</v>
      </c>
      <c r="M8" s="471">
        <v>10</v>
      </c>
      <c r="N8" s="471">
        <v>11</v>
      </c>
      <c r="O8" s="471">
        <v>12</v>
      </c>
      <c r="P8" s="471">
        <v>13</v>
      </c>
      <c r="Q8" s="471">
        <v>14</v>
      </c>
      <c r="R8" s="471">
        <v>15</v>
      </c>
      <c r="S8" s="471">
        <v>16</v>
      </c>
      <c r="T8" s="471">
        <v>17</v>
      </c>
      <c r="U8" s="471">
        <v>18</v>
      </c>
      <c r="V8" s="472">
        <v>19</v>
      </c>
    </row>
    <row r="9" spans="1:22" ht="30">
      <c r="A9" s="473" t="s">
        <v>4</v>
      </c>
      <c r="B9" s="446" t="s">
        <v>617</v>
      </c>
      <c r="C9" s="470"/>
      <c r="D9" s="474">
        <f>D10</f>
        <v>0</v>
      </c>
      <c r="E9" s="474">
        <f t="shared" ref="E9:V9" si="0">E10</f>
        <v>0</v>
      </c>
      <c r="F9" s="474">
        <f t="shared" si="0"/>
        <v>0</v>
      </c>
      <c r="G9" s="474">
        <f t="shared" si="0"/>
        <v>0</v>
      </c>
      <c r="H9" s="474">
        <f t="shared" si="0"/>
        <v>2650</v>
      </c>
      <c r="I9" s="474">
        <f t="shared" si="0"/>
        <v>2847</v>
      </c>
      <c r="J9" s="474">
        <f t="shared" si="0"/>
        <v>6100</v>
      </c>
      <c r="K9" s="474">
        <f t="shared" si="0"/>
        <v>6381</v>
      </c>
      <c r="L9" s="474">
        <f t="shared" si="0"/>
        <v>9500</v>
      </c>
      <c r="M9" s="474">
        <f t="shared" si="0"/>
        <v>9746</v>
      </c>
      <c r="N9" s="474">
        <f t="shared" si="0"/>
        <v>14100</v>
      </c>
      <c r="O9" s="474">
        <f t="shared" si="0"/>
        <v>14720</v>
      </c>
      <c r="P9" s="474">
        <f t="shared" si="0"/>
        <v>18600</v>
      </c>
      <c r="Q9" s="474">
        <f t="shared" si="0"/>
        <v>19514</v>
      </c>
      <c r="R9" s="474">
        <f t="shared" si="0"/>
        <v>23667</v>
      </c>
      <c r="S9" s="474">
        <f t="shared" si="0"/>
        <v>24840</v>
      </c>
      <c r="T9" s="474">
        <f t="shared" si="0"/>
        <v>30573</v>
      </c>
      <c r="U9" s="474">
        <f t="shared" si="0"/>
        <v>30924</v>
      </c>
      <c r="V9" s="474">
        <f t="shared" si="0"/>
        <v>32410</v>
      </c>
    </row>
    <row r="10" spans="1:22" ht="34.25" customHeight="1">
      <c r="A10" s="475">
        <v>1</v>
      </c>
      <c r="B10" s="476" t="s">
        <v>635</v>
      </c>
      <c r="C10" s="476"/>
      <c r="D10" s="477"/>
      <c r="E10" s="474"/>
      <c r="F10" s="474"/>
      <c r="G10" s="474"/>
      <c r="H10" s="478">
        <v>2650</v>
      </c>
      <c r="I10" s="478">
        <v>2847</v>
      </c>
      <c r="J10" s="478">
        <v>6100</v>
      </c>
      <c r="K10" s="478">
        <v>6381</v>
      </c>
      <c r="L10" s="478">
        <v>9500</v>
      </c>
      <c r="M10" s="478">
        <v>9746</v>
      </c>
      <c r="N10" s="474">
        <v>14100</v>
      </c>
      <c r="O10" s="474">
        <v>14720</v>
      </c>
      <c r="P10" s="474">
        <v>18600</v>
      </c>
      <c r="Q10" s="474">
        <v>19514</v>
      </c>
      <c r="R10" s="474">
        <v>23667</v>
      </c>
      <c r="S10" s="474">
        <v>24840</v>
      </c>
      <c r="T10" s="474">
        <v>30573</v>
      </c>
      <c r="U10" s="474">
        <v>30924</v>
      </c>
      <c r="V10" s="474">
        <v>32410</v>
      </c>
    </row>
    <row r="11" spans="1:22" ht="60">
      <c r="A11" s="473" t="s">
        <v>6</v>
      </c>
      <c r="B11" s="479" t="str">
        <f>'[8]BIEU 5'!B11</f>
        <v>Nguồn vốn ngân sách địa phương ủy thác qua NHCSXH để cho vay hộ nghèo và các đối tượng chính sách</v>
      </c>
      <c r="C11" s="470"/>
      <c r="D11" s="474">
        <f>D12+D13</f>
        <v>0</v>
      </c>
      <c r="E11" s="474">
        <f t="shared" ref="E11:V11" si="1">E12+E13</f>
        <v>50</v>
      </c>
      <c r="F11" s="474">
        <f t="shared" si="1"/>
        <v>0</v>
      </c>
      <c r="G11" s="474">
        <f t="shared" si="1"/>
        <v>2450</v>
      </c>
      <c r="H11" s="474">
        <f t="shared" si="1"/>
        <v>0</v>
      </c>
      <c r="I11" s="474">
        <f t="shared" si="1"/>
        <v>1621</v>
      </c>
      <c r="J11" s="474">
        <f t="shared" si="1"/>
        <v>0</v>
      </c>
      <c r="K11" s="474">
        <f t="shared" si="1"/>
        <v>2851</v>
      </c>
      <c r="L11" s="474">
        <f t="shared" si="1"/>
        <v>0</v>
      </c>
      <c r="M11" s="474">
        <f t="shared" si="1"/>
        <v>3060</v>
      </c>
      <c r="N11" s="474">
        <f t="shared" si="1"/>
        <v>0</v>
      </c>
      <c r="O11" s="474">
        <f t="shared" si="1"/>
        <v>4323</v>
      </c>
      <c r="P11" s="474">
        <f t="shared" si="1"/>
        <v>0</v>
      </c>
      <c r="Q11" s="474">
        <f t="shared" si="1"/>
        <v>6577</v>
      </c>
      <c r="R11" s="474">
        <f t="shared" si="1"/>
        <v>0</v>
      </c>
      <c r="S11" s="474">
        <f t="shared" si="1"/>
        <v>11228</v>
      </c>
      <c r="T11" s="474">
        <f t="shared" si="1"/>
        <v>0</v>
      </c>
      <c r="U11" s="474">
        <f t="shared" si="1"/>
        <v>13921</v>
      </c>
      <c r="V11" s="474">
        <f t="shared" si="1"/>
        <v>16778</v>
      </c>
    </row>
    <row r="12" spans="1:22" ht="39" customHeight="1">
      <c r="A12" s="480">
        <v>1</v>
      </c>
      <c r="B12" s="481" t="s">
        <v>636</v>
      </c>
      <c r="C12" s="482"/>
      <c r="D12" s="483"/>
      <c r="E12" s="483">
        <v>50</v>
      </c>
      <c r="F12" s="483"/>
      <c r="G12" s="483">
        <v>2450</v>
      </c>
      <c r="H12" s="483"/>
      <c r="I12" s="483">
        <v>1550</v>
      </c>
      <c r="J12" s="483"/>
      <c r="K12" s="483">
        <v>2500</v>
      </c>
      <c r="L12" s="483"/>
      <c r="M12" s="483">
        <v>2650</v>
      </c>
      <c r="N12" s="483"/>
      <c r="O12" s="483">
        <v>3870</v>
      </c>
      <c r="P12" s="483"/>
      <c r="Q12" s="483">
        <v>6150</v>
      </c>
      <c r="R12" s="483"/>
      <c r="S12" s="483">
        <v>10810</v>
      </c>
      <c r="T12" s="483"/>
      <c r="U12" s="483">
        <v>13360</v>
      </c>
      <c r="V12" s="484">
        <v>16100</v>
      </c>
    </row>
    <row r="13" spans="1:22" ht="55.5" customHeight="1">
      <c r="A13" s="480">
        <v>2</v>
      </c>
      <c r="B13" s="481" t="s">
        <v>637</v>
      </c>
      <c r="C13" s="482"/>
      <c r="D13" s="483"/>
      <c r="E13" s="483"/>
      <c r="F13" s="483"/>
      <c r="G13" s="483"/>
      <c r="H13" s="483"/>
      <c r="I13" s="483">
        <v>71</v>
      </c>
      <c r="J13" s="483"/>
      <c r="K13" s="483">
        <v>351</v>
      </c>
      <c r="L13" s="483"/>
      <c r="M13" s="483">
        <v>410</v>
      </c>
      <c r="N13" s="483"/>
      <c r="O13" s="483">
        <v>453</v>
      </c>
      <c r="P13" s="483"/>
      <c r="Q13" s="483">
        <v>427</v>
      </c>
      <c r="R13" s="483"/>
      <c r="S13" s="483">
        <v>418</v>
      </c>
      <c r="T13" s="483"/>
      <c r="U13" s="483">
        <v>561</v>
      </c>
      <c r="V13" s="484">
        <v>678</v>
      </c>
    </row>
    <row r="14" spans="1:22" s="439" customFormat="1" ht="27" customHeight="1">
      <c r="A14" s="473" t="s">
        <v>21</v>
      </c>
      <c r="B14" s="446" t="s">
        <v>638</v>
      </c>
      <c r="C14" s="470"/>
      <c r="D14" s="485">
        <f>D15+D16</f>
        <v>0</v>
      </c>
      <c r="E14" s="485">
        <f t="shared" ref="E14:V14" si="2">E15+E16</f>
        <v>54.500999999999998</v>
      </c>
      <c r="F14" s="485">
        <f t="shared" si="2"/>
        <v>0</v>
      </c>
      <c r="G14" s="485">
        <f t="shared" si="2"/>
        <v>315.99400000000003</v>
      </c>
      <c r="H14" s="485">
        <f t="shared" si="2"/>
        <v>0</v>
      </c>
      <c r="I14" s="485">
        <f t="shared" si="2"/>
        <v>461.62199999999996</v>
      </c>
      <c r="J14" s="485">
        <f t="shared" si="2"/>
        <v>0</v>
      </c>
      <c r="K14" s="485">
        <f t="shared" si="2"/>
        <v>352.70400000000001</v>
      </c>
      <c r="L14" s="485">
        <f t="shared" si="2"/>
        <v>0</v>
      </c>
      <c r="M14" s="485">
        <f t="shared" si="2"/>
        <v>561.13499999999999</v>
      </c>
      <c r="N14" s="485">
        <f t="shared" si="2"/>
        <v>0</v>
      </c>
      <c r="O14" s="485">
        <f t="shared" si="2"/>
        <v>659.827</v>
      </c>
      <c r="P14" s="485">
        <f t="shared" si="2"/>
        <v>0</v>
      </c>
      <c r="Q14" s="485">
        <f t="shared" si="2"/>
        <v>779.17599999999993</v>
      </c>
      <c r="R14" s="485">
        <f t="shared" si="2"/>
        <v>0</v>
      </c>
      <c r="S14" s="485">
        <f t="shared" si="2"/>
        <v>912.05399999999997</v>
      </c>
      <c r="T14" s="485">
        <f t="shared" si="2"/>
        <v>0</v>
      </c>
      <c r="U14" s="485">
        <f t="shared" si="2"/>
        <v>1036.19</v>
      </c>
      <c r="V14" s="485">
        <f t="shared" si="2"/>
        <v>1228.461</v>
      </c>
    </row>
    <row r="15" spans="1:22" ht="48" customHeight="1">
      <c r="A15" s="480">
        <v>1</v>
      </c>
      <c r="B15" s="481" t="s">
        <v>639</v>
      </c>
      <c r="C15" s="482"/>
      <c r="D15" s="483"/>
      <c r="E15" s="483">
        <v>54.500999999999998</v>
      </c>
      <c r="F15" s="483"/>
      <c r="G15" s="483">
        <v>294.46800000000002</v>
      </c>
      <c r="H15" s="483"/>
      <c r="I15" s="483">
        <v>458.32299999999998</v>
      </c>
      <c r="J15" s="483"/>
      <c r="K15" s="483">
        <v>349.572</v>
      </c>
      <c r="L15" s="483"/>
      <c r="M15" s="483">
        <v>556.69799999999998</v>
      </c>
      <c r="N15" s="483"/>
      <c r="O15" s="483">
        <v>658.03499999999997</v>
      </c>
      <c r="P15" s="483"/>
      <c r="Q15" s="483">
        <v>778.07799999999997</v>
      </c>
      <c r="R15" s="483"/>
      <c r="S15" s="483">
        <v>910.36599999999999</v>
      </c>
      <c r="T15" s="483"/>
      <c r="U15" s="483">
        <v>1034.604</v>
      </c>
      <c r="V15" s="484">
        <v>1226.8610000000001</v>
      </c>
    </row>
    <row r="16" spans="1:22" ht="27.75" customHeight="1">
      <c r="A16" s="480">
        <v>2</v>
      </c>
      <c r="B16" s="481" t="s">
        <v>640</v>
      </c>
      <c r="C16" s="482"/>
      <c r="D16" s="483"/>
      <c r="E16" s="483"/>
      <c r="F16" s="483"/>
      <c r="G16" s="483">
        <v>21.526</v>
      </c>
      <c r="H16" s="483"/>
      <c r="I16" s="483">
        <v>3.2989999999999999</v>
      </c>
      <c r="J16" s="483"/>
      <c r="K16" s="483">
        <v>3.1320000000000001</v>
      </c>
      <c r="L16" s="483"/>
      <c r="M16" s="483">
        <v>4.4370000000000003</v>
      </c>
      <c r="N16" s="483"/>
      <c r="O16" s="483">
        <v>1.792</v>
      </c>
      <c r="P16" s="483"/>
      <c r="Q16" s="483">
        <v>1.0980000000000001</v>
      </c>
      <c r="R16" s="483"/>
      <c r="S16" s="483">
        <v>1.6879999999999999</v>
      </c>
      <c r="T16" s="483"/>
      <c r="U16" s="483">
        <v>1.5860000000000001</v>
      </c>
      <c r="V16" s="484">
        <v>1.6</v>
      </c>
    </row>
    <row r="17" spans="1:22" ht="29.25" customHeight="1">
      <c r="A17" s="473" t="s">
        <v>24</v>
      </c>
      <c r="B17" s="446" t="s">
        <v>607</v>
      </c>
      <c r="C17" s="482"/>
      <c r="D17" s="485">
        <f>D18</f>
        <v>0</v>
      </c>
      <c r="E17" s="485">
        <f t="shared" ref="E17:V17" si="3">E18</f>
        <v>0</v>
      </c>
      <c r="F17" s="485">
        <f t="shared" si="3"/>
        <v>0</v>
      </c>
      <c r="G17" s="485">
        <f t="shared" si="3"/>
        <v>0</v>
      </c>
      <c r="H17" s="485">
        <f t="shared" si="3"/>
        <v>145</v>
      </c>
      <c r="I17" s="485">
        <f t="shared" si="3"/>
        <v>145</v>
      </c>
      <c r="J17" s="485">
        <f t="shared" si="3"/>
        <v>215</v>
      </c>
      <c r="K17" s="485">
        <f t="shared" si="3"/>
        <v>215</v>
      </c>
      <c r="L17" s="485">
        <f t="shared" si="3"/>
        <v>205</v>
      </c>
      <c r="M17" s="485">
        <f t="shared" si="3"/>
        <v>205</v>
      </c>
      <c r="N17" s="485">
        <f t="shared" si="3"/>
        <v>130</v>
      </c>
      <c r="O17" s="485">
        <f t="shared" si="3"/>
        <v>130</v>
      </c>
      <c r="P17" s="485">
        <f t="shared" si="3"/>
        <v>197</v>
      </c>
      <c r="Q17" s="485">
        <f t="shared" si="3"/>
        <v>197</v>
      </c>
      <c r="R17" s="485">
        <f t="shared" si="3"/>
        <v>165</v>
      </c>
      <c r="S17" s="485">
        <f t="shared" si="3"/>
        <v>165</v>
      </c>
      <c r="T17" s="485">
        <f t="shared" si="3"/>
        <v>105</v>
      </c>
      <c r="U17" s="485">
        <f t="shared" si="3"/>
        <v>105</v>
      </c>
      <c r="V17" s="485">
        <f t="shared" si="3"/>
        <v>100</v>
      </c>
    </row>
    <row r="18" spans="1:22" ht="25.5" customHeight="1">
      <c r="A18" s="480">
        <v>1</v>
      </c>
      <c r="B18" s="481" t="s">
        <v>635</v>
      </c>
      <c r="C18" s="482"/>
      <c r="D18" s="483"/>
      <c r="E18" s="483"/>
      <c r="F18" s="483"/>
      <c r="G18" s="483"/>
      <c r="H18" s="486">
        <v>145</v>
      </c>
      <c r="I18" s="486">
        <v>145</v>
      </c>
      <c r="J18" s="486">
        <v>215</v>
      </c>
      <c r="K18" s="486">
        <v>215</v>
      </c>
      <c r="L18" s="486">
        <v>205</v>
      </c>
      <c r="M18" s="486">
        <v>205</v>
      </c>
      <c r="N18" s="486">
        <v>130</v>
      </c>
      <c r="O18" s="486">
        <v>130</v>
      </c>
      <c r="P18" s="486">
        <v>197</v>
      </c>
      <c r="Q18" s="486">
        <v>197</v>
      </c>
      <c r="R18" s="486">
        <v>165</v>
      </c>
      <c r="S18" s="486">
        <v>165</v>
      </c>
      <c r="T18" s="486">
        <v>105</v>
      </c>
      <c r="U18" s="486">
        <v>105</v>
      </c>
      <c r="V18" s="486">
        <v>100</v>
      </c>
    </row>
    <row r="19" spans="1:22" ht="37.5" customHeight="1">
      <c r="A19" s="473" t="s">
        <v>27</v>
      </c>
      <c r="B19" s="446" t="s">
        <v>605</v>
      </c>
      <c r="C19" s="482"/>
      <c r="D19" s="483"/>
      <c r="E19" s="483"/>
      <c r="F19" s="483"/>
      <c r="G19" s="483"/>
      <c r="H19" s="483"/>
      <c r="I19" s="483"/>
      <c r="J19" s="483"/>
      <c r="K19" s="483"/>
      <c r="L19" s="483"/>
      <c r="M19" s="483"/>
      <c r="N19" s="483"/>
      <c r="O19" s="483"/>
      <c r="P19" s="483"/>
      <c r="Q19" s="483"/>
      <c r="R19" s="483"/>
      <c r="S19" s="483"/>
      <c r="T19" s="483"/>
      <c r="U19" s="483"/>
      <c r="V19" s="484"/>
    </row>
    <row r="20" spans="1:22" ht="28.5" customHeight="1">
      <c r="A20" s="480">
        <v>1</v>
      </c>
      <c r="B20" s="481" t="s">
        <v>641</v>
      </c>
      <c r="C20" s="482"/>
      <c r="D20" s="483"/>
      <c r="E20" s="483">
        <v>142029</v>
      </c>
      <c r="F20" s="483"/>
      <c r="G20" s="483">
        <f>132734+767</f>
        <v>133501</v>
      </c>
      <c r="H20" s="483"/>
      <c r="I20" s="483">
        <f>100000+1489</f>
        <v>101489</v>
      </c>
      <c r="J20" s="483"/>
      <c r="K20" s="483">
        <f>13500+8120</f>
        <v>21620</v>
      </c>
      <c r="L20" s="483"/>
      <c r="M20" s="483">
        <f>80539+922</f>
        <v>81461</v>
      </c>
      <c r="N20" s="483"/>
      <c r="O20" s="483">
        <f>116092+925</f>
        <v>117017</v>
      </c>
      <c r="P20" s="483"/>
      <c r="Q20" s="483">
        <f>89699+930</f>
        <v>90629</v>
      </c>
      <c r="R20" s="483"/>
      <c r="S20" s="483">
        <f>129870+1130</f>
        <v>131000</v>
      </c>
      <c r="T20" s="483"/>
      <c r="U20" s="483">
        <f>95000+991</f>
        <v>95991</v>
      </c>
      <c r="V20" s="484">
        <v>197485</v>
      </c>
    </row>
    <row r="21" spans="1:22" ht="22.5" customHeight="1">
      <c r="A21" s="480">
        <v>2</v>
      </c>
      <c r="B21" s="481" t="s">
        <v>642</v>
      </c>
      <c r="C21" s="482"/>
      <c r="D21" s="483"/>
      <c r="E21" s="483"/>
      <c r="F21" s="483"/>
      <c r="G21" s="483">
        <v>1235</v>
      </c>
      <c r="H21" s="483">
        <v>3500</v>
      </c>
      <c r="I21" s="483">
        <v>4588</v>
      </c>
      <c r="J21" s="483">
        <v>2000</v>
      </c>
      <c r="K21" s="483">
        <v>3522</v>
      </c>
      <c r="L21" s="483">
        <v>4000</v>
      </c>
      <c r="M21" s="483">
        <v>3636</v>
      </c>
      <c r="N21" s="483">
        <v>2400</v>
      </c>
      <c r="O21" s="483">
        <v>3849</v>
      </c>
      <c r="P21" s="483">
        <v>3000</v>
      </c>
      <c r="Q21" s="483">
        <v>1918</v>
      </c>
      <c r="R21" s="483">
        <v>1500</v>
      </c>
      <c r="S21" s="483">
        <v>4892</v>
      </c>
      <c r="T21" s="483">
        <v>3225</v>
      </c>
      <c r="U21" s="483">
        <v>9091</v>
      </c>
      <c r="V21" s="484">
        <v>5160</v>
      </c>
    </row>
    <row r="22" spans="1:22" ht="24" customHeight="1">
      <c r="A22" s="480">
        <v>3</v>
      </c>
      <c r="B22" s="481" t="s">
        <v>643</v>
      </c>
      <c r="C22" s="482"/>
      <c r="D22" s="483"/>
      <c r="E22" s="483"/>
      <c r="F22" s="483"/>
      <c r="G22" s="483">
        <v>138</v>
      </c>
      <c r="H22" s="483">
        <v>500</v>
      </c>
      <c r="I22" s="483">
        <v>122</v>
      </c>
      <c r="J22" s="483">
        <v>733</v>
      </c>
      <c r="K22" s="483">
        <v>326</v>
      </c>
      <c r="L22" s="483">
        <v>100</v>
      </c>
      <c r="M22" s="483">
        <v>265</v>
      </c>
      <c r="N22" s="483">
        <v>400</v>
      </c>
      <c r="O22" s="483">
        <v>93</v>
      </c>
      <c r="P22" s="483"/>
      <c r="Q22" s="483"/>
      <c r="R22" s="483"/>
      <c r="S22" s="483"/>
      <c r="T22" s="483"/>
      <c r="U22" s="483"/>
      <c r="V22" s="484"/>
    </row>
    <row r="23" spans="1:22" ht="26.65" customHeight="1">
      <c r="A23" s="480">
        <v>4</v>
      </c>
      <c r="B23" s="481" t="s">
        <v>644</v>
      </c>
      <c r="C23" s="482"/>
      <c r="D23" s="483"/>
      <c r="E23" s="483"/>
      <c r="F23" s="483"/>
      <c r="G23" s="483"/>
      <c r="H23" s="483"/>
      <c r="I23" s="483"/>
      <c r="J23" s="483"/>
      <c r="K23" s="483"/>
      <c r="L23" s="483"/>
      <c r="M23" s="483">
        <v>10</v>
      </c>
      <c r="N23" s="483"/>
      <c r="O23" s="483">
        <v>1618</v>
      </c>
      <c r="P23" s="483"/>
      <c r="Q23" s="483">
        <v>3164</v>
      </c>
      <c r="R23" s="483"/>
      <c r="S23" s="483">
        <v>3116</v>
      </c>
      <c r="T23" s="483"/>
      <c r="U23" s="483">
        <v>3458</v>
      </c>
      <c r="V23" s="484">
        <v>3000</v>
      </c>
    </row>
    <row r="24" spans="1:22" ht="28.9" customHeight="1">
      <c r="A24" s="473" t="s">
        <v>28</v>
      </c>
      <c r="B24" s="446" t="s">
        <v>606</v>
      </c>
      <c r="C24" s="482"/>
      <c r="D24" s="483"/>
      <c r="E24" s="483"/>
      <c r="F24" s="483"/>
      <c r="G24" s="483"/>
      <c r="H24" s="483"/>
      <c r="I24" s="483"/>
      <c r="J24" s="483"/>
      <c r="K24" s="483"/>
      <c r="L24" s="483"/>
      <c r="M24" s="483"/>
      <c r="N24" s="483"/>
      <c r="O24" s="483"/>
      <c r="P24" s="483"/>
      <c r="Q24" s="483"/>
      <c r="R24" s="483"/>
      <c r="S24" s="483"/>
      <c r="T24" s="483"/>
      <c r="U24" s="483"/>
      <c r="V24" s="484"/>
    </row>
    <row r="25" spans="1:22" ht="22.9" customHeight="1">
      <c r="A25" s="480">
        <v>1</v>
      </c>
      <c r="B25" s="481" t="s">
        <v>641</v>
      </c>
      <c r="C25" s="482"/>
      <c r="D25" s="483"/>
      <c r="E25" s="483"/>
      <c r="F25" s="483"/>
      <c r="G25" s="483">
        <v>12500</v>
      </c>
      <c r="H25" s="483"/>
      <c r="I25" s="483"/>
      <c r="J25" s="483"/>
      <c r="K25" s="483"/>
      <c r="L25" s="483"/>
      <c r="M25" s="483"/>
      <c r="N25" s="483"/>
      <c r="O25" s="483"/>
      <c r="P25" s="483"/>
      <c r="Q25" s="483"/>
      <c r="R25" s="483"/>
      <c r="S25" s="483"/>
      <c r="T25" s="483"/>
      <c r="U25" s="483"/>
      <c r="V25" s="484"/>
    </row>
    <row r="26" spans="1:22" ht="30.75">
      <c r="A26" s="480">
        <v>2</v>
      </c>
      <c r="B26" s="481" t="s">
        <v>645</v>
      </c>
      <c r="C26" s="482"/>
      <c r="D26" s="483"/>
      <c r="E26" s="483"/>
      <c r="F26" s="483"/>
      <c r="G26" s="483">
        <v>53260</v>
      </c>
      <c r="H26" s="483"/>
      <c r="I26" s="483">
        <v>495</v>
      </c>
      <c r="J26" s="483"/>
      <c r="K26" s="483">
        <v>3357</v>
      </c>
      <c r="L26" s="483"/>
      <c r="M26" s="483">
        <v>3061</v>
      </c>
      <c r="N26" s="483"/>
      <c r="O26" s="483">
        <v>1600</v>
      </c>
      <c r="P26" s="483"/>
      <c r="Q26" s="483">
        <v>1107</v>
      </c>
      <c r="R26" s="483"/>
      <c r="S26" s="483">
        <v>1860</v>
      </c>
      <c r="T26" s="483"/>
      <c r="U26" s="483">
        <v>249</v>
      </c>
      <c r="V26" s="484">
        <v>40</v>
      </c>
    </row>
    <row r="27" spans="1:22" ht="33" customHeight="1">
      <c r="A27" s="480">
        <v>3</v>
      </c>
      <c r="B27" s="481" t="s">
        <v>646</v>
      </c>
      <c r="C27" s="482"/>
      <c r="D27" s="483"/>
      <c r="E27" s="483"/>
      <c r="F27" s="483"/>
      <c r="G27" s="483"/>
      <c r="H27" s="483"/>
      <c r="I27" s="483"/>
      <c r="J27" s="483"/>
      <c r="K27" s="483"/>
      <c r="L27" s="483"/>
      <c r="M27" s="483"/>
      <c r="N27" s="483"/>
      <c r="O27" s="483">
        <v>-7200</v>
      </c>
      <c r="P27" s="483"/>
      <c r="Q27" s="483">
        <v>-500</v>
      </c>
      <c r="R27" s="483"/>
      <c r="S27" s="483">
        <v>-2295</v>
      </c>
      <c r="T27" s="483"/>
      <c r="U27" s="483">
        <v>-31817</v>
      </c>
      <c r="V27" s="484">
        <v>-13407</v>
      </c>
    </row>
    <row r="28" spans="1:22" ht="55.5" customHeight="1">
      <c r="A28" s="487"/>
      <c r="B28" s="488"/>
      <c r="C28" s="488"/>
      <c r="D28" s="489"/>
      <c r="E28" s="489"/>
      <c r="F28" s="489"/>
      <c r="G28" s="489"/>
      <c r="H28" s="489"/>
      <c r="I28" s="489"/>
      <c r="J28" s="489"/>
      <c r="K28" s="489"/>
      <c r="L28" s="489"/>
      <c r="M28" s="489"/>
      <c r="N28" s="489"/>
      <c r="O28" s="489"/>
      <c r="P28" s="489"/>
      <c r="Q28" s="489"/>
      <c r="R28" s="489"/>
      <c r="S28" s="489"/>
      <c r="T28" s="489"/>
      <c r="U28" s="489"/>
      <c r="V28" s="490"/>
    </row>
    <row r="29" spans="1:22" ht="55.5" customHeight="1">
      <c r="A29" s="487"/>
      <c r="B29" s="488"/>
      <c r="C29" s="488"/>
      <c r="D29" s="489"/>
      <c r="E29" s="489"/>
      <c r="F29" s="489"/>
      <c r="G29" s="489"/>
      <c r="H29" s="489"/>
      <c r="I29" s="489"/>
      <c r="J29" s="489"/>
      <c r="K29" s="489"/>
      <c r="L29" s="489"/>
      <c r="M29" s="489"/>
      <c r="N29" s="489"/>
      <c r="O29" s="489"/>
      <c r="P29" s="489"/>
      <c r="Q29" s="489"/>
      <c r="R29" s="489"/>
      <c r="S29" s="489"/>
      <c r="T29" s="489"/>
      <c r="U29" s="489"/>
      <c r="V29" s="490"/>
    </row>
    <row r="30" spans="1:22" ht="55.5" customHeight="1">
      <c r="A30" s="487"/>
      <c r="B30" s="488"/>
      <c r="C30" s="488"/>
      <c r="D30" s="489"/>
      <c r="E30" s="489"/>
      <c r="F30" s="489"/>
      <c r="G30" s="489"/>
      <c r="H30" s="489"/>
      <c r="I30" s="489"/>
      <c r="J30" s="489"/>
      <c r="K30" s="489"/>
      <c r="L30" s="489"/>
      <c r="M30" s="489"/>
      <c r="N30" s="489"/>
      <c r="O30" s="489"/>
      <c r="P30" s="489"/>
      <c r="Q30" s="489"/>
      <c r="R30" s="489"/>
      <c r="S30" s="489"/>
      <c r="T30" s="489"/>
      <c r="U30" s="489"/>
      <c r="V30" s="490"/>
    </row>
    <row r="31" spans="1:22" ht="55.5" customHeight="1">
      <c r="A31" s="487"/>
      <c r="B31" s="488"/>
      <c r="C31" s="488"/>
      <c r="D31" s="489"/>
      <c r="E31" s="489"/>
      <c r="F31" s="489"/>
      <c r="G31" s="489"/>
      <c r="H31" s="489"/>
      <c r="I31" s="489"/>
      <c r="J31" s="489"/>
      <c r="K31" s="489"/>
      <c r="L31" s="489"/>
      <c r="M31" s="489"/>
      <c r="N31" s="489"/>
      <c r="O31" s="489"/>
      <c r="P31" s="489"/>
      <c r="Q31" s="489"/>
      <c r="R31" s="489"/>
      <c r="S31" s="489"/>
      <c r="T31" s="489"/>
      <c r="U31" s="489"/>
      <c r="V31" s="490"/>
    </row>
    <row r="32" spans="1:22" ht="55.5" customHeight="1">
      <c r="A32" s="487"/>
      <c r="B32" s="488"/>
      <c r="C32" s="488"/>
      <c r="D32" s="489"/>
      <c r="E32" s="489"/>
      <c r="F32" s="489"/>
      <c r="G32" s="489"/>
      <c r="H32" s="489"/>
      <c r="I32" s="489"/>
      <c r="J32" s="489"/>
      <c r="K32" s="489"/>
      <c r="L32" s="489"/>
      <c r="M32" s="489"/>
      <c r="N32" s="489"/>
      <c r="O32" s="489"/>
      <c r="P32" s="489"/>
      <c r="Q32" s="489"/>
      <c r="R32" s="489"/>
      <c r="S32" s="489"/>
      <c r="T32" s="489"/>
      <c r="U32" s="489"/>
      <c r="V32" s="490"/>
    </row>
    <row r="33" spans="1:22">
      <c r="A33" s="491"/>
      <c r="B33" s="491"/>
      <c r="C33" s="491"/>
      <c r="D33" s="491"/>
      <c r="E33" s="491"/>
      <c r="F33" s="491"/>
      <c r="G33" s="491"/>
      <c r="H33" s="491"/>
      <c r="I33" s="491"/>
      <c r="J33" s="491"/>
      <c r="K33" s="491"/>
      <c r="L33" s="491"/>
      <c r="M33" s="491"/>
      <c r="N33" s="491"/>
      <c r="O33" s="491"/>
      <c r="P33" s="491"/>
      <c r="Q33" s="491"/>
      <c r="R33" s="491"/>
      <c r="S33" s="491"/>
      <c r="T33" s="491"/>
      <c r="U33" s="491"/>
      <c r="V33" s="487"/>
    </row>
  </sheetData>
  <mergeCells count="17">
    <mergeCell ref="T6:U6"/>
    <mergeCell ref="D5:U5"/>
    <mergeCell ref="V6:V7"/>
    <mergeCell ref="A2:F2"/>
    <mergeCell ref="A3:F3"/>
    <mergeCell ref="A4:V4"/>
    <mergeCell ref="A6:A7"/>
    <mergeCell ref="B6:B7"/>
    <mergeCell ref="C6:C7"/>
    <mergeCell ref="D6:E6"/>
    <mergeCell ref="F6:G6"/>
    <mergeCell ref="H6:I6"/>
    <mergeCell ref="J6:K6"/>
    <mergeCell ref="L6:M6"/>
    <mergeCell ref="N6:O6"/>
    <mergeCell ref="P6:Q6"/>
    <mergeCell ref="R6:S6"/>
  </mergeCells>
  <pageMargins left="0.25" right="0.15748031496062992" top="0.31496062992125984" bottom="0.74803149606299213" header="0.31496062992125984" footer="0.31496062992125984"/>
  <pageSetup paperSize="9" scale="55"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zoomScale="70" zoomScaleNormal="70" zoomScalePageLayoutView="90" workbookViewId="0">
      <selection activeCell="A4" sqref="A4:T4"/>
    </sheetView>
  </sheetViews>
  <sheetFormatPr defaultColWidth="9.1328125" defaultRowHeight="15.4"/>
  <cols>
    <col min="1" max="1" width="5" style="436" customWidth="1"/>
    <col min="2" max="2" width="28.1328125" style="437" customWidth="1"/>
    <col min="3" max="3" width="7.06640625" style="436" customWidth="1"/>
    <col min="4" max="4" width="9" style="436" customWidth="1"/>
    <col min="5" max="5" width="7.1328125" style="436" customWidth="1"/>
    <col min="6" max="6" width="8.33203125" style="436" customWidth="1"/>
    <col min="7" max="7" width="8.46484375" style="436" customWidth="1"/>
    <col min="8" max="8" width="13" style="436" customWidth="1"/>
    <col min="9" max="9" width="11.33203125" style="436" customWidth="1"/>
    <col min="10" max="12" width="8.33203125" style="436" customWidth="1"/>
    <col min="13" max="19" width="9.3984375" style="436" bestFit="1" customWidth="1"/>
    <col min="20" max="20" width="15.46484375" style="436" customWidth="1"/>
    <col min="21" max="21" width="6.46484375" style="436" customWidth="1"/>
    <col min="22" max="22" width="9.19921875" style="436" customWidth="1"/>
    <col min="23" max="16384" width="9.1328125" style="436"/>
  </cols>
  <sheetData>
    <row r="1" spans="1:22" ht="17.25">
      <c r="A1" s="666"/>
      <c r="B1" s="666"/>
      <c r="C1" s="666"/>
      <c r="D1" s="666"/>
      <c r="E1" s="666"/>
      <c r="F1" s="666"/>
    </row>
    <row r="2" spans="1:22">
      <c r="F2" s="438"/>
      <c r="H2" s="438"/>
      <c r="I2" s="439"/>
      <c r="J2" s="440" t="s">
        <v>608</v>
      </c>
      <c r="L2" s="438"/>
      <c r="N2" s="438"/>
      <c r="P2" s="438"/>
      <c r="R2" s="438"/>
      <c r="T2" s="438"/>
      <c r="V2" s="438"/>
    </row>
    <row r="3" spans="1:22" ht="37.5" customHeight="1">
      <c r="A3" s="642" t="s">
        <v>609</v>
      </c>
      <c r="B3" s="642"/>
      <c r="C3" s="642"/>
      <c r="D3" s="642"/>
      <c r="E3" s="642"/>
      <c r="F3" s="642"/>
      <c r="G3" s="642"/>
      <c r="H3" s="642"/>
      <c r="I3" s="642"/>
      <c r="J3" s="642"/>
      <c r="K3" s="642"/>
      <c r="L3" s="642"/>
      <c r="M3" s="642"/>
      <c r="N3" s="642"/>
      <c r="O3" s="642"/>
      <c r="P3" s="642"/>
      <c r="Q3" s="642"/>
      <c r="R3" s="642"/>
      <c r="S3" s="642"/>
      <c r="T3" s="642"/>
      <c r="U3" s="642"/>
      <c r="V3" s="642"/>
    </row>
    <row r="4" spans="1:22" ht="44.65" customHeight="1">
      <c r="A4" s="710" t="s">
        <v>769</v>
      </c>
      <c r="B4" s="710"/>
      <c r="C4" s="710"/>
      <c r="D4" s="710"/>
      <c r="E4" s="710"/>
      <c r="F4" s="710"/>
      <c r="G4" s="710"/>
      <c r="H4" s="710"/>
      <c r="I4" s="710"/>
      <c r="J4" s="710"/>
      <c r="K4" s="710"/>
      <c r="L4" s="710"/>
      <c r="M4" s="710"/>
      <c r="N4" s="710"/>
      <c r="O4" s="710"/>
      <c r="P4" s="710"/>
      <c r="Q4" s="710"/>
      <c r="R4" s="710"/>
      <c r="S4" s="710"/>
      <c r="T4" s="710"/>
      <c r="V4" s="438" t="s">
        <v>565</v>
      </c>
    </row>
    <row r="5" spans="1:22" ht="33" customHeight="1">
      <c r="A5" s="707" t="s">
        <v>0</v>
      </c>
      <c r="B5" s="708" t="s">
        <v>610</v>
      </c>
      <c r="C5" s="693" t="s">
        <v>611</v>
      </c>
      <c r="D5" s="694"/>
      <c r="E5" s="693" t="s">
        <v>612</v>
      </c>
      <c r="F5" s="694"/>
      <c r="G5" s="693" t="s">
        <v>613</v>
      </c>
      <c r="H5" s="694"/>
      <c r="I5" s="693" t="s">
        <v>614</v>
      </c>
      <c r="J5" s="694"/>
      <c r="K5" s="693" t="s">
        <v>263</v>
      </c>
      <c r="L5" s="694"/>
      <c r="M5" s="693" t="s">
        <v>69</v>
      </c>
      <c r="N5" s="694"/>
      <c r="O5" s="693" t="s">
        <v>70</v>
      </c>
      <c r="P5" s="694"/>
      <c r="Q5" s="693" t="s">
        <v>71</v>
      </c>
      <c r="R5" s="694"/>
      <c r="S5" s="693" t="s">
        <v>72</v>
      </c>
      <c r="T5" s="694"/>
      <c r="U5" s="695" t="s">
        <v>615</v>
      </c>
      <c r="V5" s="696"/>
    </row>
    <row r="6" spans="1:22" s="442" customFormat="1" ht="51" customHeight="1">
      <c r="A6" s="707"/>
      <c r="B6" s="709"/>
      <c r="C6" s="441" t="s">
        <v>616</v>
      </c>
      <c r="D6" s="441" t="s">
        <v>267</v>
      </c>
      <c r="E6" s="441" t="s">
        <v>616</v>
      </c>
      <c r="F6" s="441" t="s">
        <v>267</v>
      </c>
      <c r="G6" s="441" t="s">
        <v>616</v>
      </c>
      <c r="H6" s="441" t="s">
        <v>267</v>
      </c>
      <c r="I6" s="441" t="s">
        <v>616</v>
      </c>
      <c r="J6" s="441" t="s">
        <v>267</v>
      </c>
      <c r="K6" s="441" t="s">
        <v>616</v>
      </c>
      <c r="L6" s="441" t="s">
        <v>267</v>
      </c>
      <c r="M6" s="441" t="s">
        <v>616</v>
      </c>
      <c r="N6" s="441" t="s">
        <v>267</v>
      </c>
      <c r="O6" s="441" t="s">
        <v>616</v>
      </c>
      <c r="P6" s="441" t="s">
        <v>267</v>
      </c>
      <c r="Q6" s="441" t="s">
        <v>616</v>
      </c>
      <c r="R6" s="441" t="s">
        <v>267</v>
      </c>
      <c r="S6" s="441" t="s">
        <v>616</v>
      </c>
      <c r="T6" s="441" t="s">
        <v>267</v>
      </c>
      <c r="U6" s="697"/>
      <c r="V6" s="698"/>
    </row>
    <row r="7" spans="1:22">
      <c r="A7" s="443" t="s">
        <v>151</v>
      </c>
      <c r="B7" s="444" t="s">
        <v>150</v>
      </c>
      <c r="C7" s="443">
        <v>1</v>
      </c>
      <c r="D7" s="443">
        <v>2</v>
      </c>
      <c r="E7" s="443">
        <v>3</v>
      </c>
      <c r="F7" s="443">
        <v>4</v>
      </c>
      <c r="G7" s="443">
        <v>5</v>
      </c>
      <c r="H7" s="443">
        <v>6</v>
      </c>
      <c r="I7" s="443">
        <v>7</v>
      </c>
      <c r="J7" s="443">
        <v>8</v>
      </c>
      <c r="K7" s="443">
        <v>9</v>
      </c>
      <c r="L7" s="443">
        <v>10</v>
      </c>
      <c r="M7" s="443">
        <v>11</v>
      </c>
      <c r="N7" s="443">
        <v>12</v>
      </c>
      <c r="O7" s="443">
        <v>13</v>
      </c>
      <c r="P7" s="443">
        <v>14</v>
      </c>
      <c r="Q7" s="443">
        <v>15</v>
      </c>
      <c r="R7" s="443">
        <v>16</v>
      </c>
      <c r="S7" s="699">
        <v>17</v>
      </c>
      <c r="T7" s="700"/>
      <c r="U7" s="699">
        <v>18</v>
      </c>
      <c r="V7" s="700"/>
    </row>
    <row r="8" spans="1:22" ht="33.4" customHeight="1">
      <c r="A8" s="445" t="s">
        <v>4</v>
      </c>
      <c r="B8" s="446" t="s">
        <v>617</v>
      </c>
      <c r="C8" s="447">
        <f>C9</f>
        <v>0</v>
      </c>
      <c r="D8" s="447">
        <f t="shared" ref="D8:T8" si="0">D9</f>
        <v>0</v>
      </c>
      <c r="E8" s="447">
        <f t="shared" si="0"/>
        <v>0</v>
      </c>
      <c r="F8" s="447">
        <f t="shared" si="0"/>
        <v>0</v>
      </c>
      <c r="G8" s="447">
        <f t="shared" si="0"/>
        <v>2100</v>
      </c>
      <c r="H8" s="447">
        <f t="shared" si="0"/>
        <v>2060</v>
      </c>
      <c r="I8" s="447">
        <f t="shared" si="0"/>
        <v>5544</v>
      </c>
      <c r="J8" s="447">
        <f t="shared" si="0"/>
        <v>5390</v>
      </c>
      <c r="K8" s="447">
        <f t="shared" si="0"/>
        <v>7800</v>
      </c>
      <c r="L8" s="447">
        <f t="shared" si="0"/>
        <v>7760</v>
      </c>
      <c r="M8" s="447">
        <f t="shared" si="0"/>
        <v>10800</v>
      </c>
      <c r="N8" s="447">
        <f t="shared" si="0"/>
        <v>10720</v>
      </c>
      <c r="O8" s="447">
        <f t="shared" si="0"/>
        <v>14650</v>
      </c>
      <c r="P8" s="447">
        <f t="shared" si="0"/>
        <v>14480</v>
      </c>
      <c r="Q8" s="447">
        <f t="shared" si="0"/>
        <v>19400</v>
      </c>
      <c r="R8" s="447">
        <f t="shared" si="0"/>
        <v>19340</v>
      </c>
      <c r="S8" s="447">
        <f t="shared" si="0"/>
        <v>25050</v>
      </c>
      <c r="T8" s="447">
        <f t="shared" si="0"/>
        <v>24794</v>
      </c>
      <c r="U8" s="701">
        <f>U9</f>
        <v>26407</v>
      </c>
      <c r="V8" s="702"/>
    </row>
    <row r="9" spans="1:22" ht="30.4" customHeight="1">
      <c r="A9" s="448">
        <v>1</v>
      </c>
      <c r="B9" s="449" t="s">
        <v>618</v>
      </c>
      <c r="C9" s="450"/>
      <c r="D9" s="450"/>
      <c r="E9" s="450"/>
      <c r="F9" s="450"/>
      <c r="G9" s="451">
        <v>2100</v>
      </c>
      <c r="H9" s="451">
        <v>2060</v>
      </c>
      <c r="I9" s="451">
        <v>5544</v>
      </c>
      <c r="J9" s="451">
        <v>5390</v>
      </c>
      <c r="K9" s="451">
        <v>7800</v>
      </c>
      <c r="L9" s="451">
        <v>7760</v>
      </c>
      <c r="M9" s="451">
        <v>10800</v>
      </c>
      <c r="N9" s="451">
        <v>10720</v>
      </c>
      <c r="O9" s="451">
        <v>14650</v>
      </c>
      <c r="P9" s="451">
        <v>14480</v>
      </c>
      <c r="Q9" s="451">
        <v>19400</v>
      </c>
      <c r="R9" s="451">
        <v>19340</v>
      </c>
      <c r="S9" s="450">
        <v>25050</v>
      </c>
      <c r="T9" s="450">
        <v>24794</v>
      </c>
      <c r="U9" s="691">
        <v>26407</v>
      </c>
      <c r="V9" s="692"/>
    </row>
    <row r="10" spans="1:22" ht="23.25" customHeight="1">
      <c r="A10" s="445" t="s">
        <v>6</v>
      </c>
      <c r="B10" s="452" t="s">
        <v>619</v>
      </c>
      <c r="C10" s="453">
        <f>SUM(C11:C16)</f>
        <v>0</v>
      </c>
      <c r="D10" s="454">
        <f t="shared" ref="D10:T10" si="1">SUM(D11:D16)</f>
        <v>30.559000000000001</v>
      </c>
      <c r="E10" s="454">
        <f t="shared" si="1"/>
        <v>0</v>
      </c>
      <c r="F10" s="454">
        <f t="shared" si="1"/>
        <v>344.04899999999998</v>
      </c>
      <c r="G10" s="454">
        <f t="shared" si="1"/>
        <v>0</v>
      </c>
      <c r="H10" s="454">
        <f t="shared" si="1"/>
        <v>461.62200000000001</v>
      </c>
      <c r="I10" s="454">
        <f t="shared" si="1"/>
        <v>0</v>
      </c>
      <c r="J10" s="454">
        <f t="shared" si="1"/>
        <v>352.70400000000001</v>
      </c>
      <c r="K10" s="454">
        <f t="shared" si="1"/>
        <v>0</v>
      </c>
      <c r="L10" s="454">
        <f t="shared" si="1"/>
        <v>561.13499999999999</v>
      </c>
      <c r="M10" s="454">
        <f t="shared" si="1"/>
        <v>0</v>
      </c>
      <c r="N10" s="454">
        <f t="shared" si="1"/>
        <v>659.82700000000011</v>
      </c>
      <c r="O10" s="454">
        <f t="shared" si="1"/>
        <v>0</v>
      </c>
      <c r="P10" s="454">
        <f t="shared" si="1"/>
        <v>779.17599999999993</v>
      </c>
      <c r="Q10" s="454">
        <f t="shared" si="1"/>
        <v>0</v>
      </c>
      <c r="R10" s="454">
        <f t="shared" si="1"/>
        <v>912.05500000000006</v>
      </c>
      <c r="S10" s="454">
        <f t="shared" si="1"/>
        <v>0</v>
      </c>
      <c r="T10" s="454">
        <f t="shared" si="1"/>
        <v>1036.19</v>
      </c>
      <c r="U10" s="703">
        <f>U11+U12+U13+U14+U15+U16</f>
        <v>1216.771</v>
      </c>
      <c r="V10" s="704"/>
    </row>
    <row r="11" spans="1:22">
      <c r="A11" s="455"/>
      <c r="B11" s="449" t="s">
        <v>620</v>
      </c>
      <c r="C11" s="456"/>
      <c r="D11" s="457">
        <v>2.024</v>
      </c>
      <c r="E11" s="456"/>
      <c r="F11" s="457">
        <v>38.598999999999997</v>
      </c>
      <c r="G11" s="456"/>
      <c r="H11" s="457">
        <v>52.625</v>
      </c>
      <c r="I11" s="456"/>
      <c r="J11" s="457">
        <v>108.614</v>
      </c>
      <c r="K11" s="456"/>
      <c r="L11" s="457">
        <v>243.29499999999999</v>
      </c>
      <c r="M11" s="456"/>
      <c r="N11" s="457">
        <v>243.744</v>
      </c>
      <c r="O11" s="456"/>
      <c r="P11" s="457">
        <v>308.01900000000001</v>
      </c>
      <c r="Q11" s="456"/>
      <c r="R11" s="457">
        <v>369.51299999999998</v>
      </c>
      <c r="S11" s="456"/>
      <c r="T11" s="457">
        <v>387.16300000000001</v>
      </c>
      <c r="U11" s="691">
        <v>490.6</v>
      </c>
      <c r="V11" s="692"/>
    </row>
    <row r="12" spans="1:22" ht="27" customHeight="1">
      <c r="A12" s="455"/>
      <c r="B12" s="449" t="s">
        <v>621</v>
      </c>
      <c r="C12" s="456"/>
      <c r="D12" s="456"/>
      <c r="E12" s="456"/>
      <c r="F12" s="456">
        <v>23</v>
      </c>
      <c r="G12" s="456"/>
      <c r="H12" s="457">
        <v>27.18</v>
      </c>
      <c r="I12" s="457"/>
      <c r="J12" s="457">
        <v>38.11</v>
      </c>
      <c r="K12" s="457"/>
      <c r="L12" s="457">
        <v>47.48</v>
      </c>
      <c r="M12" s="457"/>
      <c r="N12" s="457">
        <v>56.646999999999998</v>
      </c>
      <c r="O12" s="457"/>
      <c r="P12" s="457">
        <v>70.08</v>
      </c>
      <c r="Q12" s="457"/>
      <c r="R12" s="457">
        <v>88.299000000000007</v>
      </c>
      <c r="S12" s="457"/>
      <c r="T12" s="457">
        <v>116.12</v>
      </c>
      <c r="U12" s="705">
        <v>162.02699999999999</v>
      </c>
      <c r="V12" s="706"/>
    </row>
    <row r="13" spans="1:22">
      <c r="A13" s="455"/>
      <c r="B13" s="449" t="s">
        <v>622</v>
      </c>
      <c r="C13" s="456"/>
      <c r="D13" s="457">
        <v>28.535</v>
      </c>
      <c r="E13" s="456"/>
      <c r="F13" s="457">
        <v>171.70500000000001</v>
      </c>
      <c r="G13" s="456"/>
      <c r="H13" s="457">
        <v>227.184</v>
      </c>
      <c r="I13" s="456"/>
      <c r="J13" s="457">
        <v>173.51599999999999</v>
      </c>
      <c r="K13" s="456"/>
      <c r="L13" s="457">
        <v>227.7</v>
      </c>
      <c r="M13" s="456"/>
      <c r="N13" s="457">
        <v>331.5</v>
      </c>
      <c r="O13" s="456"/>
      <c r="P13" s="457">
        <v>340.5</v>
      </c>
      <c r="Q13" s="456"/>
      <c r="R13" s="457">
        <v>394.125</v>
      </c>
      <c r="S13" s="456"/>
      <c r="T13" s="457">
        <v>427.5</v>
      </c>
      <c r="U13" s="691">
        <v>452.78500000000003</v>
      </c>
      <c r="V13" s="692"/>
    </row>
    <row r="14" spans="1:22" ht="27.75">
      <c r="A14" s="455"/>
      <c r="B14" s="449" t="s">
        <v>623</v>
      </c>
      <c r="C14" s="456"/>
      <c r="D14" s="458"/>
      <c r="E14" s="458"/>
      <c r="F14" s="457">
        <v>35.631999999999998</v>
      </c>
      <c r="G14" s="456"/>
      <c r="H14" s="457">
        <v>66.971000000000004</v>
      </c>
      <c r="I14" s="456"/>
      <c r="J14" s="457">
        <v>10.972</v>
      </c>
      <c r="K14" s="456"/>
      <c r="L14" s="457">
        <v>14.128</v>
      </c>
      <c r="M14" s="456"/>
      <c r="N14" s="457">
        <v>7.3490000000000002</v>
      </c>
      <c r="O14" s="456"/>
      <c r="P14" s="457">
        <v>18.462</v>
      </c>
      <c r="Q14" s="456"/>
      <c r="R14" s="457">
        <v>12.625</v>
      </c>
      <c r="S14" s="456"/>
      <c r="T14" s="459">
        <v>21.497</v>
      </c>
      <c r="U14" s="683">
        <v>9.0890000000000004</v>
      </c>
      <c r="V14" s="683"/>
    </row>
    <row r="15" spans="1:22">
      <c r="A15" s="458"/>
      <c r="B15" s="460" t="s">
        <v>624</v>
      </c>
      <c r="C15" s="458"/>
      <c r="D15" s="458"/>
      <c r="E15" s="458"/>
      <c r="F15" s="458">
        <v>21</v>
      </c>
      <c r="G15" s="458"/>
      <c r="H15" s="458">
        <v>31</v>
      </c>
      <c r="I15" s="458"/>
      <c r="J15" s="461">
        <v>6.492</v>
      </c>
      <c r="K15" s="458"/>
      <c r="L15" s="461">
        <v>8.532</v>
      </c>
      <c r="M15" s="458"/>
      <c r="N15" s="461">
        <v>5.5869999999999997</v>
      </c>
      <c r="O15" s="458"/>
      <c r="P15" s="461">
        <v>12.115</v>
      </c>
      <c r="Q15" s="458"/>
      <c r="R15" s="461">
        <v>12.023</v>
      </c>
      <c r="S15" s="458"/>
      <c r="T15" s="461">
        <v>21.08</v>
      </c>
      <c r="U15" s="684">
        <v>22.27</v>
      </c>
      <c r="V15" s="685"/>
    </row>
    <row r="16" spans="1:22">
      <c r="A16" s="458"/>
      <c r="B16" s="460" t="s">
        <v>625</v>
      </c>
      <c r="C16" s="458"/>
      <c r="D16" s="458"/>
      <c r="E16" s="458"/>
      <c r="F16" s="461">
        <v>54.113</v>
      </c>
      <c r="G16" s="458"/>
      <c r="H16" s="461">
        <v>56.661999999999999</v>
      </c>
      <c r="I16" s="458"/>
      <c r="J16" s="458">
        <v>15</v>
      </c>
      <c r="K16" s="458"/>
      <c r="L16" s="458">
        <v>20</v>
      </c>
      <c r="M16" s="458"/>
      <c r="N16" s="458">
        <v>15</v>
      </c>
      <c r="O16" s="458"/>
      <c r="P16" s="458">
        <v>30</v>
      </c>
      <c r="Q16" s="458"/>
      <c r="R16" s="461">
        <v>35.47</v>
      </c>
      <c r="S16" s="461"/>
      <c r="T16" s="461">
        <v>62.83</v>
      </c>
      <c r="U16" s="684">
        <v>80</v>
      </c>
      <c r="V16" s="685"/>
    </row>
    <row r="17" spans="1:22" s="439" customFormat="1" ht="15">
      <c r="A17" s="462" t="s">
        <v>21</v>
      </c>
      <c r="B17" s="463" t="s">
        <v>607</v>
      </c>
      <c r="C17" s="462">
        <f>C18</f>
        <v>0</v>
      </c>
      <c r="D17" s="462">
        <f t="shared" ref="D17:T17" si="2">D18</f>
        <v>0</v>
      </c>
      <c r="E17" s="462">
        <f t="shared" si="2"/>
        <v>0</v>
      </c>
      <c r="F17" s="462">
        <f t="shared" si="2"/>
        <v>0</v>
      </c>
      <c r="G17" s="462">
        <f t="shared" si="2"/>
        <v>83</v>
      </c>
      <c r="H17" s="462">
        <f t="shared" si="2"/>
        <v>83</v>
      </c>
      <c r="I17" s="462">
        <f t="shared" si="2"/>
        <v>151</v>
      </c>
      <c r="J17" s="462">
        <f t="shared" si="2"/>
        <v>151</v>
      </c>
      <c r="K17" s="462">
        <f t="shared" si="2"/>
        <v>143</v>
      </c>
      <c r="L17" s="462">
        <f t="shared" si="2"/>
        <v>143</v>
      </c>
      <c r="M17" s="462">
        <f t="shared" si="2"/>
        <v>91</v>
      </c>
      <c r="N17" s="462">
        <f t="shared" si="2"/>
        <v>91</v>
      </c>
      <c r="O17" s="462">
        <f t="shared" si="2"/>
        <v>144</v>
      </c>
      <c r="P17" s="462">
        <f t="shared" si="2"/>
        <v>144</v>
      </c>
      <c r="Q17" s="462">
        <f t="shared" si="2"/>
        <v>96</v>
      </c>
      <c r="R17" s="462">
        <f t="shared" si="2"/>
        <v>96</v>
      </c>
      <c r="S17" s="462">
        <f t="shared" si="2"/>
        <v>74</v>
      </c>
      <c r="T17" s="462">
        <f t="shared" si="2"/>
        <v>74</v>
      </c>
      <c r="U17" s="686">
        <f>U18</f>
        <v>70</v>
      </c>
      <c r="V17" s="687"/>
    </row>
    <row r="18" spans="1:22" ht="42.75" customHeight="1">
      <c r="A18" s="458"/>
      <c r="B18" s="449" t="s">
        <v>618</v>
      </c>
      <c r="C18" s="458"/>
      <c r="D18" s="458"/>
      <c r="E18" s="458"/>
      <c r="F18" s="458"/>
      <c r="G18" s="458">
        <v>83</v>
      </c>
      <c r="H18" s="458">
        <v>83</v>
      </c>
      <c r="I18" s="458">
        <v>151</v>
      </c>
      <c r="J18" s="458">
        <v>151</v>
      </c>
      <c r="K18" s="458">
        <v>143</v>
      </c>
      <c r="L18" s="458">
        <v>143</v>
      </c>
      <c r="M18" s="458">
        <v>91</v>
      </c>
      <c r="N18" s="458">
        <v>91</v>
      </c>
      <c r="O18" s="458">
        <v>144</v>
      </c>
      <c r="P18" s="458">
        <v>144</v>
      </c>
      <c r="Q18" s="458">
        <v>96</v>
      </c>
      <c r="R18" s="458">
        <v>96</v>
      </c>
      <c r="S18" s="458">
        <v>74</v>
      </c>
      <c r="T18" s="458">
        <v>74</v>
      </c>
      <c r="U18" s="688">
        <v>70</v>
      </c>
      <c r="V18" s="689"/>
    </row>
    <row r="19" spans="1:22" s="439" customFormat="1" ht="15">
      <c r="A19" s="462" t="s">
        <v>24</v>
      </c>
      <c r="B19" s="463" t="s">
        <v>605</v>
      </c>
      <c r="C19" s="464">
        <f>C20+C21+C22</f>
        <v>0</v>
      </c>
      <c r="D19" s="464">
        <f t="shared" ref="D19:T19" si="3">D20+D21+D22</f>
        <v>112800</v>
      </c>
      <c r="E19" s="464">
        <f t="shared" si="3"/>
        <v>1092</v>
      </c>
      <c r="F19" s="464">
        <f t="shared" si="3"/>
        <v>154860</v>
      </c>
      <c r="G19" s="464">
        <f t="shared" si="3"/>
        <v>2238</v>
      </c>
      <c r="H19" s="464">
        <f t="shared" si="3"/>
        <v>216775</v>
      </c>
      <c r="I19" s="464">
        <f t="shared" si="3"/>
        <v>2415</v>
      </c>
      <c r="J19" s="464">
        <f t="shared" si="3"/>
        <v>271737</v>
      </c>
      <c r="K19" s="464">
        <f t="shared" si="3"/>
        <v>2498</v>
      </c>
      <c r="L19" s="464">
        <f t="shared" si="3"/>
        <v>307480</v>
      </c>
      <c r="M19" s="464">
        <f t="shared" si="3"/>
        <v>1322</v>
      </c>
      <c r="N19" s="464">
        <f t="shared" si="3"/>
        <v>328134</v>
      </c>
      <c r="O19" s="464">
        <f t="shared" si="3"/>
        <v>3362</v>
      </c>
      <c r="P19" s="464">
        <f t="shared" si="3"/>
        <v>320041</v>
      </c>
      <c r="Q19" s="464">
        <f t="shared" si="3"/>
        <v>2833</v>
      </c>
      <c r="R19" s="464">
        <f t="shared" si="3"/>
        <v>383758</v>
      </c>
      <c r="S19" s="464">
        <f t="shared" si="3"/>
        <v>3764</v>
      </c>
      <c r="T19" s="464">
        <f t="shared" si="3"/>
        <v>466282</v>
      </c>
      <c r="U19" s="690">
        <f>U20+U21+U22</f>
        <v>754979</v>
      </c>
      <c r="V19" s="687"/>
    </row>
    <row r="20" spans="1:22">
      <c r="A20" s="458"/>
      <c r="B20" s="449" t="s">
        <v>620</v>
      </c>
      <c r="C20" s="458"/>
      <c r="D20" s="458"/>
      <c r="E20" s="465">
        <v>1092</v>
      </c>
      <c r="F20" s="465">
        <v>985</v>
      </c>
      <c r="G20" s="465">
        <v>2238</v>
      </c>
      <c r="H20" s="465">
        <v>2914</v>
      </c>
      <c r="I20" s="465">
        <v>2415</v>
      </c>
      <c r="J20" s="465">
        <v>2599</v>
      </c>
      <c r="K20" s="465">
        <v>2498</v>
      </c>
      <c r="L20" s="465">
        <v>2359</v>
      </c>
      <c r="M20" s="465">
        <v>1322</v>
      </c>
      <c r="N20" s="465">
        <v>3078</v>
      </c>
      <c r="O20" s="465">
        <v>3362</v>
      </c>
      <c r="P20" s="465">
        <v>3624</v>
      </c>
      <c r="Q20" s="465">
        <v>2833</v>
      </c>
      <c r="R20" s="465">
        <v>5062</v>
      </c>
      <c r="S20" s="465">
        <v>3764</v>
      </c>
      <c r="T20" s="465">
        <v>5325</v>
      </c>
      <c r="U20" s="678">
        <v>5429</v>
      </c>
      <c r="V20" s="679"/>
    </row>
    <row r="21" spans="1:22" ht="30.75">
      <c r="A21" s="458"/>
      <c r="B21" s="460" t="s">
        <v>626</v>
      </c>
      <c r="C21" s="458"/>
      <c r="D21" s="458"/>
      <c r="E21" s="465"/>
      <c r="F21" s="465"/>
      <c r="G21" s="465"/>
      <c r="H21" s="465"/>
      <c r="I21" s="465"/>
      <c r="J21" s="465"/>
      <c r="K21" s="465"/>
      <c r="L21" s="465"/>
      <c r="M21" s="465"/>
      <c r="N21" s="465">
        <v>1800</v>
      </c>
      <c r="O21" s="465"/>
      <c r="P21" s="465">
        <v>5500</v>
      </c>
      <c r="Q21" s="465"/>
      <c r="R21" s="465">
        <v>1411</v>
      </c>
      <c r="S21" s="465"/>
      <c r="T21" s="465">
        <v>6950</v>
      </c>
      <c r="U21" s="678">
        <v>2639</v>
      </c>
      <c r="V21" s="679"/>
    </row>
    <row r="22" spans="1:22" s="466" customFormat="1">
      <c r="A22" s="465"/>
      <c r="B22" s="460" t="s">
        <v>627</v>
      </c>
      <c r="C22" s="465"/>
      <c r="D22" s="465">
        <v>112800</v>
      </c>
      <c r="E22" s="465"/>
      <c r="F22" s="465">
        <v>153875</v>
      </c>
      <c r="G22" s="465"/>
      <c r="H22" s="465">
        <v>213861</v>
      </c>
      <c r="I22" s="465"/>
      <c r="J22" s="465">
        <v>269138</v>
      </c>
      <c r="K22" s="465"/>
      <c r="L22" s="465">
        <v>305121</v>
      </c>
      <c r="M22" s="465"/>
      <c r="N22" s="465">
        <v>323256</v>
      </c>
      <c r="O22" s="465"/>
      <c r="P22" s="465">
        <v>310917</v>
      </c>
      <c r="Q22" s="465"/>
      <c r="R22" s="465">
        <v>377285</v>
      </c>
      <c r="S22" s="465"/>
      <c r="T22" s="465">
        <v>454007</v>
      </c>
      <c r="U22" s="678">
        <v>746911</v>
      </c>
      <c r="V22" s="679"/>
    </row>
    <row r="23" spans="1:22" s="439" customFormat="1" ht="15">
      <c r="A23" s="462" t="s">
        <v>27</v>
      </c>
      <c r="B23" s="463" t="s">
        <v>606</v>
      </c>
      <c r="C23" s="464">
        <f>C24+C25+C26</f>
        <v>0</v>
      </c>
      <c r="D23" s="464">
        <f t="shared" ref="D23:T23" si="4">D24+D25+D26</f>
        <v>0</v>
      </c>
      <c r="E23" s="464">
        <f t="shared" si="4"/>
        <v>0</v>
      </c>
      <c r="F23" s="464">
        <f t="shared" si="4"/>
        <v>7139</v>
      </c>
      <c r="G23" s="464">
        <f t="shared" si="4"/>
        <v>0</v>
      </c>
      <c r="H23" s="464">
        <f t="shared" si="4"/>
        <v>122</v>
      </c>
      <c r="I23" s="464">
        <f t="shared" si="4"/>
        <v>0</v>
      </c>
      <c r="J23" s="464">
        <f t="shared" si="4"/>
        <v>5330</v>
      </c>
      <c r="K23" s="464">
        <f t="shared" si="4"/>
        <v>0</v>
      </c>
      <c r="L23" s="464">
        <f t="shared" si="4"/>
        <v>266</v>
      </c>
      <c r="M23" s="464">
        <f t="shared" si="4"/>
        <v>0</v>
      </c>
      <c r="N23" s="464">
        <f t="shared" si="4"/>
        <v>31399</v>
      </c>
      <c r="O23" s="464">
        <f t="shared" si="4"/>
        <v>0</v>
      </c>
      <c r="P23" s="464">
        <f t="shared" si="4"/>
        <v>500</v>
      </c>
      <c r="Q23" s="464">
        <f t="shared" si="4"/>
        <v>0</v>
      </c>
      <c r="R23" s="464">
        <f t="shared" si="4"/>
        <v>0</v>
      </c>
      <c r="S23" s="464">
        <f t="shared" si="4"/>
        <v>0</v>
      </c>
      <c r="T23" s="464">
        <f t="shared" si="4"/>
        <v>0</v>
      </c>
      <c r="U23" s="690">
        <f>U24+U25+U26</f>
        <v>0</v>
      </c>
      <c r="V23" s="687"/>
    </row>
    <row r="24" spans="1:22" s="466" customFormat="1">
      <c r="A24" s="465"/>
      <c r="B24" s="449" t="s">
        <v>620</v>
      </c>
      <c r="C24" s="465"/>
      <c r="D24" s="465"/>
      <c r="E24" s="465"/>
      <c r="F24" s="465">
        <v>139</v>
      </c>
      <c r="G24" s="465"/>
      <c r="H24" s="465">
        <v>122</v>
      </c>
      <c r="I24" s="465"/>
      <c r="J24" s="465">
        <v>330</v>
      </c>
      <c r="K24" s="465"/>
      <c r="L24" s="465">
        <v>266</v>
      </c>
      <c r="M24" s="465"/>
      <c r="N24" s="465">
        <v>99</v>
      </c>
      <c r="O24" s="465"/>
      <c r="P24" s="465"/>
      <c r="Q24" s="465"/>
      <c r="R24" s="465"/>
      <c r="S24" s="465"/>
      <c r="T24" s="465"/>
      <c r="U24" s="678"/>
      <c r="V24" s="679"/>
    </row>
    <row r="25" spans="1:22" s="466" customFormat="1">
      <c r="A25" s="465"/>
      <c r="B25" s="460" t="s">
        <v>628</v>
      </c>
      <c r="C25" s="465"/>
      <c r="D25" s="465"/>
      <c r="E25" s="465"/>
      <c r="F25" s="465"/>
      <c r="G25" s="465"/>
      <c r="H25" s="465"/>
      <c r="I25" s="465"/>
      <c r="J25" s="465"/>
      <c r="K25" s="465"/>
      <c r="L25" s="465"/>
      <c r="M25" s="465"/>
      <c r="N25" s="465">
        <v>7200</v>
      </c>
      <c r="O25" s="465"/>
      <c r="P25" s="465">
        <v>500</v>
      </c>
      <c r="Q25" s="465"/>
      <c r="R25" s="465"/>
      <c r="S25" s="465"/>
      <c r="T25" s="465"/>
      <c r="U25" s="678"/>
      <c r="V25" s="679"/>
    </row>
    <row r="26" spans="1:22" s="466" customFormat="1" ht="30.75">
      <c r="A26" s="465"/>
      <c r="B26" s="460" t="s">
        <v>629</v>
      </c>
      <c r="C26" s="465"/>
      <c r="D26" s="465"/>
      <c r="E26" s="465"/>
      <c r="F26" s="465">
        <v>7000</v>
      </c>
      <c r="G26" s="465"/>
      <c r="H26" s="465"/>
      <c r="I26" s="465"/>
      <c r="J26" s="465">
        <v>5000</v>
      </c>
      <c r="K26" s="465"/>
      <c r="L26" s="465"/>
      <c r="M26" s="465"/>
      <c r="N26" s="465">
        <v>24100</v>
      </c>
      <c r="O26" s="465"/>
      <c r="P26" s="465"/>
      <c r="Q26" s="465"/>
      <c r="R26" s="465"/>
      <c r="S26" s="465"/>
      <c r="T26" s="465"/>
      <c r="U26" s="678"/>
      <c r="V26" s="679"/>
    </row>
    <row r="27" spans="1:22" s="439" customFormat="1" ht="75">
      <c r="A27" s="464" t="s">
        <v>28</v>
      </c>
      <c r="B27" s="463" t="s">
        <v>602</v>
      </c>
      <c r="C27" s="464">
        <f>C28+C29</f>
        <v>0</v>
      </c>
      <c r="D27" s="464">
        <f t="shared" ref="D27:T27" si="5">D28+D29</f>
        <v>9675</v>
      </c>
      <c r="E27" s="464">
        <f t="shared" si="5"/>
        <v>0</v>
      </c>
      <c r="F27" s="464">
        <f t="shared" si="5"/>
        <v>12125</v>
      </c>
      <c r="G27" s="464">
        <f t="shared" si="5"/>
        <v>0</v>
      </c>
      <c r="H27" s="464">
        <f t="shared" si="5"/>
        <v>13989</v>
      </c>
      <c r="I27" s="464">
        <f t="shared" si="5"/>
        <v>0</v>
      </c>
      <c r="J27" s="464">
        <f t="shared" si="5"/>
        <v>17786</v>
      </c>
      <c r="K27" s="464">
        <f t="shared" si="5"/>
        <v>0</v>
      </c>
      <c r="L27" s="464">
        <f t="shared" si="5"/>
        <v>21052</v>
      </c>
      <c r="M27" s="464">
        <f t="shared" si="5"/>
        <v>0</v>
      </c>
      <c r="N27" s="464">
        <f t="shared" si="5"/>
        <v>25600</v>
      </c>
      <c r="O27" s="464">
        <f t="shared" si="5"/>
        <v>0</v>
      </c>
      <c r="P27" s="464">
        <f t="shared" si="5"/>
        <v>32449</v>
      </c>
      <c r="Q27" s="464">
        <f t="shared" si="5"/>
        <v>0</v>
      </c>
      <c r="R27" s="464">
        <f t="shared" si="5"/>
        <v>44261</v>
      </c>
      <c r="S27" s="464">
        <f t="shared" si="5"/>
        <v>0</v>
      </c>
      <c r="T27" s="464">
        <f t="shared" si="5"/>
        <v>59108</v>
      </c>
      <c r="U27" s="680">
        <f>U28+U29</f>
        <v>76572</v>
      </c>
      <c r="V27" s="680"/>
    </row>
    <row r="28" spans="1:22" s="439" customFormat="1">
      <c r="A28" s="464"/>
      <c r="B28" s="449" t="s">
        <v>620</v>
      </c>
      <c r="C28" s="464"/>
      <c r="D28" s="464"/>
      <c r="E28" s="464"/>
      <c r="F28" s="464"/>
      <c r="G28" s="464"/>
      <c r="H28" s="465">
        <v>243</v>
      </c>
      <c r="I28" s="465"/>
      <c r="J28" s="465">
        <v>1189</v>
      </c>
      <c r="K28" s="465"/>
      <c r="L28" s="465">
        <v>1395</v>
      </c>
      <c r="M28" s="465"/>
      <c r="N28" s="465">
        <v>1619</v>
      </c>
      <c r="O28" s="465"/>
      <c r="P28" s="465">
        <v>1891</v>
      </c>
      <c r="Q28" s="465"/>
      <c r="R28" s="465">
        <v>2505</v>
      </c>
      <c r="S28" s="465"/>
      <c r="T28" s="465">
        <v>3401</v>
      </c>
      <c r="U28" s="681">
        <v>4087</v>
      </c>
      <c r="V28" s="681"/>
    </row>
    <row r="29" spans="1:22">
      <c r="A29" s="465"/>
      <c r="B29" s="465" t="s">
        <v>630</v>
      </c>
      <c r="C29" s="465"/>
      <c r="D29" s="465">
        <v>9675</v>
      </c>
      <c r="E29" s="465"/>
      <c r="F29" s="465">
        <v>12125</v>
      </c>
      <c r="G29" s="465"/>
      <c r="H29" s="465">
        <v>13746</v>
      </c>
      <c r="I29" s="465"/>
      <c r="J29" s="465">
        <v>16597</v>
      </c>
      <c r="K29" s="465"/>
      <c r="L29" s="465">
        <v>19657</v>
      </c>
      <c r="M29" s="465"/>
      <c r="N29" s="465">
        <v>23981</v>
      </c>
      <c r="O29" s="465"/>
      <c r="P29" s="465">
        <v>30558</v>
      </c>
      <c r="Q29" s="465"/>
      <c r="R29" s="465">
        <v>41756</v>
      </c>
      <c r="S29" s="465"/>
      <c r="T29" s="465">
        <v>55707</v>
      </c>
      <c r="U29" s="681">
        <v>72485</v>
      </c>
      <c r="V29" s="681"/>
    </row>
    <row r="31" spans="1:22" ht="32.25" customHeight="1"/>
    <row r="32" spans="1:22" ht="27.75" customHeight="1"/>
    <row r="90" spans="2:22" ht="17" customHeight="1">
      <c r="B90" s="467"/>
      <c r="C90" s="682"/>
      <c r="D90" s="682"/>
      <c r="E90" s="682"/>
      <c r="F90" s="682"/>
      <c r="G90" s="682"/>
      <c r="H90" s="682"/>
      <c r="I90" s="682"/>
      <c r="J90" s="682"/>
      <c r="K90" s="682"/>
      <c r="L90" s="682"/>
      <c r="M90" s="682"/>
      <c r="N90" s="682"/>
      <c r="O90" s="682"/>
      <c r="P90" s="682"/>
      <c r="Q90" s="682"/>
      <c r="R90" s="682"/>
      <c r="S90" s="682"/>
      <c r="T90" s="682"/>
      <c r="U90" s="682"/>
      <c r="V90" s="682"/>
    </row>
  </sheetData>
  <mergeCells count="40">
    <mergeCell ref="A1:F1"/>
    <mergeCell ref="A3:V3"/>
    <mergeCell ref="A5:A6"/>
    <mergeCell ref="B5:B6"/>
    <mergeCell ref="C5:D5"/>
    <mergeCell ref="E5:F5"/>
    <mergeCell ref="G5:H5"/>
    <mergeCell ref="I5:J5"/>
    <mergeCell ref="K5:L5"/>
    <mergeCell ref="A4:T4"/>
    <mergeCell ref="U13:V13"/>
    <mergeCell ref="M5:N5"/>
    <mergeCell ref="O5:P5"/>
    <mergeCell ref="Q5:R5"/>
    <mergeCell ref="S5:T5"/>
    <mergeCell ref="U5:V6"/>
    <mergeCell ref="S7:T7"/>
    <mergeCell ref="U7:V7"/>
    <mergeCell ref="U8:V8"/>
    <mergeCell ref="U9:V9"/>
    <mergeCell ref="U10:V10"/>
    <mergeCell ref="U11:V11"/>
    <mergeCell ref="U12:V12"/>
    <mergeCell ref="U25:V25"/>
    <mergeCell ref="U14:V14"/>
    <mergeCell ref="U15:V15"/>
    <mergeCell ref="U16:V16"/>
    <mergeCell ref="U17:V17"/>
    <mergeCell ref="U18:V18"/>
    <mergeCell ref="U19:V19"/>
    <mergeCell ref="U20:V20"/>
    <mergeCell ref="U21:V21"/>
    <mergeCell ref="U22:V22"/>
    <mergeCell ref="U23:V23"/>
    <mergeCell ref="U24:V24"/>
    <mergeCell ref="U26:V26"/>
    <mergeCell ref="U27:V27"/>
    <mergeCell ref="U28:V28"/>
    <mergeCell ref="U29:V29"/>
    <mergeCell ref="C90:V90"/>
  </mergeCells>
  <pageMargins left="0.23622047244094491" right="0.15748031496062992" top="0.31496062992125984" bottom="0.74803149606299213" header="0.31496062992125984" footer="0.31496062992125984"/>
  <pageSetup paperSize="9" scale="65"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21"/>
  <sheetViews>
    <sheetView zoomScale="85" zoomScaleNormal="85" workbookViewId="0">
      <pane xSplit="2" ySplit="8" topLeftCell="C9" activePane="bottomRight" state="frozen"/>
      <selection activeCell="K15" sqref="K15"/>
      <selection pane="topRight" activeCell="K15" sqref="K15"/>
      <selection pane="bottomLeft" activeCell="K15" sqref="K15"/>
      <selection pane="bottomRight" activeCell="F10" sqref="F10"/>
    </sheetView>
  </sheetViews>
  <sheetFormatPr defaultColWidth="8.796875" defaultRowHeight="15.4"/>
  <cols>
    <col min="1" max="1" width="3.6640625" style="410" bestFit="1" customWidth="1"/>
    <col min="2" max="2" width="21.46484375" style="407" customWidth="1"/>
    <col min="3" max="3" width="5.796875" style="407" customWidth="1"/>
    <col min="4" max="5" width="6.46484375" style="407" bestFit="1" customWidth="1"/>
    <col min="6" max="6" width="8.6640625" style="407" bestFit="1" customWidth="1"/>
    <col min="7" max="7" width="5.796875" style="407" customWidth="1"/>
    <col min="8" max="9" width="6.46484375" style="407" bestFit="1" customWidth="1"/>
    <col min="10" max="10" width="8.6640625" style="407" bestFit="1" customWidth="1"/>
    <col min="11" max="11" width="5.796875" style="407" customWidth="1"/>
    <col min="12" max="12" width="7" style="406" customWidth="1"/>
    <col min="13" max="13" width="8" style="406" customWidth="1"/>
    <col min="14" max="14" width="7.1328125" style="406" customWidth="1"/>
    <col min="15" max="15" width="7.46484375" style="406" customWidth="1"/>
    <col min="16" max="16" width="7.796875" style="406" customWidth="1"/>
    <col min="17" max="17" width="7.46484375" style="406" bestFit="1" customWidth="1"/>
    <col min="18" max="18" width="6.796875" style="406" customWidth="1"/>
    <col min="19" max="19" width="6.6640625" style="406" customWidth="1"/>
    <col min="20" max="20" width="7.33203125" style="406" customWidth="1"/>
    <col min="21" max="21" width="7.46484375" style="406" bestFit="1" customWidth="1"/>
    <col min="22" max="22" width="6.6640625" style="406" customWidth="1"/>
    <col min="23" max="24" width="7.46484375" style="406" customWidth="1"/>
    <col min="25" max="25" width="7.46484375" style="406" bestFit="1" customWidth="1"/>
    <col min="26" max="26" width="6.46484375" style="406" customWidth="1"/>
    <col min="27" max="27" width="8.796875" style="406" bestFit="1" customWidth="1"/>
    <col min="28" max="28" width="8.1328125" style="406" customWidth="1"/>
    <col min="29" max="29" width="8" style="406" customWidth="1"/>
    <col min="30" max="30" width="5.796875" style="406" customWidth="1"/>
    <col min="31" max="31" width="10.1328125" style="406" customWidth="1"/>
    <col min="32" max="32" width="8.46484375" style="406" customWidth="1"/>
    <col min="33" max="33" width="7.46484375" style="406" bestFit="1" customWidth="1"/>
    <col min="34" max="34" width="7" style="406" customWidth="1"/>
    <col min="35" max="35" width="7.33203125" style="406" customWidth="1"/>
    <col min="36" max="36" width="8.46484375" style="406" customWidth="1"/>
    <col min="37" max="37" width="7.33203125" style="407" bestFit="1" customWidth="1"/>
    <col min="38" max="38" width="7.1328125" style="407" customWidth="1"/>
    <col min="39" max="39" width="6.46484375" style="407" customWidth="1"/>
    <col min="40" max="40" width="8.796875" style="407" customWidth="1"/>
    <col min="41" max="41" width="15.33203125" style="408" customWidth="1"/>
    <col min="42" max="42" width="10.46484375" style="407" customWidth="1"/>
    <col min="43" max="43" width="11.6640625" style="407" customWidth="1"/>
    <col min="44" max="44" width="15" style="407" customWidth="1"/>
    <col min="45" max="253" width="8.796875" style="407"/>
    <col min="254" max="254" width="3.46484375" style="407" bestFit="1" customWidth="1"/>
    <col min="255" max="255" width="19.1328125" style="407" customWidth="1"/>
    <col min="256" max="297" width="5.796875" style="407" customWidth="1"/>
    <col min="298" max="509" width="8.796875" style="407"/>
    <col min="510" max="510" width="3.46484375" style="407" bestFit="1" customWidth="1"/>
    <col min="511" max="511" width="19.1328125" style="407" customWidth="1"/>
    <col min="512" max="553" width="5.796875" style="407" customWidth="1"/>
    <col min="554" max="765" width="8.796875" style="407"/>
    <col min="766" max="766" width="3.46484375" style="407" bestFit="1" customWidth="1"/>
    <col min="767" max="767" width="19.1328125" style="407" customWidth="1"/>
    <col min="768" max="809" width="5.796875" style="407" customWidth="1"/>
    <col min="810" max="1021" width="8.796875" style="407"/>
    <col min="1022" max="1022" width="3.46484375" style="407" bestFit="1" customWidth="1"/>
    <col min="1023" max="1023" width="19.1328125" style="407" customWidth="1"/>
    <col min="1024" max="1065" width="5.796875" style="407" customWidth="1"/>
    <col min="1066" max="1277" width="8.796875" style="407"/>
    <col min="1278" max="1278" width="3.46484375" style="407" bestFit="1" customWidth="1"/>
    <col min="1279" max="1279" width="19.1328125" style="407" customWidth="1"/>
    <col min="1280" max="1321" width="5.796875" style="407" customWidth="1"/>
    <col min="1322" max="1533" width="8.796875" style="407"/>
    <col min="1534" max="1534" width="3.46484375" style="407" bestFit="1" customWidth="1"/>
    <col min="1535" max="1535" width="19.1328125" style="407" customWidth="1"/>
    <col min="1536" max="1577" width="5.796875" style="407" customWidth="1"/>
    <col min="1578" max="1789" width="8.796875" style="407"/>
    <col min="1790" max="1790" width="3.46484375" style="407" bestFit="1" customWidth="1"/>
    <col min="1791" max="1791" width="19.1328125" style="407" customWidth="1"/>
    <col min="1792" max="1833" width="5.796875" style="407" customWidth="1"/>
    <col min="1834" max="2045" width="8.796875" style="407"/>
    <col min="2046" max="2046" width="3.46484375" style="407" bestFit="1" customWidth="1"/>
    <col min="2047" max="2047" width="19.1328125" style="407" customWidth="1"/>
    <col min="2048" max="2089" width="5.796875" style="407" customWidth="1"/>
    <col min="2090" max="2301" width="8.796875" style="407"/>
    <col min="2302" max="2302" width="3.46484375" style="407" bestFit="1" customWidth="1"/>
    <col min="2303" max="2303" width="19.1328125" style="407" customWidth="1"/>
    <col min="2304" max="2345" width="5.796875" style="407" customWidth="1"/>
    <col min="2346" max="2557" width="8.796875" style="407"/>
    <col min="2558" max="2558" width="3.46484375" style="407" bestFit="1" customWidth="1"/>
    <col min="2559" max="2559" width="19.1328125" style="407" customWidth="1"/>
    <col min="2560" max="2601" width="5.796875" style="407" customWidth="1"/>
    <col min="2602" max="2813" width="8.796875" style="407"/>
    <col min="2814" max="2814" width="3.46484375" style="407" bestFit="1" customWidth="1"/>
    <col min="2815" max="2815" width="19.1328125" style="407" customWidth="1"/>
    <col min="2816" max="2857" width="5.796875" style="407" customWidth="1"/>
    <col min="2858" max="3069" width="8.796875" style="407"/>
    <col min="3070" max="3070" width="3.46484375" style="407" bestFit="1" customWidth="1"/>
    <col min="3071" max="3071" width="19.1328125" style="407" customWidth="1"/>
    <col min="3072" max="3113" width="5.796875" style="407" customWidth="1"/>
    <col min="3114" max="3325" width="8.796875" style="407"/>
    <col min="3326" max="3326" width="3.46484375" style="407" bestFit="1" customWidth="1"/>
    <col min="3327" max="3327" width="19.1328125" style="407" customWidth="1"/>
    <col min="3328" max="3369" width="5.796875" style="407" customWidth="1"/>
    <col min="3370" max="3581" width="8.796875" style="407"/>
    <col min="3582" max="3582" width="3.46484375" style="407" bestFit="1" customWidth="1"/>
    <col min="3583" max="3583" width="19.1328125" style="407" customWidth="1"/>
    <col min="3584" max="3625" width="5.796875" style="407" customWidth="1"/>
    <col min="3626" max="3837" width="8.796875" style="407"/>
    <col min="3838" max="3838" width="3.46484375" style="407" bestFit="1" customWidth="1"/>
    <col min="3839" max="3839" width="19.1328125" style="407" customWidth="1"/>
    <col min="3840" max="3881" width="5.796875" style="407" customWidth="1"/>
    <col min="3882" max="4093" width="8.796875" style="407"/>
    <col min="4094" max="4094" width="3.46484375" style="407" bestFit="1" customWidth="1"/>
    <col min="4095" max="4095" width="19.1328125" style="407" customWidth="1"/>
    <col min="4096" max="4137" width="5.796875" style="407" customWidth="1"/>
    <col min="4138" max="4349" width="8.796875" style="407"/>
    <col min="4350" max="4350" width="3.46484375" style="407" bestFit="1" customWidth="1"/>
    <col min="4351" max="4351" width="19.1328125" style="407" customWidth="1"/>
    <col min="4352" max="4393" width="5.796875" style="407" customWidth="1"/>
    <col min="4394" max="4605" width="8.796875" style="407"/>
    <col min="4606" max="4606" width="3.46484375" style="407" bestFit="1" customWidth="1"/>
    <col min="4607" max="4607" width="19.1328125" style="407" customWidth="1"/>
    <col min="4608" max="4649" width="5.796875" style="407" customWidth="1"/>
    <col min="4650" max="4861" width="8.796875" style="407"/>
    <col min="4862" max="4862" width="3.46484375" style="407" bestFit="1" customWidth="1"/>
    <col min="4863" max="4863" width="19.1328125" style="407" customWidth="1"/>
    <col min="4864" max="4905" width="5.796875" style="407" customWidth="1"/>
    <col min="4906" max="5117" width="8.796875" style="407"/>
    <col min="5118" max="5118" width="3.46484375" style="407" bestFit="1" customWidth="1"/>
    <col min="5119" max="5119" width="19.1328125" style="407" customWidth="1"/>
    <col min="5120" max="5161" width="5.796875" style="407" customWidth="1"/>
    <col min="5162" max="5373" width="8.796875" style="407"/>
    <col min="5374" max="5374" width="3.46484375" style="407" bestFit="1" customWidth="1"/>
    <col min="5375" max="5375" width="19.1328125" style="407" customWidth="1"/>
    <col min="5376" max="5417" width="5.796875" style="407" customWidth="1"/>
    <col min="5418" max="5629" width="8.796875" style="407"/>
    <col min="5630" max="5630" width="3.46484375" style="407" bestFit="1" customWidth="1"/>
    <col min="5631" max="5631" width="19.1328125" style="407" customWidth="1"/>
    <col min="5632" max="5673" width="5.796875" style="407" customWidth="1"/>
    <col min="5674" max="5885" width="8.796875" style="407"/>
    <col min="5886" max="5886" width="3.46484375" style="407" bestFit="1" customWidth="1"/>
    <col min="5887" max="5887" width="19.1328125" style="407" customWidth="1"/>
    <col min="5888" max="5929" width="5.796875" style="407" customWidth="1"/>
    <col min="5930" max="6141" width="8.796875" style="407"/>
    <col min="6142" max="6142" width="3.46484375" style="407" bestFit="1" customWidth="1"/>
    <col min="6143" max="6143" width="19.1328125" style="407" customWidth="1"/>
    <col min="6144" max="6185" width="5.796875" style="407" customWidth="1"/>
    <col min="6186" max="6397" width="8.796875" style="407"/>
    <col min="6398" max="6398" width="3.46484375" style="407" bestFit="1" customWidth="1"/>
    <col min="6399" max="6399" width="19.1328125" style="407" customWidth="1"/>
    <col min="6400" max="6441" width="5.796875" style="407" customWidth="1"/>
    <col min="6442" max="6653" width="8.796875" style="407"/>
    <col min="6654" max="6654" width="3.46484375" style="407" bestFit="1" customWidth="1"/>
    <col min="6655" max="6655" width="19.1328125" style="407" customWidth="1"/>
    <col min="6656" max="6697" width="5.796875" style="407" customWidth="1"/>
    <col min="6698" max="6909" width="8.796875" style="407"/>
    <col min="6910" max="6910" width="3.46484375" style="407" bestFit="1" customWidth="1"/>
    <col min="6911" max="6911" width="19.1328125" style="407" customWidth="1"/>
    <col min="6912" max="6953" width="5.796875" style="407" customWidth="1"/>
    <col min="6954" max="7165" width="8.796875" style="407"/>
    <col min="7166" max="7166" width="3.46484375" style="407" bestFit="1" customWidth="1"/>
    <col min="7167" max="7167" width="19.1328125" style="407" customWidth="1"/>
    <col min="7168" max="7209" width="5.796875" style="407" customWidth="1"/>
    <col min="7210" max="7421" width="8.796875" style="407"/>
    <col min="7422" max="7422" width="3.46484375" style="407" bestFit="1" customWidth="1"/>
    <col min="7423" max="7423" width="19.1328125" style="407" customWidth="1"/>
    <col min="7424" max="7465" width="5.796875" style="407" customWidth="1"/>
    <col min="7466" max="7677" width="8.796875" style="407"/>
    <col min="7678" max="7678" width="3.46484375" style="407" bestFit="1" customWidth="1"/>
    <col min="7679" max="7679" width="19.1328125" style="407" customWidth="1"/>
    <col min="7680" max="7721" width="5.796875" style="407" customWidth="1"/>
    <col min="7722" max="7933" width="8.796875" style="407"/>
    <col min="7934" max="7934" width="3.46484375" style="407" bestFit="1" customWidth="1"/>
    <col min="7935" max="7935" width="19.1328125" style="407" customWidth="1"/>
    <col min="7936" max="7977" width="5.796875" style="407" customWidth="1"/>
    <col min="7978" max="8189" width="8.796875" style="407"/>
    <col min="8190" max="8190" width="3.46484375" style="407" bestFit="1" customWidth="1"/>
    <col min="8191" max="8191" width="19.1328125" style="407" customWidth="1"/>
    <col min="8192" max="8233" width="5.796875" style="407" customWidth="1"/>
    <col min="8234" max="8445" width="8.796875" style="407"/>
    <col min="8446" max="8446" width="3.46484375" style="407" bestFit="1" customWidth="1"/>
    <col min="8447" max="8447" width="19.1328125" style="407" customWidth="1"/>
    <col min="8448" max="8489" width="5.796875" style="407" customWidth="1"/>
    <col min="8490" max="8701" width="8.796875" style="407"/>
    <col min="8702" max="8702" width="3.46484375" style="407" bestFit="1" customWidth="1"/>
    <col min="8703" max="8703" width="19.1328125" style="407" customWidth="1"/>
    <col min="8704" max="8745" width="5.796875" style="407" customWidth="1"/>
    <col min="8746" max="8957" width="8.796875" style="407"/>
    <col min="8958" max="8958" width="3.46484375" style="407" bestFit="1" customWidth="1"/>
    <col min="8959" max="8959" width="19.1328125" style="407" customWidth="1"/>
    <col min="8960" max="9001" width="5.796875" style="407" customWidth="1"/>
    <col min="9002" max="9213" width="8.796875" style="407"/>
    <col min="9214" max="9214" width="3.46484375" style="407" bestFit="1" customWidth="1"/>
    <col min="9215" max="9215" width="19.1328125" style="407" customWidth="1"/>
    <col min="9216" max="9257" width="5.796875" style="407" customWidth="1"/>
    <col min="9258" max="9469" width="8.796875" style="407"/>
    <col min="9470" max="9470" width="3.46484375" style="407" bestFit="1" customWidth="1"/>
    <col min="9471" max="9471" width="19.1328125" style="407" customWidth="1"/>
    <col min="9472" max="9513" width="5.796875" style="407" customWidth="1"/>
    <col min="9514" max="9725" width="8.796875" style="407"/>
    <col min="9726" max="9726" width="3.46484375" style="407" bestFit="1" customWidth="1"/>
    <col min="9727" max="9727" width="19.1328125" style="407" customWidth="1"/>
    <col min="9728" max="9769" width="5.796875" style="407" customWidth="1"/>
    <col min="9770" max="9981" width="8.796875" style="407"/>
    <col min="9982" max="9982" width="3.46484375" style="407" bestFit="1" customWidth="1"/>
    <col min="9983" max="9983" width="19.1328125" style="407" customWidth="1"/>
    <col min="9984" max="10025" width="5.796875" style="407" customWidth="1"/>
    <col min="10026" max="10237" width="8.796875" style="407"/>
    <col min="10238" max="10238" width="3.46484375" style="407" bestFit="1" customWidth="1"/>
    <col min="10239" max="10239" width="19.1328125" style="407" customWidth="1"/>
    <col min="10240" max="10281" width="5.796875" style="407" customWidth="1"/>
    <col min="10282" max="10493" width="8.796875" style="407"/>
    <col min="10494" max="10494" width="3.46484375" style="407" bestFit="1" customWidth="1"/>
    <col min="10495" max="10495" width="19.1328125" style="407" customWidth="1"/>
    <col min="10496" max="10537" width="5.796875" style="407" customWidth="1"/>
    <col min="10538" max="10749" width="8.796875" style="407"/>
    <col min="10750" max="10750" width="3.46484375" style="407" bestFit="1" customWidth="1"/>
    <col min="10751" max="10751" width="19.1328125" style="407" customWidth="1"/>
    <col min="10752" max="10793" width="5.796875" style="407" customWidth="1"/>
    <col min="10794" max="11005" width="8.796875" style="407"/>
    <col min="11006" max="11006" width="3.46484375" style="407" bestFit="1" customWidth="1"/>
    <col min="11007" max="11007" width="19.1328125" style="407" customWidth="1"/>
    <col min="11008" max="11049" width="5.796875" style="407" customWidth="1"/>
    <col min="11050" max="11261" width="8.796875" style="407"/>
    <col min="11262" max="11262" width="3.46484375" style="407" bestFit="1" customWidth="1"/>
    <col min="11263" max="11263" width="19.1328125" style="407" customWidth="1"/>
    <col min="11264" max="11305" width="5.796875" style="407" customWidth="1"/>
    <col min="11306" max="11517" width="8.796875" style="407"/>
    <col min="11518" max="11518" width="3.46484375" style="407" bestFit="1" customWidth="1"/>
    <col min="11519" max="11519" width="19.1328125" style="407" customWidth="1"/>
    <col min="11520" max="11561" width="5.796875" style="407" customWidth="1"/>
    <col min="11562" max="11773" width="8.796875" style="407"/>
    <col min="11774" max="11774" width="3.46484375" style="407" bestFit="1" customWidth="1"/>
    <col min="11775" max="11775" width="19.1328125" style="407" customWidth="1"/>
    <col min="11776" max="11817" width="5.796875" style="407" customWidth="1"/>
    <col min="11818" max="12029" width="8.796875" style="407"/>
    <col min="12030" max="12030" width="3.46484375" style="407" bestFit="1" customWidth="1"/>
    <col min="12031" max="12031" width="19.1328125" style="407" customWidth="1"/>
    <col min="12032" max="12073" width="5.796875" style="407" customWidth="1"/>
    <col min="12074" max="12285" width="8.796875" style="407"/>
    <col min="12286" max="12286" width="3.46484375" style="407" bestFit="1" customWidth="1"/>
    <col min="12287" max="12287" width="19.1328125" style="407" customWidth="1"/>
    <col min="12288" max="12329" width="5.796875" style="407" customWidth="1"/>
    <col min="12330" max="12541" width="8.796875" style="407"/>
    <col min="12542" max="12542" width="3.46484375" style="407" bestFit="1" customWidth="1"/>
    <col min="12543" max="12543" width="19.1328125" style="407" customWidth="1"/>
    <col min="12544" max="12585" width="5.796875" style="407" customWidth="1"/>
    <col min="12586" max="12797" width="8.796875" style="407"/>
    <col min="12798" max="12798" width="3.46484375" style="407" bestFit="1" customWidth="1"/>
    <col min="12799" max="12799" width="19.1328125" style="407" customWidth="1"/>
    <col min="12800" max="12841" width="5.796875" style="407" customWidth="1"/>
    <col min="12842" max="13053" width="8.796875" style="407"/>
    <col min="13054" max="13054" width="3.46484375" style="407" bestFit="1" customWidth="1"/>
    <col min="13055" max="13055" width="19.1328125" style="407" customWidth="1"/>
    <col min="13056" max="13097" width="5.796875" style="407" customWidth="1"/>
    <col min="13098" max="13309" width="8.796875" style="407"/>
    <col min="13310" max="13310" width="3.46484375" style="407" bestFit="1" customWidth="1"/>
    <col min="13311" max="13311" width="19.1328125" style="407" customWidth="1"/>
    <col min="13312" max="13353" width="5.796875" style="407" customWidth="1"/>
    <col min="13354" max="13565" width="8.796875" style="407"/>
    <col min="13566" max="13566" width="3.46484375" style="407" bestFit="1" customWidth="1"/>
    <col min="13567" max="13567" width="19.1328125" style="407" customWidth="1"/>
    <col min="13568" max="13609" width="5.796875" style="407" customWidth="1"/>
    <col min="13610" max="13821" width="8.796875" style="407"/>
    <col min="13822" max="13822" width="3.46484375" style="407" bestFit="1" customWidth="1"/>
    <col min="13823" max="13823" width="19.1328125" style="407" customWidth="1"/>
    <col min="13824" max="13865" width="5.796875" style="407" customWidth="1"/>
    <col min="13866" max="14077" width="8.796875" style="407"/>
    <col min="14078" max="14078" width="3.46484375" style="407" bestFit="1" customWidth="1"/>
    <col min="14079" max="14079" width="19.1328125" style="407" customWidth="1"/>
    <col min="14080" max="14121" width="5.796875" style="407" customWidth="1"/>
    <col min="14122" max="14333" width="8.796875" style="407"/>
    <col min="14334" max="14334" width="3.46484375" style="407" bestFit="1" customWidth="1"/>
    <col min="14335" max="14335" width="19.1328125" style="407" customWidth="1"/>
    <col min="14336" max="14377" width="5.796875" style="407" customWidth="1"/>
    <col min="14378" max="14589" width="8.796875" style="407"/>
    <col min="14590" max="14590" width="3.46484375" style="407" bestFit="1" customWidth="1"/>
    <col min="14591" max="14591" width="19.1328125" style="407" customWidth="1"/>
    <col min="14592" max="14633" width="5.796875" style="407" customWidth="1"/>
    <col min="14634" max="14845" width="8.796875" style="407"/>
    <col min="14846" max="14846" width="3.46484375" style="407" bestFit="1" customWidth="1"/>
    <col min="14847" max="14847" width="19.1328125" style="407" customWidth="1"/>
    <col min="14848" max="14889" width="5.796875" style="407" customWidth="1"/>
    <col min="14890" max="15101" width="8.796875" style="407"/>
    <col min="15102" max="15102" width="3.46484375" style="407" bestFit="1" customWidth="1"/>
    <col min="15103" max="15103" width="19.1328125" style="407" customWidth="1"/>
    <col min="15104" max="15145" width="5.796875" style="407" customWidth="1"/>
    <col min="15146" max="15357" width="8.796875" style="407"/>
    <col min="15358" max="15358" width="3.46484375" style="407" bestFit="1" customWidth="1"/>
    <col min="15359" max="15359" width="19.1328125" style="407" customWidth="1"/>
    <col min="15360" max="15401" width="5.796875" style="407" customWidth="1"/>
    <col min="15402" max="15613" width="8.796875" style="407"/>
    <col min="15614" max="15614" width="3.46484375" style="407" bestFit="1" customWidth="1"/>
    <col min="15615" max="15615" width="19.1328125" style="407" customWidth="1"/>
    <col min="15616" max="15657" width="5.796875" style="407" customWidth="1"/>
    <col min="15658" max="15869" width="8.796875" style="407"/>
    <col min="15870" max="15870" width="3.46484375" style="407" bestFit="1" customWidth="1"/>
    <col min="15871" max="15871" width="19.1328125" style="407" customWidth="1"/>
    <col min="15872" max="15913" width="5.796875" style="407" customWidth="1"/>
    <col min="15914" max="16125" width="8.796875" style="407"/>
    <col min="16126" max="16126" width="3.46484375" style="407" bestFit="1" customWidth="1"/>
    <col min="16127" max="16127" width="19.1328125" style="407" customWidth="1"/>
    <col min="16128" max="16169" width="5.796875" style="407" customWidth="1"/>
    <col min="16170" max="16384" width="8.796875" style="407"/>
  </cols>
  <sheetData>
    <row r="2" spans="1:44" ht="21" customHeight="1">
      <c r="A2" s="715"/>
      <c r="B2" s="715"/>
      <c r="C2" s="715"/>
      <c r="D2" s="715"/>
      <c r="E2" s="715"/>
      <c r="F2" s="715"/>
      <c r="G2" s="405"/>
      <c r="H2" s="405"/>
      <c r="I2" s="405"/>
      <c r="J2" s="405"/>
      <c r="K2" s="405"/>
      <c r="L2" s="405"/>
      <c r="M2" s="405"/>
      <c r="N2" s="405"/>
    </row>
    <row r="3" spans="1:44" ht="21" customHeight="1">
      <c r="A3" s="409"/>
      <c r="B3" s="409"/>
      <c r="C3" s="409"/>
      <c r="D3" s="409"/>
      <c r="E3" s="409"/>
      <c r="F3" s="409"/>
      <c r="G3" s="405"/>
      <c r="H3" s="405"/>
      <c r="I3" s="405"/>
      <c r="J3" s="405"/>
      <c r="K3" s="405"/>
      <c r="L3" s="405"/>
      <c r="M3" s="405"/>
      <c r="N3" s="405" t="s">
        <v>562</v>
      </c>
      <c r="O3" s="716" t="s">
        <v>563</v>
      </c>
      <c r="P3" s="716"/>
      <c r="Q3" s="716"/>
      <c r="R3" s="716"/>
      <c r="S3" s="716"/>
      <c r="T3" s="716"/>
      <c r="U3" s="716"/>
      <c r="V3" s="716"/>
      <c r="W3" s="716"/>
      <c r="X3" s="716"/>
      <c r="Y3" s="716"/>
      <c r="Z3" s="716"/>
      <c r="AA3" s="716"/>
      <c r="AB3" s="716"/>
      <c r="AC3" s="716"/>
      <c r="AD3" s="716"/>
      <c r="AE3" s="716"/>
      <c r="AF3" s="716"/>
    </row>
    <row r="4" spans="1:44" ht="17.25">
      <c r="A4" s="717" t="s">
        <v>564</v>
      </c>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row>
    <row r="5" spans="1:44">
      <c r="F5" s="411"/>
      <c r="M5" s="639" t="s">
        <v>769</v>
      </c>
      <c r="N5" s="639"/>
      <c r="O5" s="639"/>
      <c r="P5" s="639"/>
      <c r="Q5" s="639"/>
      <c r="R5" s="639"/>
      <c r="S5" s="639"/>
      <c r="T5" s="639"/>
      <c r="U5" s="639"/>
      <c r="V5" s="639"/>
      <c r="W5" s="639"/>
      <c r="X5" s="639"/>
      <c r="Y5" s="639"/>
      <c r="Z5" s="639"/>
      <c r="AA5" s="639"/>
      <c r="AB5" s="639"/>
      <c r="AC5" s="639"/>
      <c r="AD5" s="639"/>
      <c r="AE5" s="640"/>
      <c r="AF5" s="640"/>
      <c r="AG5" s="640"/>
      <c r="AH5" s="640"/>
      <c r="AI5" s="640"/>
      <c r="AJ5" s="640"/>
    </row>
    <row r="6" spans="1:44" s="412" customFormat="1" ht="27.75" customHeight="1">
      <c r="A6" s="647" t="s">
        <v>149</v>
      </c>
      <c r="B6" s="647" t="s">
        <v>566</v>
      </c>
      <c r="C6" s="714" t="s">
        <v>567</v>
      </c>
      <c r="D6" s="714" t="s">
        <v>568</v>
      </c>
      <c r="E6" s="714"/>
      <c r="F6" s="714"/>
      <c r="G6" s="714" t="s">
        <v>569</v>
      </c>
      <c r="H6" s="714" t="s">
        <v>570</v>
      </c>
      <c r="I6" s="714"/>
      <c r="J6" s="714"/>
      <c r="K6" s="714"/>
      <c r="L6" s="714" t="s">
        <v>571</v>
      </c>
      <c r="M6" s="714" t="s">
        <v>572</v>
      </c>
      <c r="N6" s="714"/>
      <c r="O6" s="714"/>
      <c r="P6" s="714" t="s">
        <v>573</v>
      </c>
      <c r="Q6" s="714" t="s">
        <v>574</v>
      </c>
      <c r="R6" s="714"/>
      <c r="S6" s="714"/>
      <c r="T6" s="714" t="s">
        <v>575</v>
      </c>
      <c r="U6" s="714" t="s">
        <v>576</v>
      </c>
      <c r="V6" s="714"/>
      <c r="W6" s="714"/>
      <c r="X6" s="714" t="s">
        <v>577</v>
      </c>
      <c r="Y6" s="714" t="s">
        <v>578</v>
      </c>
      <c r="Z6" s="714"/>
      <c r="AA6" s="714"/>
      <c r="AB6" s="714" t="s">
        <v>579</v>
      </c>
      <c r="AC6" s="714" t="s">
        <v>580</v>
      </c>
      <c r="AD6" s="714"/>
      <c r="AE6" s="714"/>
      <c r="AF6" s="714" t="s">
        <v>581</v>
      </c>
      <c r="AG6" s="714" t="s">
        <v>582</v>
      </c>
      <c r="AH6" s="714"/>
      <c r="AI6" s="714"/>
      <c r="AJ6" s="714" t="s">
        <v>583</v>
      </c>
      <c r="AK6" s="714" t="s">
        <v>584</v>
      </c>
      <c r="AL6" s="714"/>
      <c r="AM6" s="714"/>
      <c r="AN6" s="714" t="s">
        <v>585</v>
      </c>
      <c r="AO6" s="714" t="s">
        <v>586</v>
      </c>
      <c r="AP6" s="714"/>
      <c r="AQ6" s="714"/>
      <c r="AR6" s="714" t="s">
        <v>587</v>
      </c>
    </row>
    <row r="7" spans="1:44" s="413" customFormat="1" ht="39.75" customHeight="1">
      <c r="A7" s="647"/>
      <c r="B7" s="647"/>
      <c r="C7" s="714"/>
      <c r="D7" s="713" t="s">
        <v>588</v>
      </c>
      <c r="E7" s="713"/>
      <c r="F7" s="713" t="s">
        <v>589</v>
      </c>
      <c r="G7" s="714"/>
      <c r="H7" s="713" t="s">
        <v>588</v>
      </c>
      <c r="I7" s="713"/>
      <c r="J7" s="713" t="s">
        <v>589</v>
      </c>
      <c r="K7" s="713" t="s">
        <v>590</v>
      </c>
      <c r="L7" s="714"/>
      <c r="M7" s="713" t="s">
        <v>588</v>
      </c>
      <c r="N7" s="713"/>
      <c r="O7" s="713" t="s">
        <v>589</v>
      </c>
      <c r="P7" s="714"/>
      <c r="Q7" s="713" t="s">
        <v>588</v>
      </c>
      <c r="R7" s="713"/>
      <c r="S7" s="713" t="s">
        <v>589</v>
      </c>
      <c r="T7" s="714"/>
      <c r="U7" s="713" t="s">
        <v>588</v>
      </c>
      <c r="V7" s="713"/>
      <c r="W7" s="713" t="s">
        <v>589</v>
      </c>
      <c r="X7" s="714"/>
      <c r="Y7" s="713" t="s">
        <v>588</v>
      </c>
      <c r="Z7" s="713"/>
      <c r="AA7" s="713" t="s">
        <v>589</v>
      </c>
      <c r="AB7" s="714"/>
      <c r="AC7" s="713" t="s">
        <v>588</v>
      </c>
      <c r="AD7" s="713"/>
      <c r="AE7" s="713" t="s">
        <v>589</v>
      </c>
      <c r="AF7" s="714"/>
      <c r="AG7" s="713" t="s">
        <v>588</v>
      </c>
      <c r="AH7" s="713"/>
      <c r="AI7" s="713" t="s">
        <v>589</v>
      </c>
      <c r="AJ7" s="714"/>
      <c r="AK7" s="713" t="s">
        <v>588</v>
      </c>
      <c r="AL7" s="713"/>
      <c r="AM7" s="713" t="s">
        <v>589</v>
      </c>
      <c r="AN7" s="714"/>
      <c r="AO7" s="713" t="s">
        <v>588</v>
      </c>
      <c r="AP7" s="713"/>
      <c r="AQ7" s="713" t="s">
        <v>589</v>
      </c>
      <c r="AR7" s="714"/>
    </row>
    <row r="8" spans="1:44" s="413" customFormat="1" ht="39.75" customHeight="1">
      <c r="A8" s="647"/>
      <c r="B8" s="647"/>
      <c r="C8" s="714"/>
      <c r="D8" s="414" t="s">
        <v>81</v>
      </c>
      <c r="E8" s="414" t="s">
        <v>591</v>
      </c>
      <c r="F8" s="713"/>
      <c r="G8" s="714"/>
      <c r="H8" s="414" t="s">
        <v>81</v>
      </c>
      <c r="I8" s="414" t="s">
        <v>591</v>
      </c>
      <c r="J8" s="713"/>
      <c r="K8" s="713"/>
      <c r="L8" s="714"/>
      <c r="M8" s="414" t="s">
        <v>81</v>
      </c>
      <c r="N8" s="414" t="s">
        <v>591</v>
      </c>
      <c r="O8" s="713"/>
      <c r="P8" s="714"/>
      <c r="Q8" s="414" t="s">
        <v>81</v>
      </c>
      <c r="R8" s="414" t="s">
        <v>591</v>
      </c>
      <c r="S8" s="713"/>
      <c r="T8" s="714"/>
      <c r="U8" s="414" t="s">
        <v>81</v>
      </c>
      <c r="V8" s="414" t="s">
        <v>591</v>
      </c>
      <c r="W8" s="713"/>
      <c r="X8" s="714"/>
      <c r="Y8" s="414" t="s">
        <v>81</v>
      </c>
      <c r="Z8" s="414" t="s">
        <v>591</v>
      </c>
      <c r="AA8" s="713"/>
      <c r="AB8" s="714"/>
      <c r="AC8" s="414" t="s">
        <v>81</v>
      </c>
      <c r="AD8" s="414" t="s">
        <v>591</v>
      </c>
      <c r="AE8" s="713"/>
      <c r="AF8" s="714"/>
      <c r="AG8" s="414" t="s">
        <v>81</v>
      </c>
      <c r="AH8" s="414" t="s">
        <v>591</v>
      </c>
      <c r="AI8" s="713"/>
      <c r="AJ8" s="714"/>
      <c r="AK8" s="414" t="s">
        <v>81</v>
      </c>
      <c r="AL8" s="414" t="s">
        <v>591</v>
      </c>
      <c r="AM8" s="713"/>
      <c r="AN8" s="714"/>
      <c r="AO8" s="414" t="s">
        <v>81</v>
      </c>
      <c r="AP8" s="414" t="s">
        <v>591</v>
      </c>
      <c r="AQ8" s="713"/>
      <c r="AR8" s="714"/>
    </row>
    <row r="9" spans="1:44" s="417" customFormat="1" ht="29.25" customHeight="1">
      <c r="A9" s="415"/>
      <c r="B9" s="415"/>
      <c r="C9" s="416">
        <v>1</v>
      </c>
      <c r="D9" s="416">
        <v>2</v>
      </c>
      <c r="E9" s="416">
        <v>3</v>
      </c>
      <c r="F9" s="416">
        <v>4</v>
      </c>
      <c r="G9" s="416" t="s">
        <v>592</v>
      </c>
      <c r="H9" s="416">
        <v>6</v>
      </c>
      <c r="I9" s="416">
        <v>7</v>
      </c>
      <c r="J9" s="416">
        <v>8</v>
      </c>
      <c r="K9" s="416" t="s">
        <v>593</v>
      </c>
      <c r="L9" s="416">
        <v>10</v>
      </c>
      <c r="M9" s="416">
        <v>11</v>
      </c>
      <c r="N9" s="416">
        <v>12</v>
      </c>
      <c r="O9" s="416">
        <v>13</v>
      </c>
      <c r="P9" s="416" t="s">
        <v>594</v>
      </c>
      <c r="Q9" s="416">
        <v>15</v>
      </c>
      <c r="R9" s="416">
        <v>16</v>
      </c>
      <c r="S9" s="416">
        <v>17</v>
      </c>
      <c r="T9" s="416" t="s">
        <v>595</v>
      </c>
      <c r="U9" s="416">
        <v>19</v>
      </c>
      <c r="V9" s="416">
        <v>20</v>
      </c>
      <c r="W9" s="416">
        <v>21</v>
      </c>
      <c r="X9" s="416" t="s">
        <v>596</v>
      </c>
      <c r="Y9" s="416">
        <v>23</v>
      </c>
      <c r="Z9" s="416">
        <v>24</v>
      </c>
      <c r="AA9" s="416">
        <v>25</v>
      </c>
      <c r="AB9" s="416" t="s">
        <v>597</v>
      </c>
      <c r="AC9" s="416">
        <v>27</v>
      </c>
      <c r="AD9" s="416">
        <v>28</v>
      </c>
      <c r="AE9" s="416">
        <v>29</v>
      </c>
      <c r="AF9" s="416" t="s">
        <v>598</v>
      </c>
      <c r="AG9" s="416">
        <v>31</v>
      </c>
      <c r="AH9" s="416">
        <v>32</v>
      </c>
      <c r="AI9" s="416">
        <v>33</v>
      </c>
      <c r="AJ9" s="416" t="s">
        <v>599</v>
      </c>
      <c r="AK9" s="416">
        <v>35</v>
      </c>
      <c r="AL9" s="416">
        <v>36</v>
      </c>
      <c r="AM9" s="416">
        <v>37</v>
      </c>
      <c r="AN9" s="416" t="s">
        <v>600</v>
      </c>
      <c r="AO9" s="416">
        <v>39</v>
      </c>
      <c r="AP9" s="416">
        <v>40</v>
      </c>
      <c r="AQ9" s="416">
        <v>41</v>
      </c>
      <c r="AR9" s="416" t="s">
        <v>601</v>
      </c>
    </row>
    <row r="10" spans="1:44" s="423" customFormat="1" ht="91.5" customHeight="1">
      <c r="A10" s="418">
        <v>1</v>
      </c>
      <c r="B10" s="419" t="s">
        <v>602</v>
      </c>
      <c r="C10" s="420">
        <v>7725</v>
      </c>
      <c r="D10" s="420">
        <v>1950</v>
      </c>
      <c r="E10" s="420">
        <v>1950</v>
      </c>
      <c r="F10" s="421">
        <v>0</v>
      </c>
      <c r="G10" s="420">
        <f>C10+D10-F10</f>
        <v>9675</v>
      </c>
      <c r="H10" s="420">
        <v>2450</v>
      </c>
      <c r="I10" s="420">
        <v>2450</v>
      </c>
      <c r="J10" s="421">
        <v>0</v>
      </c>
      <c r="K10" s="420">
        <f>G10+H10-J10</f>
        <v>12125</v>
      </c>
      <c r="L10" s="420">
        <v>12125</v>
      </c>
      <c r="M10" s="420">
        <v>1621</v>
      </c>
      <c r="N10" s="420">
        <v>1550</v>
      </c>
      <c r="O10" s="421">
        <v>0</v>
      </c>
      <c r="P10" s="420">
        <f>L10+M10-O10</f>
        <v>13746</v>
      </c>
      <c r="Q10" s="420">
        <v>2851</v>
      </c>
      <c r="R10" s="420">
        <v>2500</v>
      </c>
      <c r="S10" s="421">
        <v>0</v>
      </c>
      <c r="T10" s="420">
        <f>P10+Q10-S10</f>
        <v>16597</v>
      </c>
      <c r="U10" s="420">
        <v>3060</v>
      </c>
      <c r="V10" s="420">
        <v>2650</v>
      </c>
      <c r="W10" s="421">
        <v>0</v>
      </c>
      <c r="X10" s="420">
        <f>T10+U10-W10</f>
        <v>19657</v>
      </c>
      <c r="Y10" s="420">
        <v>4324</v>
      </c>
      <c r="Z10" s="420">
        <v>3870</v>
      </c>
      <c r="AA10" s="421">
        <v>0</v>
      </c>
      <c r="AB10" s="420">
        <f>X10+Y10-AA10</f>
        <v>23981</v>
      </c>
      <c r="AC10" s="420">
        <v>6577</v>
      </c>
      <c r="AD10" s="420">
        <v>6150</v>
      </c>
      <c r="AE10" s="421">
        <v>0</v>
      </c>
      <c r="AF10" s="420">
        <f>AB10+AC10-AE10</f>
        <v>30558</v>
      </c>
      <c r="AG10" s="420">
        <v>11228</v>
      </c>
      <c r="AH10" s="420">
        <v>10810</v>
      </c>
      <c r="AI10" s="421">
        <v>0</v>
      </c>
      <c r="AJ10" s="420">
        <f>AF10+AG10</f>
        <v>41786</v>
      </c>
      <c r="AK10" s="420">
        <v>13921</v>
      </c>
      <c r="AL10" s="420">
        <v>13360</v>
      </c>
      <c r="AM10" s="421">
        <v>0</v>
      </c>
      <c r="AN10" s="420">
        <f>AJ10+AK10-AM10</f>
        <v>55707</v>
      </c>
      <c r="AO10" s="422">
        <v>16778</v>
      </c>
      <c r="AP10" s="420">
        <v>16100</v>
      </c>
      <c r="AQ10" s="421">
        <v>0</v>
      </c>
      <c r="AR10" s="420">
        <f>AN10+AO10-AQ10</f>
        <v>72485</v>
      </c>
    </row>
    <row r="11" spans="1:44" s="425" customFormat="1" ht="26.25">
      <c r="A11" s="424">
        <v>2</v>
      </c>
      <c r="B11" s="424" t="s">
        <v>603</v>
      </c>
      <c r="C11" s="422"/>
      <c r="D11" s="422"/>
      <c r="E11" s="422"/>
      <c r="F11" s="422"/>
      <c r="G11" s="422"/>
      <c r="H11" s="422"/>
      <c r="I11" s="422"/>
      <c r="J11" s="422"/>
      <c r="K11" s="422"/>
      <c r="L11" s="422"/>
      <c r="M11" s="422">
        <f>'[11]BIEU SO 5'!$L$12</f>
        <v>43173</v>
      </c>
      <c r="N11" s="422"/>
      <c r="O11" s="422">
        <f>'[11]BIEU SO 5'!$N$12</f>
        <v>2060</v>
      </c>
      <c r="P11" s="422">
        <f>M11-O11</f>
        <v>41113</v>
      </c>
      <c r="Q11" s="422">
        <f>'[11]BIEU SO 5'!$P$12</f>
        <v>15053</v>
      </c>
      <c r="R11" s="422"/>
      <c r="S11" s="422">
        <f>'[11]BIEU SO 5'!$R$12</f>
        <v>5390</v>
      </c>
      <c r="T11" s="422">
        <f>Q11-S11+P11</f>
        <v>50776</v>
      </c>
      <c r="U11" s="422">
        <f>'[11]BIEU SO 5'!$T$12</f>
        <v>39866</v>
      </c>
      <c r="V11" s="422"/>
      <c r="W11" s="422">
        <f>'[11]BIEU SO 5'!$V$12</f>
        <v>7760</v>
      </c>
      <c r="X11" s="422">
        <f>U11-W11+T11</f>
        <v>82882</v>
      </c>
      <c r="Y11" s="422">
        <f>'[11]BIEU SO 5'!$X$12</f>
        <v>38465</v>
      </c>
      <c r="Z11" s="422"/>
      <c r="AA11" s="422">
        <f>'[11]BIEU SO 5'!$Z$12</f>
        <v>10720</v>
      </c>
      <c r="AB11" s="422">
        <f>Y11-AA11+X11</f>
        <v>110627</v>
      </c>
      <c r="AC11" s="422">
        <f>'[11]BIEU SO 5'!$AB$12</f>
        <v>38072</v>
      </c>
      <c r="AD11" s="422"/>
      <c r="AE11" s="422">
        <f>'[11]BIEU SO 5'!$AD$12</f>
        <v>14480</v>
      </c>
      <c r="AF11" s="422">
        <f>AC11-AE11+AB11</f>
        <v>134219</v>
      </c>
      <c r="AG11" s="422">
        <f>'[11]BIEU SO 5'!$AF$12</f>
        <v>68706</v>
      </c>
      <c r="AH11" s="422"/>
      <c r="AI11" s="422">
        <f>'[11]BIEU SO 5'!$AH$12</f>
        <v>19340</v>
      </c>
      <c r="AJ11" s="422">
        <f>AG11-AI11+AF11</f>
        <v>183585</v>
      </c>
      <c r="AK11" s="422">
        <f>'[11]BIEU SO 5'!$AJ$12</f>
        <v>59932</v>
      </c>
      <c r="AL11" s="422"/>
      <c r="AM11" s="422">
        <f>'[11]BIEU SO 5'!$AL$12</f>
        <v>25050</v>
      </c>
      <c r="AN11" s="422">
        <f>AK11-AM11+AJ11</f>
        <v>218467</v>
      </c>
      <c r="AO11" s="422">
        <f>'[11]BIEU SO 5'!$AN$12</f>
        <v>42940</v>
      </c>
      <c r="AP11" s="422"/>
      <c r="AQ11" s="422">
        <f>'[11]BIEU SO 5'!$AP$12</f>
        <v>26407</v>
      </c>
      <c r="AR11" s="422">
        <f>AO11-AQ11+AN11</f>
        <v>235000</v>
      </c>
    </row>
    <row r="12" spans="1:44" s="426" customFormat="1" ht="39" customHeight="1">
      <c r="A12" s="424">
        <v>3</v>
      </c>
      <c r="B12" s="424" t="s">
        <v>604</v>
      </c>
      <c r="C12" s="422">
        <v>1656.0930000000001</v>
      </c>
      <c r="D12" s="422">
        <v>754.50099999999998</v>
      </c>
      <c r="E12" s="422">
        <v>700</v>
      </c>
      <c r="F12" s="422">
        <v>30.559000000000001</v>
      </c>
      <c r="G12" s="422">
        <f>C12+D12-F12</f>
        <v>2380.0349999999999</v>
      </c>
      <c r="H12" s="422">
        <v>6464.8059999999996</v>
      </c>
      <c r="I12" s="422">
        <v>1000</v>
      </c>
      <c r="J12" s="422">
        <v>344</v>
      </c>
      <c r="K12" s="422">
        <f>G12+H12-J12</f>
        <v>8500.8410000000003</v>
      </c>
      <c r="L12" s="422">
        <f>K12</f>
        <v>8500.8410000000003</v>
      </c>
      <c r="M12" s="422">
        <v>1398.2840000000001</v>
      </c>
      <c r="N12" s="422">
        <v>500</v>
      </c>
      <c r="O12" s="422">
        <v>461.62200000000001</v>
      </c>
      <c r="P12" s="422">
        <f>L12+M12-O12</f>
        <v>9437.5030000000006</v>
      </c>
      <c r="Q12" s="422">
        <v>2772.7040000000002</v>
      </c>
      <c r="R12" s="422">
        <v>1000</v>
      </c>
      <c r="S12" s="422">
        <v>352.70400000000001</v>
      </c>
      <c r="T12" s="422">
        <f>P12+Q12-S12</f>
        <v>11857.503000000001</v>
      </c>
      <c r="U12" s="422">
        <v>5064.1350000000002</v>
      </c>
      <c r="V12" s="422">
        <v>1000</v>
      </c>
      <c r="W12" s="422">
        <v>561.13499999999999</v>
      </c>
      <c r="X12" s="422">
        <f>T12+U12-W12</f>
        <v>16360.502999999999</v>
      </c>
      <c r="Y12" s="422">
        <v>1674.827</v>
      </c>
      <c r="Z12" s="422">
        <v>1000</v>
      </c>
      <c r="AA12" s="422">
        <v>659.827</v>
      </c>
      <c r="AB12" s="422">
        <f>X12+Y12-AA12</f>
        <v>17375.502999999997</v>
      </c>
      <c r="AC12" s="422">
        <v>4809.1760000000004</v>
      </c>
      <c r="AD12" s="422">
        <v>1500</v>
      </c>
      <c r="AE12" s="422">
        <v>779.17600000000004</v>
      </c>
      <c r="AF12" s="422">
        <f>AB12+AC12-AE12</f>
        <v>21405.502999999997</v>
      </c>
      <c r="AG12" s="422">
        <v>3654.6</v>
      </c>
      <c r="AH12" s="422">
        <v>2000</v>
      </c>
      <c r="AI12" s="422">
        <v>912.05399999999997</v>
      </c>
      <c r="AJ12" s="422">
        <f>AF12+AG12-AI12</f>
        <v>24148.048999999995</v>
      </c>
      <c r="AK12" s="422">
        <v>5406.19</v>
      </c>
      <c r="AL12" s="422">
        <v>3000</v>
      </c>
      <c r="AM12" s="422">
        <v>1036.19</v>
      </c>
      <c r="AN12" s="422">
        <f>AJ12+AK12-AM12</f>
        <v>28518.048999999995</v>
      </c>
      <c r="AO12" s="422">
        <v>7328.4610000000002</v>
      </c>
      <c r="AP12" s="422">
        <v>5000</v>
      </c>
      <c r="AQ12" s="422">
        <v>1216.771</v>
      </c>
      <c r="AR12" s="422">
        <f>AN12+AO12-AQ12</f>
        <v>34629.738999999994</v>
      </c>
    </row>
    <row r="13" spans="1:44" s="427" customFormat="1" ht="25.05" customHeight="1">
      <c r="A13" s="424">
        <v>4</v>
      </c>
      <c r="B13" s="424" t="s">
        <v>605</v>
      </c>
      <c r="C13" s="422"/>
      <c r="D13" s="422">
        <v>142029</v>
      </c>
      <c r="E13" s="422">
        <f>D13</f>
        <v>142029</v>
      </c>
      <c r="F13" s="422">
        <v>112800</v>
      </c>
      <c r="G13" s="422">
        <f>D13-F13</f>
        <v>29229</v>
      </c>
      <c r="H13" s="422">
        <v>195733</v>
      </c>
      <c r="I13" s="422">
        <v>132734</v>
      </c>
      <c r="J13" s="422">
        <v>153884</v>
      </c>
      <c r="K13" s="422">
        <f>G13+H13-J13</f>
        <v>71078</v>
      </c>
      <c r="L13" s="422">
        <f>K13</f>
        <v>71078</v>
      </c>
      <c r="M13" s="422">
        <v>222102</v>
      </c>
      <c r="N13" s="422">
        <v>100000</v>
      </c>
      <c r="O13" s="422">
        <v>213861</v>
      </c>
      <c r="P13" s="422">
        <f>L13+M13-O13</f>
        <v>79319</v>
      </c>
      <c r="Q13" s="422">
        <v>290541</v>
      </c>
      <c r="R13" s="422">
        <v>135000</v>
      </c>
      <c r="S13" s="422">
        <v>273647</v>
      </c>
      <c r="T13" s="422">
        <f>P13+Q13-S13</f>
        <v>96213</v>
      </c>
      <c r="U13" s="422">
        <v>288173</v>
      </c>
      <c r="V13" s="422">
        <v>140000</v>
      </c>
      <c r="W13" s="422">
        <v>305121</v>
      </c>
      <c r="X13" s="422">
        <f>T13+U13-W13</f>
        <v>79265</v>
      </c>
      <c r="Y13" s="422">
        <v>392839</v>
      </c>
      <c r="Z13" s="422">
        <v>139246</v>
      </c>
      <c r="AA13" s="422">
        <v>323256</v>
      </c>
      <c r="AB13" s="422">
        <f>X13+Y13-AA13</f>
        <v>148848</v>
      </c>
      <c r="AC13" s="422">
        <v>218573</v>
      </c>
      <c r="AD13" s="422">
        <v>94330</v>
      </c>
      <c r="AE13" s="422">
        <v>310917</v>
      </c>
      <c r="AF13" s="422">
        <f>AB13+AC13-AE13</f>
        <v>56504</v>
      </c>
      <c r="AG13" s="422">
        <v>456705</v>
      </c>
      <c r="AH13" s="422">
        <v>117010</v>
      </c>
      <c r="AI13" s="422">
        <v>377285</v>
      </c>
      <c r="AJ13" s="422">
        <f>AF13+AG13-AI13</f>
        <v>135924</v>
      </c>
      <c r="AK13" s="422">
        <v>642561</v>
      </c>
      <c r="AL13" s="422">
        <v>162575</v>
      </c>
      <c r="AM13" s="422">
        <v>454007</v>
      </c>
      <c r="AN13" s="422">
        <f>AK13+AJ13-AM13</f>
        <v>324478</v>
      </c>
      <c r="AO13" s="422">
        <v>671936</v>
      </c>
      <c r="AP13" s="422">
        <v>197485</v>
      </c>
      <c r="AQ13" s="422">
        <v>746911</v>
      </c>
      <c r="AR13" s="422">
        <f>AO13+AN13-AQ13</f>
        <v>249503</v>
      </c>
    </row>
    <row r="14" spans="1:44" s="429" customFormat="1" ht="25.05" customHeight="1">
      <c r="A14" s="428">
        <v>5</v>
      </c>
      <c r="B14" s="428" t="s">
        <v>606</v>
      </c>
      <c r="C14" s="422"/>
      <c r="D14" s="422"/>
      <c r="E14" s="422"/>
      <c r="F14" s="422"/>
      <c r="G14" s="422"/>
      <c r="H14" s="422">
        <v>10448</v>
      </c>
      <c r="I14" s="422">
        <v>8836</v>
      </c>
      <c r="J14" s="422">
        <v>7139</v>
      </c>
      <c r="K14" s="422">
        <f>G14+H14-J14</f>
        <v>3309</v>
      </c>
      <c r="L14" s="422">
        <f>K14</f>
        <v>3309</v>
      </c>
      <c r="M14" s="422">
        <v>8040</v>
      </c>
      <c r="N14" s="422"/>
      <c r="O14" s="422">
        <v>122</v>
      </c>
      <c r="P14" s="422">
        <f>L14+M14-O14</f>
        <v>11227</v>
      </c>
      <c r="Q14" s="422">
        <v>6999</v>
      </c>
      <c r="R14" s="422"/>
      <c r="S14" s="422">
        <v>5330</v>
      </c>
      <c r="T14" s="422">
        <f>P14+Q14-S14</f>
        <v>12896</v>
      </c>
      <c r="U14" s="422">
        <v>11532</v>
      </c>
      <c r="V14" s="422"/>
      <c r="W14" s="422">
        <v>266</v>
      </c>
      <c r="X14" s="422">
        <f>T14+U14-W14</f>
        <v>24162</v>
      </c>
      <c r="Y14" s="422">
        <v>12730</v>
      </c>
      <c r="Z14" s="422"/>
      <c r="AA14" s="422">
        <v>31399</v>
      </c>
      <c r="AB14" s="422">
        <f>X14+Y14-AA14</f>
        <v>5493</v>
      </c>
      <c r="AC14" s="422">
        <v>38556</v>
      </c>
      <c r="AD14" s="422"/>
      <c r="AE14" s="422">
        <v>47</v>
      </c>
      <c r="AF14" s="422">
        <f>AB14+AC14-AE14</f>
        <v>44002</v>
      </c>
      <c r="AG14" s="422">
        <v>28057</v>
      </c>
      <c r="AH14" s="422"/>
      <c r="AI14" s="422">
        <v>39256</v>
      </c>
      <c r="AJ14" s="422">
        <f>AF14+AG14-AI14</f>
        <v>32803</v>
      </c>
      <c r="AK14" s="422">
        <v>12299</v>
      </c>
      <c r="AL14" s="422"/>
      <c r="AM14" s="422">
        <v>31817</v>
      </c>
      <c r="AN14" s="422">
        <f>AK14+AJ14-AM14</f>
        <v>13285</v>
      </c>
      <c r="AO14" s="422">
        <v>14543</v>
      </c>
      <c r="AP14" s="422"/>
      <c r="AQ14" s="422">
        <v>13407</v>
      </c>
      <c r="AR14" s="422">
        <f>AO14+AN14-AQ14</f>
        <v>14421</v>
      </c>
    </row>
    <row r="15" spans="1:44" s="429" customFormat="1" ht="25.05" customHeight="1">
      <c r="A15" s="428">
        <v>6</v>
      </c>
      <c r="B15" s="428" t="s">
        <v>607</v>
      </c>
      <c r="C15" s="422"/>
      <c r="D15" s="422"/>
      <c r="E15" s="422"/>
      <c r="F15" s="422"/>
      <c r="G15" s="422"/>
      <c r="H15" s="422"/>
      <c r="I15" s="422"/>
      <c r="J15" s="422"/>
      <c r="K15" s="422">
        <v>1800</v>
      </c>
      <c r="L15" s="422">
        <v>1800</v>
      </c>
      <c r="M15" s="422">
        <v>145</v>
      </c>
      <c r="N15" s="422"/>
      <c r="O15" s="422">
        <v>83</v>
      </c>
      <c r="P15" s="422">
        <f>L15+M15-O15</f>
        <v>1862</v>
      </c>
      <c r="Q15" s="422">
        <v>215</v>
      </c>
      <c r="R15" s="422"/>
      <c r="S15" s="422">
        <v>151</v>
      </c>
      <c r="T15" s="422">
        <f>P15+Q15-S15</f>
        <v>1926</v>
      </c>
      <c r="U15" s="422">
        <v>205</v>
      </c>
      <c r="V15" s="422"/>
      <c r="W15" s="422">
        <v>143</v>
      </c>
      <c r="X15" s="422">
        <f>T15+U15-W15</f>
        <v>1988</v>
      </c>
      <c r="Y15" s="422">
        <v>130</v>
      </c>
      <c r="Z15" s="422"/>
      <c r="AA15" s="422">
        <v>91</v>
      </c>
      <c r="AB15" s="422">
        <f>X15+Y15-AA15</f>
        <v>2027</v>
      </c>
      <c r="AC15" s="422">
        <v>197</v>
      </c>
      <c r="AD15" s="422"/>
      <c r="AE15" s="422">
        <v>144</v>
      </c>
      <c r="AF15" s="422">
        <f>AB15+AC15-AE15</f>
        <v>2080</v>
      </c>
      <c r="AG15" s="422">
        <v>165</v>
      </c>
      <c r="AH15" s="422"/>
      <c r="AI15" s="422">
        <v>96</v>
      </c>
      <c r="AJ15" s="422">
        <f>AF15+AG15-AI15</f>
        <v>2149</v>
      </c>
      <c r="AK15" s="422">
        <v>105</v>
      </c>
      <c r="AL15" s="422"/>
      <c r="AM15" s="422">
        <v>74</v>
      </c>
      <c r="AN15" s="422">
        <f>AJ15+AK15-AM15</f>
        <v>2180</v>
      </c>
      <c r="AO15" s="422">
        <v>100</v>
      </c>
      <c r="AP15" s="422"/>
      <c r="AQ15" s="422">
        <v>70</v>
      </c>
      <c r="AR15" s="422">
        <f>AN15+AO15-AQ15</f>
        <v>2210</v>
      </c>
    </row>
    <row r="16" spans="1:44" s="426" customFormat="1" ht="13.15">
      <c r="A16" s="430"/>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O16" s="431"/>
    </row>
    <row r="17" spans="1:42" s="426" customFormat="1" ht="13.15">
      <c r="A17" s="430"/>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O17" s="431"/>
    </row>
    <row r="18" spans="1:42" s="426" customFormat="1" ht="13.15">
      <c r="A18" s="430"/>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O18" s="431"/>
    </row>
    <row r="20" spans="1:42">
      <c r="AB20" s="711"/>
      <c r="AC20" s="711"/>
      <c r="AD20" s="711"/>
      <c r="AE20" s="711"/>
      <c r="AF20" s="711"/>
      <c r="AG20" s="711"/>
      <c r="AH20" s="711"/>
      <c r="AJ20" s="711"/>
      <c r="AK20" s="711"/>
      <c r="AL20" s="711"/>
      <c r="AM20" s="711"/>
      <c r="AN20" s="711"/>
      <c r="AO20" s="711"/>
      <c r="AP20" s="711"/>
    </row>
    <row r="21" spans="1:42" s="433" customFormat="1" ht="15">
      <c r="A21" s="432"/>
      <c r="C21" s="434"/>
      <c r="L21" s="712"/>
      <c r="M21" s="712"/>
      <c r="N21" s="712"/>
      <c r="O21" s="712"/>
      <c r="P21" s="712"/>
      <c r="Q21" s="712"/>
      <c r="R21" s="712"/>
      <c r="S21" s="712"/>
      <c r="T21" s="712"/>
      <c r="U21" s="434"/>
      <c r="V21" s="434"/>
      <c r="W21" s="434"/>
      <c r="X21" s="434"/>
      <c r="Y21" s="434"/>
      <c r="Z21" s="434"/>
      <c r="AA21" s="434"/>
      <c r="AB21" s="434"/>
      <c r="AC21" s="434"/>
      <c r="AD21" s="434"/>
      <c r="AE21" s="434"/>
      <c r="AF21" s="434"/>
      <c r="AG21" s="434"/>
      <c r="AH21" s="434"/>
      <c r="AI21" s="434"/>
      <c r="AJ21" s="434"/>
      <c r="AK21" s="434"/>
      <c r="AL21" s="434"/>
      <c r="AM21" s="434"/>
      <c r="AN21" s="434"/>
      <c r="AO21" s="435"/>
      <c r="AP21" s="434"/>
    </row>
  </sheetData>
  <mergeCells count="50">
    <mergeCell ref="A2:F2"/>
    <mergeCell ref="O3:AF3"/>
    <mergeCell ref="A4:AJ4"/>
    <mergeCell ref="A6:A8"/>
    <mergeCell ref="B6:B8"/>
    <mergeCell ref="C6:C8"/>
    <mergeCell ref="D6:F6"/>
    <mergeCell ref="G6:G8"/>
    <mergeCell ref="D7:E7"/>
    <mergeCell ref="F7:F8"/>
    <mergeCell ref="H6:K6"/>
    <mergeCell ref="L6:L8"/>
    <mergeCell ref="M6:O6"/>
    <mergeCell ref="P6:P8"/>
    <mergeCell ref="Q6:S6"/>
    <mergeCell ref="O7:O8"/>
    <mergeCell ref="Q7:R7"/>
    <mergeCell ref="S7:S8"/>
    <mergeCell ref="H7:I7"/>
    <mergeCell ref="J7:J8"/>
    <mergeCell ref="K7:K8"/>
    <mergeCell ref="AR6:AR8"/>
    <mergeCell ref="AO7:AP7"/>
    <mergeCell ref="AQ7:AQ8"/>
    <mergeCell ref="U6:W6"/>
    <mergeCell ref="X6:X8"/>
    <mergeCell ref="Y6:AA6"/>
    <mergeCell ref="AB6:AB8"/>
    <mergeCell ref="AC6:AE6"/>
    <mergeCell ref="AF6:AF8"/>
    <mergeCell ref="U7:V7"/>
    <mergeCell ref="W7:W8"/>
    <mergeCell ref="Y7:Z7"/>
    <mergeCell ref="AA7:AA8"/>
    <mergeCell ref="AG6:AI6"/>
    <mergeCell ref="AJ6:AJ8"/>
    <mergeCell ref="AK6:AM6"/>
    <mergeCell ref="AB20:AH20"/>
    <mergeCell ref="AJ20:AP20"/>
    <mergeCell ref="L21:T21"/>
    <mergeCell ref="AC7:AD7"/>
    <mergeCell ref="AE7:AE8"/>
    <mergeCell ref="AG7:AH7"/>
    <mergeCell ref="AI7:AI8"/>
    <mergeCell ref="AK7:AL7"/>
    <mergeCell ref="AM7:AM8"/>
    <mergeCell ref="M7:N7"/>
    <mergeCell ref="T6:T8"/>
    <mergeCell ref="AN6:AN8"/>
    <mergeCell ref="AO6:AQ6"/>
  </mergeCells>
  <pageMargins left="0" right="0" top="0.74803149606299202" bottom="0.74803149606299202" header="0.31496062992126" footer="0.31496062992126"/>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94"/>
  <sheetViews>
    <sheetView zoomScale="70" zoomScaleNormal="70" zoomScalePageLayoutView="70" workbookViewId="0">
      <selection activeCell="D5" sqref="D5"/>
    </sheetView>
  </sheetViews>
  <sheetFormatPr defaultColWidth="8.796875" defaultRowHeight="31.05" customHeight="1"/>
  <cols>
    <col min="1" max="1" width="6" style="60" customWidth="1"/>
    <col min="2" max="2" width="40.33203125" style="60" customWidth="1"/>
    <col min="3" max="3" width="30" style="60" customWidth="1"/>
    <col min="4" max="4" width="108.796875" style="60" customWidth="1"/>
    <col min="5" max="5" width="10.1328125" style="60" customWidth="1"/>
    <col min="6" max="16384" width="8.796875" style="60"/>
  </cols>
  <sheetData>
    <row r="1" spans="1:5" s="59" customFormat="1" ht="91.9" customHeight="1">
      <c r="A1" s="642" t="s">
        <v>807</v>
      </c>
      <c r="B1" s="642"/>
      <c r="C1" s="642"/>
      <c r="D1" s="642"/>
      <c r="E1" s="642"/>
    </row>
    <row r="2" spans="1:5" s="59" customFormat="1" ht="31.05" customHeight="1">
      <c r="A2" s="61"/>
      <c r="B2" s="60"/>
      <c r="C2" s="60"/>
      <c r="D2" s="60"/>
      <c r="E2" s="60"/>
    </row>
    <row r="3" spans="1:5" ht="53" customHeight="1">
      <c r="A3" s="194" t="s">
        <v>149</v>
      </c>
      <c r="B3" s="194" t="s">
        <v>170</v>
      </c>
      <c r="C3" s="194" t="s">
        <v>418</v>
      </c>
      <c r="D3" s="194" t="s">
        <v>491</v>
      </c>
      <c r="E3" s="194" t="s">
        <v>3</v>
      </c>
    </row>
    <row r="4" spans="1:5" ht="31.05" customHeight="1">
      <c r="A4" s="194" t="s">
        <v>4</v>
      </c>
      <c r="B4" s="734" t="s">
        <v>404</v>
      </c>
      <c r="C4" s="734"/>
      <c r="D4" s="734"/>
      <c r="E4" s="734"/>
    </row>
    <row r="5" spans="1:5" ht="80" customHeight="1">
      <c r="A5" s="624">
        <v>1</v>
      </c>
      <c r="B5" s="624"/>
      <c r="C5" s="624"/>
      <c r="D5" s="624"/>
      <c r="E5" s="624"/>
    </row>
    <row r="6" spans="1:5" ht="31.05" customHeight="1">
      <c r="A6" s="194" t="s">
        <v>6</v>
      </c>
      <c r="B6" s="734" t="s">
        <v>405</v>
      </c>
      <c r="C6" s="734"/>
      <c r="D6" s="734"/>
      <c r="E6" s="734"/>
    </row>
    <row r="7" spans="1:5" ht="31.05" customHeight="1">
      <c r="A7" s="194">
        <v>1</v>
      </c>
      <c r="B7" s="102" t="s">
        <v>69</v>
      </c>
      <c r="C7" s="194"/>
      <c r="D7" s="194"/>
      <c r="E7" s="194"/>
    </row>
    <row r="8" spans="1:5" ht="35.25">
      <c r="A8" s="624"/>
      <c r="B8" s="188" t="s">
        <v>551</v>
      </c>
      <c r="C8" s="624"/>
      <c r="D8" s="188" t="s">
        <v>493</v>
      </c>
      <c r="E8" s="624"/>
    </row>
    <row r="9" spans="1:5" s="59" customFormat="1" ht="31.05" customHeight="1">
      <c r="A9" s="624"/>
      <c r="B9" s="188" t="s">
        <v>553</v>
      </c>
      <c r="C9" s="624"/>
      <c r="D9" s="188" t="s">
        <v>552</v>
      </c>
      <c r="E9" s="624"/>
    </row>
    <row r="10" spans="1:5" ht="18">
      <c r="A10" s="194">
        <v>2</v>
      </c>
      <c r="B10" s="102" t="s">
        <v>70</v>
      </c>
      <c r="C10" s="194"/>
      <c r="D10" s="194"/>
      <c r="E10" s="194"/>
    </row>
    <row r="11" spans="1:5" ht="18">
      <c r="A11" s="194">
        <v>3</v>
      </c>
      <c r="B11" s="102" t="s">
        <v>71</v>
      </c>
      <c r="C11" s="194"/>
      <c r="D11" s="194"/>
      <c r="E11" s="194"/>
    </row>
    <row r="12" spans="1:5" s="59" customFormat="1" ht="35.25">
      <c r="A12" s="624"/>
      <c r="B12" s="188" t="s">
        <v>494</v>
      </c>
      <c r="C12" s="624"/>
      <c r="D12" s="188" t="s">
        <v>493</v>
      </c>
      <c r="E12" s="624"/>
    </row>
    <row r="13" spans="1:5" s="59" customFormat="1" ht="31.05" customHeight="1">
      <c r="A13" s="624"/>
      <c r="B13" s="188" t="s">
        <v>495</v>
      </c>
      <c r="C13" s="624"/>
      <c r="D13" s="188" t="s">
        <v>496</v>
      </c>
      <c r="E13" s="624"/>
    </row>
    <row r="14" spans="1:5" ht="18">
      <c r="A14" s="194">
        <v>4</v>
      </c>
      <c r="B14" s="102" t="s">
        <v>72</v>
      </c>
      <c r="C14" s="194"/>
      <c r="D14" s="194"/>
      <c r="E14" s="194"/>
    </row>
    <row r="15" spans="1:5" ht="35.65">
      <c r="A15" s="194"/>
      <c r="B15" s="340" t="s">
        <v>497</v>
      </c>
      <c r="C15" s="194"/>
      <c r="D15" s="188" t="s">
        <v>502</v>
      </c>
      <c r="E15" s="194"/>
    </row>
    <row r="16" spans="1:5" s="59" customFormat="1" ht="35.65">
      <c r="A16" s="194"/>
      <c r="B16" s="340" t="s">
        <v>498</v>
      </c>
      <c r="C16" s="194"/>
      <c r="D16" s="188" t="s">
        <v>499</v>
      </c>
      <c r="E16" s="194"/>
    </row>
    <row r="17" spans="1:5" s="59" customFormat="1" ht="35.65">
      <c r="A17" s="194"/>
      <c r="B17" s="340" t="s">
        <v>500</v>
      </c>
      <c r="C17" s="194"/>
      <c r="D17" s="188" t="s">
        <v>501</v>
      </c>
      <c r="E17" s="194"/>
    </row>
    <row r="18" spans="1:5" s="59" customFormat="1" ht="18">
      <c r="A18" s="194">
        <v>5</v>
      </c>
      <c r="B18" s="102" t="s">
        <v>73</v>
      </c>
      <c r="C18" s="194"/>
      <c r="D18" s="188"/>
      <c r="E18" s="194"/>
    </row>
    <row r="19" spans="1:5" s="59" customFormat="1" ht="35.65">
      <c r="A19" s="194"/>
      <c r="B19" s="341" t="s">
        <v>503</v>
      </c>
      <c r="C19" s="194"/>
      <c r="D19" s="188" t="s">
        <v>508</v>
      </c>
      <c r="E19" s="194"/>
    </row>
    <row r="20" spans="1:5" s="59" customFormat="1" ht="35.65">
      <c r="A20" s="194"/>
      <c r="B20" s="341" t="s">
        <v>504</v>
      </c>
      <c r="C20" s="194"/>
      <c r="D20" s="188" t="s">
        <v>509</v>
      </c>
      <c r="E20" s="194"/>
    </row>
    <row r="21" spans="1:5" s="59" customFormat="1" ht="35.65">
      <c r="A21" s="194"/>
      <c r="B21" s="342" t="s">
        <v>505</v>
      </c>
      <c r="C21" s="194"/>
      <c r="D21" s="188" t="s">
        <v>510</v>
      </c>
      <c r="E21" s="194"/>
    </row>
    <row r="22" spans="1:5" s="59" customFormat="1" ht="35.65">
      <c r="A22" s="624"/>
      <c r="B22" s="341" t="s">
        <v>506</v>
      </c>
      <c r="C22" s="624"/>
      <c r="D22" s="188" t="s">
        <v>511</v>
      </c>
      <c r="E22" s="624"/>
    </row>
    <row r="23" spans="1:5" s="59" customFormat="1" ht="35.65">
      <c r="A23" s="624"/>
      <c r="B23" s="341" t="s">
        <v>507</v>
      </c>
      <c r="C23" s="624"/>
      <c r="D23" s="188" t="s">
        <v>512</v>
      </c>
      <c r="E23" s="624"/>
    </row>
    <row r="24" spans="1:5" ht="18">
      <c r="A24" s="194">
        <v>6</v>
      </c>
      <c r="B24" s="343" t="s">
        <v>74</v>
      </c>
      <c r="C24" s="194"/>
      <c r="D24" s="102"/>
      <c r="E24" s="194"/>
    </row>
    <row r="25" spans="1:5" ht="88.15">
      <c r="A25" s="624"/>
      <c r="B25" s="344" t="s">
        <v>522</v>
      </c>
      <c r="C25" s="624" t="s">
        <v>513</v>
      </c>
      <c r="D25" s="188" t="s">
        <v>513</v>
      </c>
      <c r="E25" s="624"/>
    </row>
    <row r="26" spans="1:5" s="59" customFormat="1" ht="105.75">
      <c r="A26" s="624"/>
      <c r="B26" s="344" t="s">
        <v>523</v>
      </c>
      <c r="C26" s="624" t="s">
        <v>492</v>
      </c>
      <c r="D26" s="188" t="s">
        <v>492</v>
      </c>
      <c r="E26" s="624"/>
    </row>
    <row r="27" spans="1:5" ht="158.65">
      <c r="A27" s="624"/>
      <c r="B27" s="344" t="s">
        <v>524</v>
      </c>
      <c r="C27" s="624" t="s">
        <v>514</v>
      </c>
      <c r="D27" s="188" t="s">
        <v>514</v>
      </c>
      <c r="E27" s="624"/>
    </row>
    <row r="28" spans="1:5" ht="70.5">
      <c r="A28" s="624"/>
      <c r="B28" s="344" t="s">
        <v>525</v>
      </c>
      <c r="C28" s="624" t="s">
        <v>515</v>
      </c>
      <c r="D28" s="188" t="s">
        <v>515</v>
      </c>
      <c r="E28" s="624"/>
    </row>
    <row r="29" spans="1:5" ht="105.75">
      <c r="A29" s="624"/>
      <c r="B29" s="344" t="s">
        <v>526</v>
      </c>
      <c r="C29" s="624" t="s">
        <v>516</v>
      </c>
      <c r="D29" s="188" t="s">
        <v>516</v>
      </c>
      <c r="E29" s="624"/>
    </row>
    <row r="30" spans="1:5" ht="176.25">
      <c r="A30" s="624"/>
      <c r="B30" s="344" t="s">
        <v>527</v>
      </c>
      <c r="C30" s="624" t="s">
        <v>517</v>
      </c>
      <c r="D30" s="188" t="s">
        <v>517</v>
      </c>
      <c r="E30" s="624"/>
    </row>
    <row r="31" spans="1:5" ht="176.25">
      <c r="A31" s="624"/>
      <c r="B31" s="344" t="s">
        <v>528</v>
      </c>
      <c r="C31" s="624" t="s">
        <v>518</v>
      </c>
      <c r="D31" s="188" t="s">
        <v>518</v>
      </c>
      <c r="E31" s="624"/>
    </row>
    <row r="32" spans="1:5" ht="105.75">
      <c r="A32" s="624"/>
      <c r="B32" s="344" t="s">
        <v>529</v>
      </c>
      <c r="C32" s="624" t="s">
        <v>519</v>
      </c>
      <c r="D32" s="188" t="s">
        <v>519</v>
      </c>
      <c r="E32" s="624"/>
    </row>
    <row r="33" spans="1:5" ht="70.5">
      <c r="A33" s="624"/>
      <c r="B33" s="344" t="s">
        <v>530</v>
      </c>
      <c r="C33" s="624" t="s">
        <v>520</v>
      </c>
      <c r="D33" s="188" t="s">
        <v>520</v>
      </c>
      <c r="E33" s="624"/>
    </row>
    <row r="34" spans="1:5" ht="123.4">
      <c r="A34" s="624"/>
      <c r="B34" s="344" t="s">
        <v>531</v>
      </c>
      <c r="C34" s="624" t="s">
        <v>521</v>
      </c>
      <c r="D34" s="188" t="s">
        <v>521</v>
      </c>
      <c r="E34" s="624"/>
    </row>
    <row r="35" spans="1:5" ht="18">
      <c r="A35" s="194" t="s">
        <v>21</v>
      </c>
      <c r="B35" s="734" t="s">
        <v>808</v>
      </c>
      <c r="C35" s="734"/>
      <c r="D35" s="734"/>
      <c r="E35" s="734"/>
    </row>
    <row r="36" spans="1:5" ht="18">
      <c r="A36" s="624">
        <v>1</v>
      </c>
      <c r="B36" s="624"/>
      <c r="C36" s="624"/>
      <c r="D36" s="624"/>
      <c r="E36" s="624"/>
    </row>
    <row r="37" spans="1:5" ht="18">
      <c r="A37" s="194" t="s">
        <v>24</v>
      </c>
      <c r="B37" s="734" t="s">
        <v>809</v>
      </c>
      <c r="C37" s="734"/>
      <c r="D37" s="734"/>
      <c r="E37" s="734"/>
    </row>
    <row r="38" spans="1:5" ht="18">
      <c r="A38" s="194">
        <v>1</v>
      </c>
      <c r="B38" s="102" t="s">
        <v>69</v>
      </c>
      <c r="C38" s="194"/>
      <c r="D38" s="194"/>
      <c r="E38" s="194"/>
    </row>
    <row r="39" spans="1:5" ht="35.25">
      <c r="A39" s="624"/>
      <c r="B39" s="188" t="s">
        <v>810</v>
      </c>
      <c r="C39" s="624"/>
      <c r="D39" s="188" t="s">
        <v>811</v>
      </c>
      <c r="E39" s="624"/>
    </row>
    <row r="40" spans="1:5" ht="35.25">
      <c r="A40" s="194"/>
      <c r="B40" s="188" t="s">
        <v>812</v>
      </c>
      <c r="C40" s="194"/>
      <c r="D40" s="188" t="s">
        <v>813</v>
      </c>
      <c r="E40" s="194"/>
    </row>
    <row r="41" spans="1:5" ht="35.25">
      <c r="A41" s="194"/>
      <c r="B41" s="188" t="s">
        <v>814</v>
      </c>
      <c r="C41" s="194"/>
      <c r="D41" s="188" t="s">
        <v>815</v>
      </c>
      <c r="E41" s="194"/>
    </row>
    <row r="42" spans="1:5" ht="35.25">
      <c r="A42" s="194"/>
      <c r="B42" s="188" t="s">
        <v>816</v>
      </c>
      <c r="C42" s="194"/>
      <c r="D42" s="188" t="s">
        <v>817</v>
      </c>
      <c r="E42" s="194"/>
    </row>
    <row r="43" spans="1:5" ht="35.25">
      <c r="A43" s="194"/>
      <c r="B43" s="188" t="s">
        <v>818</v>
      </c>
      <c r="C43" s="194"/>
      <c r="D43" s="188" t="s">
        <v>819</v>
      </c>
      <c r="E43" s="194"/>
    </row>
    <row r="44" spans="1:5" ht="35.25">
      <c r="A44" s="194"/>
      <c r="B44" s="188" t="s">
        <v>820</v>
      </c>
      <c r="C44" s="194"/>
      <c r="D44" s="188" t="s">
        <v>821</v>
      </c>
      <c r="E44" s="194"/>
    </row>
    <row r="45" spans="1:5" ht="35.25">
      <c r="A45" s="194"/>
      <c r="B45" s="188" t="s">
        <v>822</v>
      </c>
      <c r="C45" s="194"/>
      <c r="D45" s="188" t="s">
        <v>823</v>
      </c>
      <c r="E45" s="194"/>
    </row>
    <row r="46" spans="1:5" ht="35.25">
      <c r="A46" s="194"/>
      <c r="B46" s="188" t="s">
        <v>824</v>
      </c>
      <c r="C46" s="194"/>
      <c r="D46" s="188" t="s">
        <v>825</v>
      </c>
      <c r="E46" s="194"/>
    </row>
    <row r="47" spans="1:5" ht="18">
      <c r="A47" s="194">
        <v>2</v>
      </c>
      <c r="B47" s="102" t="s">
        <v>70</v>
      </c>
      <c r="C47" s="194"/>
      <c r="D47" s="194"/>
      <c r="E47" s="194"/>
    </row>
    <row r="48" spans="1:5" ht="35.25">
      <c r="A48" s="624"/>
      <c r="B48" s="188" t="s">
        <v>826</v>
      </c>
      <c r="C48" s="624"/>
      <c r="D48" s="188" t="s">
        <v>827</v>
      </c>
      <c r="E48" s="624"/>
    </row>
    <row r="49" spans="1:5" ht="35.25">
      <c r="A49" s="624"/>
      <c r="B49" s="188" t="s">
        <v>824</v>
      </c>
      <c r="C49" s="624"/>
      <c r="D49" s="188" t="s">
        <v>825</v>
      </c>
      <c r="E49" s="624"/>
    </row>
    <row r="50" spans="1:5" ht="52.9">
      <c r="A50" s="624"/>
      <c r="B50" s="188" t="s">
        <v>828</v>
      </c>
      <c r="C50" s="624"/>
      <c r="D50" s="188" t="s">
        <v>829</v>
      </c>
      <c r="E50" s="624"/>
    </row>
    <row r="51" spans="1:5" ht="35.25">
      <c r="A51" s="624"/>
      <c r="B51" s="188" t="s">
        <v>830</v>
      </c>
      <c r="C51" s="624"/>
      <c r="D51" s="188" t="s">
        <v>831</v>
      </c>
      <c r="E51" s="624"/>
    </row>
    <row r="52" spans="1:5" ht="35.25">
      <c r="A52" s="624"/>
      <c r="B52" s="188" t="s">
        <v>832</v>
      </c>
      <c r="C52" s="624"/>
      <c r="D52" s="188" t="s">
        <v>833</v>
      </c>
      <c r="E52" s="624"/>
    </row>
    <row r="53" spans="1:5" ht="35.25">
      <c r="A53" s="624"/>
      <c r="B53" s="188" t="s">
        <v>834</v>
      </c>
      <c r="C53" s="624"/>
      <c r="D53" s="188" t="s">
        <v>835</v>
      </c>
      <c r="E53" s="624"/>
    </row>
    <row r="54" spans="1:5" ht="35.25">
      <c r="A54" s="624"/>
      <c r="B54" s="188" t="s">
        <v>836</v>
      </c>
      <c r="C54" s="624"/>
      <c r="D54" s="188" t="s">
        <v>837</v>
      </c>
      <c r="E54" s="624"/>
    </row>
    <row r="55" spans="1:5" ht="35.25">
      <c r="A55" s="624"/>
      <c r="B55" s="188" t="s">
        <v>838</v>
      </c>
      <c r="C55" s="624"/>
      <c r="D55" s="188" t="s">
        <v>839</v>
      </c>
      <c r="E55" s="624"/>
    </row>
    <row r="56" spans="1:5" ht="35.25">
      <c r="A56" s="624"/>
      <c r="B56" s="188" t="s">
        <v>822</v>
      </c>
      <c r="C56" s="624"/>
      <c r="D56" s="188" t="s">
        <v>840</v>
      </c>
      <c r="E56" s="624"/>
    </row>
    <row r="57" spans="1:5" ht="35.25">
      <c r="A57" s="624"/>
      <c r="B57" s="188" t="s">
        <v>841</v>
      </c>
      <c r="C57" s="624"/>
      <c r="D57" s="188" t="s">
        <v>842</v>
      </c>
      <c r="E57" s="624"/>
    </row>
    <row r="58" spans="1:5" ht="18">
      <c r="A58" s="194">
        <v>3</v>
      </c>
      <c r="B58" s="102" t="s">
        <v>71</v>
      </c>
      <c r="C58" s="194"/>
      <c r="D58" s="194"/>
      <c r="E58" s="194"/>
    </row>
    <row r="59" spans="1:5" ht="35.25">
      <c r="A59" s="624"/>
      <c r="B59" s="188" t="s">
        <v>843</v>
      </c>
      <c r="C59" s="188"/>
      <c r="D59" s="188" t="s">
        <v>844</v>
      </c>
      <c r="E59" s="624"/>
    </row>
    <row r="60" spans="1:5" ht="35.25">
      <c r="A60" s="624"/>
      <c r="B60" s="188" t="s">
        <v>845</v>
      </c>
      <c r="C60" s="188"/>
      <c r="D60" s="188" t="s">
        <v>846</v>
      </c>
      <c r="E60" s="624"/>
    </row>
    <row r="61" spans="1:5" ht="35.25">
      <c r="A61" s="624"/>
      <c r="B61" s="188" t="s">
        <v>847</v>
      </c>
      <c r="C61" s="188"/>
      <c r="D61" s="188" t="s">
        <v>848</v>
      </c>
      <c r="E61" s="624"/>
    </row>
    <row r="62" spans="1:5" ht="35.25">
      <c r="A62" s="624"/>
      <c r="B62" s="188" t="s">
        <v>849</v>
      </c>
      <c r="C62" s="188"/>
      <c r="D62" s="188" t="s">
        <v>850</v>
      </c>
      <c r="E62" s="624"/>
    </row>
    <row r="63" spans="1:5" ht="35.25">
      <c r="A63" s="624"/>
      <c r="B63" s="188" t="s">
        <v>851</v>
      </c>
      <c r="C63" s="188"/>
      <c r="D63" s="188" t="s">
        <v>852</v>
      </c>
      <c r="E63" s="624"/>
    </row>
    <row r="64" spans="1:5" ht="35.25">
      <c r="A64" s="624"/>
      <c r="B64" s="188" t="s">
        <v>853</v>
      </c>
      <c r="C64" s="188"/>
      <c r="D64" s="188" t="s">
        <v>825</v>
      </c>
      <c r="E64" s="624"/>
    </row>
    <row r="65" spans="1:5" ht="35.25">
      <c r="A65" s="624"/>
      <c r="B65" s="188" t="s">
        <v>854</v>
      </c>
      <c r="C65" s="188"/>
      <c r="D65" s="188" t="s">
        <v>493</v>
      </c>
      <c r="E65" s="624"/>
    </row>
    <row r="66" spans="1:5" ht="18">
      <c r="A66" s="194">
        <v>4</v>
      </c>
      <c r="B66" s="102" t="s">
        <v>72</v>
      </c>
      <c r="C66" s="194"/>
      <c r="D66" s="194"/>
      <c r="E66" s="194"/>
    </row>
    <row r="67" spans="1:5" ht="35.65">
      <c r="A67" s="624"/>
      <c r="B67" s="340" t="s">
        <v>855</v>
      </c>
      <c r="C67" s="188"/>
      <c r="D67" s="51" t="s">
        <v>856</v>
      </c>
      <c r="E67" s="624"/>
    </row>
    <row r="68" spans="1:5" ht="35.65">
      <c r="A68" s="624"/>
      <c r="B68" s="340" t="s">
        <v>857</v>
      </c>
      <c r="C68" s="624"/>
      <c r="D68" s="51" t="s">
        <v>858</v>
      </c>
      <c r="E68" s="624"/>
    </row>
    <row r="69" spans="1:5" ht="35.65">
      <c r="A69" s="624"/>
      <c r="B69" s="340" t="s">
        <v>859</v>
      </c>
      <c r="C69" s="624"/>
      <c r="D69" s="51" t="s">
        <v>860</v>
      </c>
      <c r="E69" s="624"/>
    </row>
    <row r="70" spans="1:5" ht="35.65">
      <c r="A70" s="624"/>
      <c r="B70" s="340" t="s">
        <v>861</v>
      </c>
      <c r="C70" s="624"/>
      <c r="D70" s="51" t="s">
        <v>862</v>
      </c>
      <c r="E70" s="624"/>
    </row>
    <row r="71" spans="1:5" ht="35.65">
      <c r="A71" s="624"/>
      <c r="B71" s="340" t="s">
        <v>863</v>
      </c>
      <c r="C71" s="624"/>
      <c r="D71" s="51" t="s">
        <v>864</v>
      </c>
      <c r="E71" s="624"/>
    </row>
    <row r="72" spans="1:5" ht="18">
      <c r="A72" s="194">
        <v>5</v>
      </c>
      <c r="B72" s="102" t="s">
        <v>73</v>
      </c>
      <c r="C72" s="102"/>
      <c r="D72" s="102"/>
      <c r="E72" s="102"/>
    </row>
    <row r="73" spans="1:5" ht="70.5">
      <c r="A73" s="624"/>
      <c r="B73" s="817" t="s">
        <v>865</v>
      </c>
      <c r="C73" s="624"/>
      <c r="D73" s="188" t="s">
        <v>866</v>
      </c>
      <c r="E73" s="624"/>
    </row>
    <row r="74" spans="1:5" ht="35.25">
      <c r="A74" s="624"/>
      <c r="B74" s="817" t="s">
        <v>867</v>
      </c>
      <c r="C74" s="624"/>
      <c r="D74" s="188" t="s">
        <v>868</v>
      </c>
      <c r="E74" s="624"/>
    </row>
    <row r="75" spans="1:5" ht="35.25">
      <c r="A75" s="624"/>
      <c r="B75" s="817" t="s">
        <v>869</v>
      </c>
      <c r="C75" s="624"/>
      <c r="D75" s="188" t="s">
        <v>870</v>
      </c>
      <c r="E75" s="624"/>
    </row>
    <row r="76" spans="1:5" ht="35.25">
      <c r="A76" s="624"/>
      <c r="B76" s="817" t="s">
        <v>871</v>
      </c>
      <c r="C76" s="624"/>
      <c r="D76" s="188" t="s">
        <v>872</v>
      </c>
      <c r="E76" s="624"/>
    </row>
    <row r="77" spans="1:5" ht="35.25">
      <c r="A77" s="624"/>
      <c r="B77" s="817" t="s">
        <v>873</v>
      </c>
      <c r="C77" s="624"/>
      <c r="D77" s="188" t="s">
        <v>874</v>
      </c>
      <c r="E77" s="624"/>
    </row>
    <row r="78" spans="1:5" ht="35.25">
      <c r="A78" s="624"/>
      <c r="B78" s="817" t="s">
        <v>875</v>
      </c>
      <c r="C78" s="624"/>
      <c r="D78" s="188" t="s">
        <v>876</v>
      </c>
      <c r="E78" s="624"/>
    </row>
    <row r="79" spans="1:5" ht="70.5">
      <c r="A79" s="624"/>
      <c r="B79" s="817" t="s">
        <v>877</v>
      </c>
      <c r="C79" s="624"/>
      <c r="D79" s="188" t="s">
        <v>878</v>
      </c>
      <c r="E79" s="624"/>
    </row>
    <row r="80" spans="1:5" ht="35.25">
      <c r="A80" s="624"/>
      <c r="B80" s="817" t="s">
        <v>879</v>
      </c>
      <c r="C80" s="624"/>
      <c r="D80" s="188" t="s">
        <v>880</v>
      </c>
      <c r="E80" s="624"/>
    </row>
    <row r="81" spans="1:5" ht="35.25">
      <c r="A81" s="624"/>
      <c r="B81" s="817" t="s">
        <v>881</v>
      </c>
      <c r="C81" s="624"/>
      <c r="D81" s="188" t="s">
        <v>882</v>
      </c>
      <c r="E81" s="624"/>
    </row>
    <row r="82" spans="1:5" ht="18">
      <c r="A82" s="194">
        <v>6</v>
      </c>
      <c r="B82" s="343" t="s">
        <v>74</v>
      </c>
      <c r="C82" s="194"/>
      <c r="D82" s="102"/>
      <c r="E82" s="194"/>
    </row>
    <row r="83" spans="1:5" ht="52.9">
      <c r="A83" s="624"/>
      <c r="B83" s="817" t="s">
        <v>883</v>
      </c>
      <c r="C83" s="624"/>
      <c r="D83" s="188" t="s">
        <v>884</v>
      </c>
      <c r="E83" s="624"/>
    </row>
    <row r="84" spans="1:5" ht="52.9">
      <c r="A84" s="624"/>
      <c r="B84" s="817" t="s">
        <v>885</v>
      </c>
      <c r="C84" s="817" t="s">
        <v>886</v>
      </c>
      <c r="D84" s="817" t="s">
        <v>886</v>
      </c>
      <c r="E84" s="624"/>
    </row>
    <row r="85" spans="1:5" ht="70.5">
      <c r="A85" s="624"/>
      <c r="B85" s="817" t="s">
        <v>887</v>
      </c>
      <c r="C85" s="817" t="s">
        <v>888</v>
      </c>
      <c r="D85" s="817" t="s">
        <v>888</v>
      </c>
      <c r="E85" s="624"/>
    </row>
    <row r="86" spans="1:5" ht="193.9">
      <c r="A86" s="624"/>
      <c r="B86" s="817" t="s">
        <v>889</v>
      </c>
      <c r="C86" s="817" t="s">
        <v>890</v>
      </c>
      <c r="D86" s="817" t="s">
        <v>890</v>
      </c>
      <c r="E86" s="624"/>
    </row>
    <row r="87" spans="1:5" ht="52.9">
      <c r="A87" s="624"/>
      <c r="B87" s="817" t="s">
        <v>891</v>
      </c>
      <c r="C87" s="817" t="s">
        <v>892</v>
      </c>
      <c r="D87" s="817" t="s">
        <v>892</v>
      </c>
      <c r="E87" s="624"/>
    </row>
    <row r="88" spans="1:5" ht="70.5">
      <c r="A88" s="624"/>
      <c r="B88" s="817" t="s">
        <v>893</v>
      </c>
      <c r="C88" s="817" t="s">
        <v>894</v>
      </c>
      <c r="D88" s="817" t="s">
        <v>894</v>
      </c>
      <c r="E88" s="624"/>
    </row>
    <row r="89" spans="1:5" ht="193.9">
      <c r="A89" s="624"/>
      <c r="B89" s="817" t="s">
        <v>895</v>
      </c>
      <c r="C89" s="817" t="s">
        <v>896</v>
      </c>
      <c r="D89" s="817" t="s">
        <v>896</v>
      </c>
      <c r="E89" s="624"/>
    </row>
    <row r="90" spans="1:5" ht="88.15">
      <c r="A90" s="818"/>
      <c r="B90" s="817" t="s">
        <v>897</v>
      </c>
      <c r="C90" s="817" t="s">
        <v>898</v>
      </c>
      <c r="D90" s="817" t="s">
        <v>898</v>
      </c>
      <c r="E90" s="818"/>
    </row>
    <row r="91" spans="1:5" ht="141">
      <c r="A91" s="818"/>
      <c r="B91" s="817" t="s">
        <v>899</v>
      </c>
      <c r="C91" s="817" t="s">
        <v>900</v>
      </c>
      <c r="D91" s="817" t="s">
        <v>900</v>
      </c>
      <c r="E91" s="818"/>
    </row>
    <row r="92" spans="1:5" ht="176.25">
      <c r="A92" s="818"/>
      <c r="B92" s="817" t="s">
        <v>901</v>
      </c>
      <c r="C92" s="817" t="s">
        <v>902</v>
      </c>
      <c r="D92" s="817" t="s">
        <v>902</v>
      </c>
      <c r="E92" s="818"/>
    </row>
    <row r="93" spans="1:5" ht="123.4">
      <c r="A93" s="818"/>
      <c r="B93" s="817" t="s">
        <v>903</v>
      </c>
      <c r="C93" s="817" t="s">
        <v>904</v>
      </c>
      <c r="D93" s="817" t="s">
        <v>904</v>
      </c>
      <c r="E93" s="818"/>
    </row>
    <row r="94" spans="1:5" ht="88.15">
      <c r="A94" s="818"/>
      <c r="B94" s="817" t="s">
        <v>905</v>
      </c>
      <c r="C94" s="817" t="s">
        <v>906</v>
      </c>
      <c r="D94" s="817" t="s">
        <v>906</v>
      </c>
      <c r="E94" s="818"/>
    </row>
  </sheetData>
  <mergeCells count="5">
    <mergeCell ref="B35:E35"/>
    <mergeCell ref="B37:E37"/>
    <mergeCell ref="B6:E6"/>
    <mergeCell ref="A1:E1"/>
    <mergeCell ref="B4:E4"/>
  </mergeCells>
  <hyperlinks>
    <hyperlink ref="B73" r:id="rId1" display="http://qppl.quangbinh.gov.vn/vbpq/vbpq_qb.nsf/4b438b320dbf1cda4725719a0012432c/6a3be383200493cf472584ee002c751b?OpenDocument"/>
    <hyperlink ref="B21" r:id="rId2" display="http://qlvb-stc.quangbinh.gov.vn/qlvb/VBden.nsf/str/FF376F08756ED20B472585AB0016A56B?OpenDocument"/>
    <hyperlink ref="C34" r:id="rId3" tooltip="Xem thông tin văn bản" display="https://congbao.quangbinh.gov.vn/webpages/content/docinfo.faces?docid=493987&amp;docgaid=45240787&amp;isstoredoc=false"/>
    <hyperlink ref="D34" r:id="rId4" tooltip="Xem thông tin văn bản" display="https://congbao.quangbinh.gov.vn/webpages/content/docinfo.faces?docid=493987&amp;docgaid=45240787&amp;isstoredoc=false"/>
  </hyperlinks>
  <printOptions horizontalCentered="1" verticalCentered="1"/>
  <pageMargins left="0.23622047244094491" right="0.23622047244094491" top="0.23622047244094491" bottom="0.23622047244094491" header="0.31496062992125984" footer="3.937007874015748E-2"/>
  <pageSetup paperSize="9" scale="70" orientation="landscape"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10" workbookViewId="0">
      <selection activeCell="G12" sqref="G12"/>
    </sheetView>
  </sheetViews>
  <sheetFormatPr defaultColWidth="8.796875" defaultRowHeight="13.9"/>
  <cols>
    <col min="1" max="1" width="6.46484375" style="517" customWidth="1"/>
    <col min="2" max="2" width="33.796875" style="516" customWidth="1"/>
    <col min="3" max="3" width="12.33203125" style="518" bestFit="1" customWidth="1"/>
    <col min="4" max="5" width="11.796875" style="518" bestFit="1" customWidth="1"/>
    <col min="6" max="6" width="12.1328125" style="518" customWidth="1"/>
    <col min="7" max="16384" width="8.796875" style="516"/>
  </cols>
  <sheetData>
    <row r="1" spans="1:6" ht="15">
      <c r="A1" s="577" t="s">
        <v>765</v>
      </c>
      <c r="B1" s="576"/>
    </row>
    <row r="2" spans="1:6" ht="16.5">
      <c r="A2" s="718" t="s">
        <v>715</v>
      </c>
      <c r="B2" s="718"/>
      <c r="C2" s="718"/>
      <c r="D2" s="718"/>
      <c r="E2" s="718"/>
      <c r="F2" s="718"/>
    </row>
    <row r="3" spans="1:6" ht="46.15" customHeight="1">
      <c r="A3" s="720" t="s">
        <v>769</v>
      </c>
      <c r="B3" s="721"/>
      <c r="C3" s="721"/>
      <c r="D3" s="721"/>
      <c r="E3" s="721"/>
      <c r="F3" s="721"/>
    </row>
    <row r="4" spans="1:6">
      <c r="E4" s="719" t="s">
        <v>565</v>
      </c>
      <c r="F4" s="719"/>
    </row>
    <row r="5" spans="1:6" s="521" customFormat="1" ht="13.5">
      <c r="A5" s="519" t="s">
        <v>149</v>
      </c>
      <c r="B5" s="519" t="s">
        <v>1</v>
      </c>
      <c r="C5" s="520" t="s">
        <v>716</v>
      </c>
      <c r="D5" s="520" t="s">
        <v>72</v>
      </c>
      <c r="E5" s="520" t="s">
        <v>73</v>
      </c>
      <c r="F5" s="520" t="s">
        <v>717</v>
      </c>
    </row>
    <row r="6" spans="1:6" s="525" customFormat="1" ht="13.5">
      <c r="A6" s="522" t="s">
        <v>4</v>
      </c>
      <c r="B6" s="523" t="s">
        <v>617</v>
      </c>
      <c r="C6" s="524"/>
      <c r="D6" s="524"/>
      <c r="E6" s="524"/>
      <c r="F6" s="524"/>
    </row>
    <row r="7" spans="1:6">
      <c r="A7" s="526">
        <v>1</v>
      </c>
      <c r="B7" s="527" t="s">
        <v>718</v>
      </c>
      <c r="C7" s="528">
        <f>D7</f>
        <v>183585</v>
      </c>
      <c r="D7" s="528">
        <v>183585</v>
      </c>
      <c r="E7" s="528">
        <f>D12</f>
        <v>218467</v>
      </c>
      <c r="F7" s="528">
        <f>E12</f>
        <v>235000</v>
      </c>
    </row>
    <row r="8" spans="1:6">
      <c r="A8" s="526">
        <v>2</v>
      </c>
      <c r="B8" s="527" t="s">
        <v>719</v>
      </c>
      <c r="C8" s="528">
        <f>D8+E8+F8</f>
        <v>163731</v>
      </c>
      <c r="D8" s="528">
        <v>59932</v>
      </c>
      <c r="E8" s="528">
        <v>42940</v>
      </c>
      <c r="F8" s="528">
        <v>60859</v>
      </c>
    </row>
    <row r="9" spans="1:6">
      <c r="A9" s="526">
        <v>3</v>
      </c>
      <c r="B9" s="527" t="s">
        <v>720</v>
      </c>
      <c r="C9" s="528">
        <f>D9+E9+F9</f>
        <v>81402</v>
      </c>
      <c r="D9" s="528">
        <v>25050</v>
      </c>
      <c r="E9" s="528">
        <v>26407</v>
      </c>
      <c r="F9" s="528">
        <v>29945</v>
      </c>
    </row>
    <row r="10" spans="1:6">
      <c r="A10" s="526">
        <v>4</v>
      </c>
      <c r="B10" s="527" t="s">
        <v>721</v>
      </c>
      <c r="C10" s="528">
        <f t="shared" ref="C10:C11" si="0">D10+E10+F10</f>
        <v>0</v>
      </c>
      <c r="D10" s="528">
        <v>0</v>
      </c>
      <c r="E10" s="528"/>
      <c r="F10" s="528"/>
    </row>
    <row r="11" spans="1:6">
      <c r="A11" s="526">
        <v>5</v>
      </c>
      <c r="B11" s="527" t="s">
        <v>722</v>
      </c>
      <c r="C11" s="528">
        <f t="shared" si="0"/>
        <v>0</v>
      </c>
      <c r="D11" s="528">
        <v>0</v>
      </c>
      <c r="E11" s="528"/>
      <c r="F11" s="528"/>
    </row>
    <row r="12" spans="1:6">
      <c r="A12" s="529">
        <v>6</v>
      </c>
      <c r="B12" s="530" t="s">
        <v>723</v>
      </c>
      <c r="C12" s="531">
        <f>C7+C8-C9-C10-C11</f>
        <v>265914</v>
      </c>
      <c r="D12" s="531">
        <f>D7+D8-D9-D10-D11</f>
        <v>218467</v>
      </c>
      <c r="E12" s="531">
        <f t="shared" ref="E12:F12" si="1">E7+E8-E9-E10-E11</f>
        <v>235000</v>
      </c>
      <c r="F12" s="531">
        <f t="shared" si="1"/>
        <v>265914</v>
      </c>
    </row>
    <row r="13" spans="1:6" s="525" customFormat="1" ht="54">
      <c r="A13" s="522" t="s">
        <v>6</v>
      </c>
      <c r="B13" s="532" t="s">
        <v>724</v>
      </c>
      <c r="C13" s="524"/>
      <c r="D13" s="524"/>
      <c r="E13" s="524"/>
      <c r="F13" s="524"/>
    </row>
    <row r="14" spans="1:6">
      <c r="A14" s="526">
        <v>1</v>
      </c>
      <c r="B14" s="527" t="s">
        <v>718</v>
      </c>
      <c r="C14" s="528">
        <f>D14</f>
        <v>41786</v>
      </c>
      <c r="D14" s="528">
        <v>41786</v>
      </c>
      <c r="E14" s="528">
        <f>D19</f>
        <v>55707</v>
      </c>
      <c r="F14" s="528">
        <f>E19</f>
        <v>72642</v>
      </c>
    </row>
    <row r="15" spans="1:6">
      <c r="A15" s="526">
        <v>2</v>
      </c>
      <c r="B15" s="527" t="s">
        <v>719</v>
      </c>
      <c r="C15" s="528">
        <f>D15+E15+F15</f>
        <v>59988</v>
      </c>
      <c r="D15" s="528">
        <v>13921</v>
      </c>
      <c r="E15" s="528">
        <v>16935</v>
      </c>
      <c r="F15" s="528">
        <v>29132</v>
      </c>
    </row>
    <row r="16" spans="1:6">
      <c r="A16" s="526">
        <v>3</v>
      </c>
      <c r="B16" s="527" t="s">
        <v>720</v>
      </c>
      <c r="C16" s="528">
        <f t="shared" ref="C16:C18" si="2">D16+E16+F16</f>
        <v>0</v>
      </c>
      <c r="D16" s="528">
        <v>0</v>
      </c>
      <c r="E16" s="528">
        <v>0</v>
      </c>
      <c r="F16" s="528"/>
    </row>
    <row r="17" spans="1:10">
      <c r="A17" s="526">
        <v>4</v>
      </c>
      <c r="B17" s="527" t="s">
        <v>721</v>
      </c>
      <c r="C17" s="528">
        <f t="shared" si="2"/>
        <v>0</v>
      </c>
      <c r="D17" s="528">
        <v>0</v>
      </c>
      <c r="E17" s="528">
        <v>0</v>
      </c>
      <c r="F17" s="528"/>
    </row>
    <row r="18" spans="1:10">
      <c r="A18" s="526">
        <v>5</v>
      </c>
      <c r="B18" s="527" t="s">
        <v>722</v>
      </c>
      <c r="C18" s="528">
        <f t="shared" si="2"/>
        <v>0</v>
      </c>
      <c r="D18" s="528">
        <v>0</v>
      </c>
      <c r="E18" s="528">
        <v>0</v>
      </c>
      <c r="F18" s="528"/>
    </row>
    <row r="19" spans="1:10">
      <c r="A19" s="529">
        <v>6</v>
      </c>
      <c r="B19" s="530" t="s">
        <v>723</v>
      </c>
      <c r="C19" s="531">
        <f>C14+C15-C16-C17-C18</f>
        <v>101774</v>
      </c>
      <c r="D19" s="531">
        <f>D14+D15-D16-D17-D18</f>
        <v>55707</v>
      </c>
      <c r="E19" s="531">
        <f t="shared" ref="E19:F19" si="3">E14+E15-E16-E17-E18</f>
        <v>72642</v>
      </c>
      <c r="F19" s="531">
        <f t="shared" si="3"/>
        <v>101774</v>
      </c>
    </row>
    <row r="20" spans="1:10" s="525" customFormat="1" ht="13.5">
      <c r="A20" s="522" t="s">
        <v>21</v>
      </c>
      <c r="B20" s="523" t="s">
        <v>725</v>
      </c>
      <c r="C20" s="524"/>
      <c r="D20" s="524"/>
      <c r="E20" s="524"/>
      <c r="F20" s="524"/>
    </row>
    <row r="21" spans="1:10">
      <c r="A21" s="526">
        <v>1</v>
      </c>
      <c r="B21" s="527" t="s">
        <v>718</v>
      </c>
      <c r="C21" s="528">
        <f>D21</f>
        <v>24148.048999999999</v>
      </c>
      <c r="D21" s="528">
        <v>24148.048999999999</v>
      </c>
      <c r="E21" s="528">
        <f>D26</f>
        <v>28518.048999999999</v>
      </c>
      <c r="F21" s="528">
        <f>E26</f>
        <v>28529.048999999999</v>
      </c>
    </row>
    <row r="22" spans="1:10">
      <c r="A22" s="526">
        <v>2</v>
      </c>
      <c r="B22" s="527" t="s">
        <v>719</v>
      </c>
      <c r="C22" s="528">
        <f>D22+E22+F22</f>
        <v>16686.189999999999</v>
      </c>
      <c r="D22" s="528">
        <v>5406.19</v>
      </c>
      <c r="E22" s="528">
        <v>5110</v>
      </c>
      <c r="F22" s="528">
        <v>6170</v>
      </c>
    </row>
    <row r="23" spans="1:10">
      <c r="A23" s="526">
        <v>3</v>
      </c>
      <c r="B23" s="527" t="s">
        <v>720</v>
      </c>
      <c r="C23" s="528">
        <f t="shared" ref="C23:C25" si="4">D23+E23+F23</f>
        <v>12305.19</v>
      </c>
      <c r="D23" s="528">
        <v>1036.19</v>
      </c>
      <c r="E23" s="528">
        <v>5099</v>
      </c>
      <c r="F23" s="528">
        <v>6170</v>
      </c>
    </row>
    <row r="24" spans="1:10">
      <c r="A24" s="526">
        <v>4</v>
      </c>
      <c r="B24" s="527" t="s">
        <v>721</v>
      </c>
      <c r="C24" s="528">
        <f t="shared" si="4"/>
        <v>0</v>
      </c>
      <c r="D24" s="528">
        <v>0</v>
      </c>
      <c r="E24" s="528"/>
      <c r="F24" s="528"/>
    </row>
    <row r="25" spans="1:10">
      <c r="A25" s="526">
        <v>5</v>
      </c>
      <c r="B25" s="527" t="s">
        <v>722</v>
      </c>
      <c r="C25" s="528">
        <f t="shared" si="4"/>
        <v>0</v>
      </c>
      <c r="D25" s="528">
        <v>0</v>
      </c>
      <c r="E25" s="528"/>
      <c r="F25" s="528"/>
    </row>
    <row r="26" spans="1:10">
      <c r="A26" s="529">
        <v>6</v>
      </c>
      <c r="B26" s="530" t="s">
        <v>723</v>
      </c>
      <c r="C26" s="531">
        <f>C21+C22-C23-C24-C25</f>
        <v>28529.048999999999</v>
      </c>
      <c r="D26" s="531">
        <f>D21+D22-D23-D24-D25</f>
        <v>28518.048999999999</v>
      </c>
      <c r="E26" s="531">
        <f t="shared" ref="E26:F26" si="5">E21+E22-E23-E24-E25</f>
        <v>28529.048999999999</v>
      </c>
      <c r="F26" s="531">
        <f t="shared" si="5"/>
        <v>28529.048999999999</v>
      </c>
    </row>
    <row r="27" spans="1:10" s="525" customFormat="1" ht="13.5">
      <c r="A27" s="522" t="s">
        <v>24</v>
      </c>
      <c r="B27" s="523" t="s">
        <v>607</v>
      </c>
      <c r="C27" s="524"/>
      <c r="D27" s="524"/>
      <c r="E27" s="524"/>
      <c r="F27" s="524"/>
    </row>
    <row r="28" spans="1:10">
      <c r="A28" s="526">
        <v>1</v>
      </c>
      <c r="B28" s="527" t="s">
        <v>718</v>
      </c>
      <c r="C28" s="528">
        <f>D28</f>
        <v>2149</v>
      </c>
      <c r="D28" s="528">
        <v>2149</v>
      </c>
      <c r="E28" s="528">
        <f>D33</f>
        <v>2180</v>
      </c>
      <c r="F28" s="528">
        <f>E33</f>
        <v>2180.0479999999998</v>
      </c>
      <c r="J28" s="533"/>
    </row>
    <row r="29" spans="1:10">
      <c r="A29" s="526">
        <v>2</v>
      </c>
      <c r="B29" s="527" t="s">
        <v>719</v>
      </c>
      <c r="C29" s="528">
        <f>D29+E29+F29</f>
        <v>393</v>
      </c>
      <c r="D29" s="528">
        <v>105</v>
      </c>
      <c r="E29" s="528">
        <v>144</v>
      </c>
      <c r="F29" s="528">
        <v>144</v>
      </c>
    </row>
    <row r="30" spans="1:10">
      <c r="A30" s="526">
        <v>3</v>
      </c>
      <c r="B30" s="527" t="s">
        <v>720</v>
      </c>
      <c r="C30" s="528">
        <f t="shared" ref="C30:C32" si="6">D30+E30+F30</f>
        <v>286</v>
      </c>
      <c r="D30" s="528">
        <v>74</v>
      </c>
      <c r="E30" s="528">
        <v>68</v>
      </c>
      <c r="F30" s="528">
        <v>144</v>
      </c>
    </row>
    <row r="31" spans="1:10">
      <c r="A31" s="526">
        <v>4</v>
      </c>
      <c r="B31" s="527" t="s">
        <v>721</v>
      </c>
      <c r="C31" s="528">
        <f t="shared" si="6"/>
        <v>75.951999999999998</v>
      </c>
      <c r="D31" s="528">
        <v>0</v>
      </c>
      <c r="E31" s="528">
        <f>45.571+30.381</f>
        <v>75.951999999999998</v>
      </c>
      <c r="F31" s="528"/>
    </row>
    <row r="32" spans="1:10">
      <c r="A32" s="526">
        <v>5</v>
      </c>
      <c r="B32" s="527" t="s">
        <v>722</v>
      </c>
      <c r="C32" s="528">
        <f t="shared" si="6"/>
        <v>0</v>
      </c>
      <c r="D32" s="528">
        <v>0</v>
      </c>
      <c r="E32" s="528"/>
      <c r="F32" s="528"/>
    </row>
    <row r="33" spans="1:6">
      <c r="A33" s="529">
        <v>6</v>
      </c>
      <c r="B33" s="530" t="s">
        <v>723</v>
      </c>
      <c r="C33" s="531">
        <f>C28+C29-C30-C31-C32</f>
        <v>2180.0479999999998</v>
      </c>
      <c r="D33" s="531">
        <f>D28+D29-D30-D31-D32</f>
        <v>2180</v>
      </c>
      <c r="E33" s="531">
        <f>E28+E29-E30-E31-E32</f>
        <v>2180.0479999999998</v>
      </c>
      <c r="F33" s="531">
        <f t="shared" ref="F33" si="7">F28+F29-F30-F31-F32</f>
        <v>2180.0479999999998</v>
      </c>
    </row>
    <row r="34" spans="1:6" s="525" customFormat="1" ht="13.5">
      <c r="A34" s="522" t="s">
        <v>27</v>
      </c>
      <c r="B34" s="523" t="s">
        <v>605</v>
      </c>
      <c r="C34" s="524"/>
      <c r="D34" s="524"/>
      <c r="E34" s="524"/>
      <c r="F34" s="524"/>
    </row>
    <row r="35" spans="1:6">
      <c r="A35" s="526">
        <v>1</v>
      </c>
      <c r="B35" s="527" t="s">
        <v>718</v>
      </c>
      <c r="C35" s="528">
        <f>D35</f>
        <v>135924</v>
      </c>
      <c r="D35" s="528">
        <v>135924</v>
      </c>
      <c r="E35" s="528">
        <f>D40</f>
        <v>324478</v>
      </c>
      <c r="F35" s="528">
        <f>E40</f>
        <v>137183</v>
      </c>
    </row>
    <row r="36" spans="1:6">
      <c r="A36" s="526">
        <v>2</v>
      </c>
      <c r="B36" s="527" t="s">
        <v>719</v>
      </c>
      <c r="C36" s="528">
        <f>D36+E36+F36</f>
        <v>1356477</v>
      </c>
      <c r="D36" s="528">
        <v>642561</v>
      </c>
      <c r="E36" s="528">
        <v>263916</v>
      </c>
      <c r="F36" s="528">
        <v>450000</v>
      </c>
    </row>
    <row r="37" spans="1:6">
      <c r="A37" s="526">
        <v>3</v>
      </c>
      <c r="B37" s="527" t="s">
        <v>720</v>
      </c>
      <c r="C37" s="528">
        <f t="shared" ref="C37:C39" si="8">D37+E37+F37</f>
        <v>1435218</v>
      </c>
      <c r="D37" s="528">
        <v>454007</v>
      </c>
      <c r="E37" s="528">
        <v>451211</v>
      </c>
      <c r="F37" s="528">
        <v>530000</v>
      </c>
    </row>
    <row r="38" spans="1:6">
      <c r="A38" s="526">
        <v>4</v>
      </c>
      <c r="B38" s="527" t="s">
        <v>721</v>
      </c>
      <c r="C38" s="528">
        <f t="shared" si="8"/>
        <v>0</v>
      </c>
      <c r="D38" s="528">
        <v>0</v>
      </c>
      <c r="E38" s="528"/>
      <c r="F38" s="528"/>
    </row>
    <row r="39" spans="1:6">
      <c r="A39" s="526">
        <v>5</v>
      </c>
      <c r="B39" s="527" t="s">
        <v>722</v>
      </c>
      <c r="C39" s="528">
        <f t="shared" si="8"/>
        <v>0</v>
      </c>
      <c r="D39" s="528">
        <v>0</v>
      </c>
      <c r="E39" s="528"/>
      <c r="F39" s="528"/>
    </row>
    <row r="40" spans="1:6">
      <c r="A40" s="529">
        <v>6</v>
      </c>
      <c r="B40" s="530" t="s">
        <v>723</v>
      </c>
      <c r="C40" s="531">
        <f>C35+C36-C37-C38-C39</f>
        <v>57183</v>
      </c>
      <c r="D40" s="531">
        <f>D35+D36-D37-D38-D39</f>
        <v>324478</v>
      </c>
      <c r="E40" s="531">
        <f t="shared" ref="E40:F40" si="9">E35+E36-E37-E38-E39</f>
        <v>137183</v>
      </c>
      <c r="F40" s="531">
        <f t="shared" si="9"/>
        <v>57183</v>
      </c>
    </row>
    <row r="41" spans="1:6" s="525" customFormat="1" ht="13.5">
      <c r="A41" s="522" t="s">
        <v>24</v>
      </c>
      <c r="B41" s="523" t="s">
        <v>606</v>
      </c>
      <c r="C41" s="524"/>
      <c r="D41" s="524"/>
      <c r="E41" s="524"/>
      <c r="F41" s="524"/>
    </row>
    <row r="42" spans="1:6">
      <c r="A42" s="526">
        <v>1</v>
      </c>
      <c r="B42" s="527" t="s">
        <v>718</v>
      </c>
      <c r="C42" s="528">
        <f>D42</f>
        <v>32803</v>
      </c>
      <c r="D42" s="528">
        <v>32803</v>
      </c>
      <c r="E42" s="528">
        <f>D47</f>
        <v>13285</v>
      </c>
      <c r="F42" s="528">
        <f>E47</f>
        <v>749</v>
      </c>
    </row>
    <row r="43" spans="1:6">
      <c r="A43" s="526">
        <v>2</v>
      </c>
      <c r="B43" s="527" t="s">
        <v>719</v>
      </c>
      <c r="C43" s="528">
        <f>D43+E43+F43</f>
        <v>14521</v>
      </c>
      <c r="D43" s="528">
        <v>12299</v>
      </c>
      <c r="E43" s="528">
        <v>871</v>
      </c>
      <c r="F43" s="528">
        <v>1351</v>
      </c>
    </row>
    <row r="44" spans="1:6">
      <c r="A44" s="526">
        <v>3</v>
      </c>
      <c r="B44" s="527" t="s">
        <v>720</v>
      </c>
      <c r="C44" s="528">
        <f t="shared" ref="C44:C46" si="10">D44+E44+F44</f>
        <v>45224</v>
      </c>
      <c r="D44" s="528">
        <v>31817</v>
      </c>
      <c r="E44" s="528">
        <v>13407</v>
      </c>
      <c r="F44" s="528">
        <v>0</v>
      </c>
    </row>
    <row r="45" spans="1:6">
      <c r="A45" s="526">
        <v>4</v>
      </c>
      <c r="B45" s="527" t="s">
        <v>721</v>
      </c>
      <c r="C45" s="528">
        <f t="shared" si="10"/>
        <v>0</v>
      </c>
      <c r="D45" s="528">
        <v>0</v>
      </c>
      <c r="E45" s="528"/>
      <c r="F45" s="528"/>
    </row>
    <row r="46" spans="1:6">
      <c r="A46" s="526">
        <v>5</v>
      </c>
      <c r="B46" s="527" t="s">
        <v>722</v>
      </c>
      <c r="C46" s="528">
        <f t="shared" si="10"/>
        <v>0</v>
      </c>
      <c r="D46" s="528">
        <v>0</v>
      </c>
      <c r="E46" s="528"/>
      <c r="F46" s="528"/>
    </row>
    <row r="47" spans="1:6">
      <c r="A47" s="529">
        <v>6</v>
      </c>
      <c r="B47" s="530" t="s">
        <v>723</v>
      </c>
      <c r="C47" s="531">
        <f>C42+C43-C44-C45-C46</f>
        <v>2100</v>
      </c>
      <c r="D47" s="531">
        <f>D42+D43-D44-D45-D46</f>
        <v>13285</v>
      </c>
      <c r="E47" s="531">
        <f t="shared" ref="E47:F47" si="11">E42+E43-E44-E45-E46</f>
        <v>749</v>
      </c>
      <c r="F47" s="531">
        <f t="shared" si="11"/>
        <v>2100</v>
      </c>
    </row>
  </sheetData>
  <mergeCells count="3">
    <mergeCell ref="A2:F2"/>
    <mergeCell ref="E4:F4"/>
    <mergeCell ref="A3:F3"/>
  </mergeCells>
  <pageMargins left="0.7" right="0.7" top="0.23" bottom="0.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workbookViewId="0">
      <pane xSplit="2" ySplit="11" topLeftCell="C12" activePane="bottomRight" state="frozen"/>
      <selection activeCell="K15" sqref="K15"/>
      <selection pane="topRight" activeCell="K15" sqref="K15"/>
      <selection pane="bottomLeft" activeCell="K15" sqref="K15"/>
      <selection pane="bottomRight" activeCell="D14" sqref="D14"/>
    </sheetView>
  </sheetViews>
  <sheetFormatPr defaultColWidth="8.796875" defaultRowHeight="15.4"/>
  <cols>
    <col min="1" max="1" width="5.6640625" style="534" customWidth="1"/>
    <col min="2" max="2" width="53.46484375" style="536" customWidth="1"/>
    <col min="3" max="7" width="12.46484375" style="536" customWidth="1"/>
    <col min="8" max="8" width="13.796875" style="536" customWidth="1"/>
    <col min="9" max="9" width="12" style="536" customWidth="1"/>
    <col min="10" max="10" width="13.46484375" style="538" bestFit="1" customWidth="1"/>
    <col min="11" max="14" width="8.796875" style="536"/>
    <col min="15" max="15" width="11.46484375" style="536" customWidth="1"/>
    <col min="16" max="20" width="8.796875" style="536"/>
    <col min="21" max="21" width="10.1328125" style="536" customWidth="1"/>
    <col min="22" max="257" width="8.796875" style="536"/>
    <col min="258" max="258" width="5.6640625" style="536" customWidth="1"/>
    <col min="259" max="259" width="53.46484375" style="536" customWidth="1"/>
    <col min="260" max="264" width="12.46484375" style="536" customWidth="1"/>
    <col min="265" max="265" width="13.796875" style="536" customWidth="1"/>
    <col min="266" max="266" width="19.46484375" style="536" bestFit="1" customWidth="1"/>
    <col min="267" max="513" width="8.796875" style="536"/>
    <col min="514" max="514" width="5.6640625" style="536" customWidth="1"/>
    <col min="515" max="515" width="53.46484375" style="536" customWidth="1"/>
    <col min="516" max="520" width="12.46484375" style="536" customWidth="1"/>
    <col min="521" max="521" width="13.796875" style="536" customWidth="1"/>
    <col min="522" max="522" width="19.46484375" style="536" bestFit="1" customWidth="1"/>
    <col min="523" max="769" width="8.796875" style="536"/>
    <col min="770" max="770" width="5.6640625" style="536" customWidth="1"/>
    <col min="771" max="771" width="53.46484375" style="536" customWidth="1"/>
    <col min="772" max="776" width="12.46484375" style="536" customWidth="1"/>
    <col min="777" max="777" width="13.796875" style="536" customWidth="1"/>
    <col min="778" max="778" width="19.46484375" style="536" bestFit="1" customWidth="1"/>
    <col min="779" max="1025" width="8.796875" style="536"/>
    <col min="1026" max="1026" width="5.6640625" style="536" customWidth="1"/>
    <col min="1027" max="1027" width="53.46484375" style="536" customWidth="1"/>
    <col min="1028" max="1032" width="12.46484375" style="536" customWidth="1"/>
    <col min="1033" max="1033" width="13.796875" style="536" customWidth="1"/>
    <col min="1034" max="1034" width="19.46484375" style="536" bestFit="1" customWidth="1"/>
    <col min="1035" max="1281" width="8.796875" style="536"/>
    <col min="1282" max="1282" width="5.6640625" style="536" customWidth="1"/>
    <col min="1283" max="1283" width="53.46484375" style="536" customWidth="1"/>
    <col min="1284" max="1288" width="12.46484375" style="536" customWidth="1"/>
    <col min="1289" max="1289" width="13.796875" style="536" customWidth="1"/>
    <col min="1290" max="1290" width="19.46484375" style="536" bestFit="1" customWidth="1"/>
    <col min="1291" max="1537" width="8.796875" style="536"/>
    <col min="1538" max="1538" width="5.6640625" style="536" customWidth="1"/>
    <col min="1539" max="1539" width="53.46484375" style="536" customWidth="1"/>
    <col min="1540" max="1544" width="12.46484375" style="536" customWidth="1"/>
    <col min="1545" max="1545" width="13.796875" style="536" customWidth="1"/>
    <col min="1546" max="1546" width="19.46484375" style="536" bestFit="1" customWidth="1"/>
    <col min="1547" max="1793" width="8.796875" style="536"/>
    <col min="1794" max="1794" width="5.6640625" style="536" customWidth="1"/>
    <col min="1795" max="1795" width="53.46484375" style="536" customWidth="1"/>
    <col min="1796" max="1800" width="12.46484375" style="536" customWidth="1"/>
    <col min="1801" max="1801" width="13.796875" style="536" customWidth="1"/>
    <col min="1802" max="1802" width="19.46484375" style="536" bestFit="1" customWidth="1"/>
    <col min="1803" max="2049" width="8.796875" style="536"/>
    <col min="2050" max="2050" width="5.6640625" style="536" customWidth="1"/>
    <col min="2051" max="2051" width="53.46484375" style="536" customWidth="1"/>
    <col min="2052" max="2056" width="12.46484375" style="536" customWidth="1"/>
    <col min="2057" max="2057" width="13.796875" style="536" customWidth="1"/>
    <col min="2058" max="2058" width="19.46484375" style="536" bestFit="1" customWidth="1"/>
    <col min="2059" max="2305" width="8.796875" style="536"/>
    <col min="2306" max="2306" width="5.6640625" style="536" customWidth="1"/>
    <col min="2307" max="2307" width="53.46484375" style="536" customWidth="1"/>
    <col min="2308" max="2312" width="12.46484375" style="536" customWidth="1"/>
    <col min="2313" max="2313" width="13.796875" style="536" customWidth="1"/>
    <col min="2314" max="2314" width="19.46484375" style="536" bestFit="1" customWidth="1"/>
    <col min="2315" max="2561" width="8.796875" style="536"/>
    <col min="2562" max="2562" width="5.6640625" style="536" customWidth="1"/>
    <col min="2563" max="2563" width="53.46484375" style="536" customWidth="1"/>
    <col min="2564" max="2568" width="12.46484375" style="536" customWidth="1"/>
    <col min="2569" max="2569" width="13.796875" style="536" customWidth="1"/>
    <col min="2570" max="2570" width="19.46484375" style="536" bestFit="1" customWidth="1"/>
    <col min="2571" max="2817" width="8.796875" style="536"/>
    <col min="2818" max="2818" width="5.6640625" style="536" customWidth="1"/>
    <col min="2819" max="2819" width="53.46484375" style="536" customWidth="1"/>
    <col min="2820" max="2824" width="12.46484375" style="536" customWidth="1"/>
    <col min="2825" max="2825" width="13.796875" style="536" customWidth="1"/>
    <col min="2826" max="2826" width="19.46484375" style="536" bestFit="1" customWidth="1"/>
    <col min="2827" max="3073" width="8.796875" style="536"/>
    <col min="3074" max="3074" width="5.6640625" style="536" customWidth="1"/>
    <col min="3075" max="3075" width="53.46484375" style="536" customWidth="1"/>
    <col min="3076" max="3080" width="12.46484375" style="536" customWidth="1"/>
    <col min="3081" max="3081" width="13.796875" style="536" customWidth="1"/>
    <col min="3082" max="3082" width="19.46484375" style="536" bestFit="1" customWidth="1"/>
    <col min="3083" max="3329" width="8.796875" style="536"/>
    <col min="3330" max="3330" width="5.6640625" style="536" customWidth="1"/>
    <col min="3331" max="3331" width="53.46484375" style="536" customWidth="1"/>
    <col min="3332" max="3336" width="12.46484375" style="536" customWidth="1"/>
    <col min="3337" max="3337" width="13.796875" style="536" customWidth="1"/>
    <col min="3338" max="3338" width="19.46484375" style="536" bestFit="1" customWidth="1"/>
    <col min="3339" max="3585" width="8.796875" style="536"/>
    <col min="3586" max="3586" width="5.6640625" style="536" customWidth="1"/>
    <col min="3587" max="3587" width="53.46484375" style="536" customWidth="1"/>
    <col min="3588" max="3592" width="12.46484375" style="536" customWidth="1"/>
    <col min="3593" max="3593" width="13.796875" style="536" customWidth="1"/>
    <col min="3594" max="3594" width="19.46484375" style="536" bestFit="1" customWidth="1"/>
    <col min="3595" max="3841" width="8.796875" style="536"/>
    <col min="3842" max="3842" width="5.6640625" style="536" customWidth="1"/>
    <col min="3843" max="3843" width="53.46484375" style="536" customWidth="1"/>
    <col min="3844" max="3848" width="12.46484375" style="536" customWidth="1"/>
    <col min="3849" max="3849" width="13.796875" style="536" customWidth="1"/>
    <col min="3850" max="3850" width="19.46484375" style="536" bestFit="1" customWidth="1"/>
    <col min="3851" max="4097" width="8.796875" style="536"/>
    <col min="4098" max="4098" width="5.6640625" style="536" customWidth="1"/>
    <col min="4099" max="4099" width="53.46484375" style="536" customWidth="1"/>
    <col min="4100" max="4104" width="12.46484375" style="536" customWidth="1"/>
    <col min="4105" max="4105" width="13.796875" style="536" customWidth="1"/>
    <col min="4106" max="4106" width="19.46484375" style="536" bestFit="1" customWidth="1"/>
    <col min="4107" max="4353" width="8.796875" style="536"/>
    <col min="4354" max="4354" width="5.6640625" style="536" customWidth="1"/>
    <col min="4355" max="4355" width="53.46484375" style="536" customWidth="1"/>
    <col min="4356" max="4360" width="12.46484375" style="536" customWidth="1"/>
    <col min="4361" max="4361" width="13.796875" style="536" customWidth="1"/>
    <col min="4362" max="4362" width="19.46484375" style="536" bestFit="1" customWidth="1"/>
    <col min="4363" max="4609" width="8.796875" style="536"/>
    <col min="4610" max="4610" width="5.6640625" style="536" customWidth="1"/>
    <col min="4611" max="4611" width="53.46484375" style="536" customWidth="1"/>
    <col min="4612" max="4616" width="12.46484375" style="536" customWidth="1"/>
    <col min="4617" max="4617" width="13.796875" style="536" customWidth="1"/>
    <col min="4618" max="4618" width="19.46484375" style="536" bestFit="1" customWidth="1"/>
    <col min="4619" max="4865" width="8.796875" style="536"/>
    <col min="4866" max="4866" width="5.6640625" style="536" customWidth="1"/>
    <col min="4867" max="4867" width="53.46484375" style="536" customWidth="1"/>
    <col min="4868" max="4872" width="12.46484375" style="536" customWidth="1"/>
    <col min="4873" max="4873" width="13.796875" style="536" customWidth="1"/>
    <col min="4874" max="4874" width="19.46484375" style="536" bestFit="1" customWidth="1"/>
    <col min="4875" max="5121" width="8.796875" style="536"/>
    <col min="5122" max="5122" width="5.6640625" style="536" customWidth="1"/>
    <col min="5123" max="5123" width="53.46484375" style="536" customWidth="1"/>
    <col min="5124" max="5128" width="12.46484375" style="536" customWidth="1"/>
    <col min="5129" max="5129" width="13.796875" style="536" customWidth="1"/>
    <col min="5130" max="5130" width="19.46484375" style="536" bestFit="1" customWidth="1"/>
    <col min="5131" max="5377" width="8.796875" style="536"/>
    <col min="5378" max="5378" width="5.6640625" style="536" customWidth="1"/>
    <col min="5379" max="5379" width="53.46484375" style="536" customWidth="1"/>
    <col min="5380" max="5384" width="12.46484375" style="536" customWidth="1"/>
    <col min="5385" max="5385" width="13.796875" style="536" customWidth="1"/>
    <col min="5386" max="5386" width="19.46484375" style="536" bestFit="1" customWidth="1"/>
    <col min="5387" max="5633" width="8.796875" style="536"/>
    <col min="5634" max="5634" width="5.6640625" style="536" customWidth="1"/>
    <col min="5635" max="5635" width="53.46484375" style="536" customWidth="1"/>
    <col min="5636" max="5640" width="12.46484375" style="536" customWidth="1"/>
    <col min="5641" max="5641" width="13.796875" style="536" customWidth="1"/>
    <col min="5642" max="5642" width="19.46484375" style="536" bestFit="1" customWidth="1"/>
    <col min="5643" max="5889" width="8.796875" style="536"/>
    <col min="5890" max="5890" width="5.6640625" style="536" customWidth="1"/>
    <col min="5891" max="5891" width="53.46484375" style="536" customWidth="1"/>
    <col min="5892" max="5896" width="12.46484375" style="536" customWidth="1"/>
    <col min="5897" max="5897" width="13.796875" style="536" customWidth="1"/>
    <col min="5898" max="5898" width="19.46484375" style="536" bestFit="1" customWidth="1"/>
    <col min="5899" max="6145" width="8.796875" style="536"/>
    <col min="6146" max="6146" width="5.6640625" style="536" customWidth="1"/>
    <col min="6147" max="6147" width="53.46484375" style="536" customWidth="1"/>
    <col min="6148" max="6152" width="12.46484375" style="536" customWidth="1"/>
    <col min="6153" max="6153" width="13.796875" style="536" customWidth="1"/>
    <col min="6154" max="6154" width="19.46484375" style="536" bestFit="1" customWidth="1"/>
    <col min="6155" max="6401" width="8.796875" style="536"/>
    <col min="6402" max="6402" width="5.6640625" style="536" customWidth="1"/>
    <col min="6403" max="6403" width="53.46484375" style="536" customWidth="1"/>
    <col min="6404" max="6408" width="12.46484375" style="536" customWidth="1"/>
    <col min="6409" max="6409" width="13.796875" style="536" customWidth="1"/>
    <col min="6410" max="6410" width="19.46484375" style="536" bestFit="1" customWidth="1"/>
    <col min="6411" max="6657" width="8.796875" style="536"/>
    <col min="6658" max="6658" width="5.6640625" style="536" customWidth="1"/>
    <col min="6659" max="6659" width="53.46484375" style="536" customWidth="1"/>
    <col min="6660" max="6664" width="12.46484375" style="536" customWidth="1"/>
    <col min="6665" max="6665" width="13.796875" style="536" customWidth="1"/>
    <col min="6666" max="6666" width="19.46484375" style="536" bestFit="1" customWidth="1"/>
    <col min="6667" max="6913" width="8.796875" style="536"/>
    <col min="6914" max="6914" width="5.6640625" style="536" customWidth="1"/>
    <col min="6915" max="6915" width="53.46484375" style="536" customWidth="1"/>
    <col min="6916" max="6920" width="12.46484375" style="536" customWidth="1"/>
    <col min="6921" max="6921" width="13.796875" style="536" customWidth="1"/>
    <col min="6922" max="6922" width="19.46484375" style="536" bestFit="1" customWidth="1"/>
    <col min="6923" max="7169" width="8.796875" style="536"/>
    <col min="7170" max="7170" width="5.6640625" style="536" customWidth="1"/>
    <col min="7171" max="7171" width="53.46484375" style="536" customWidth="1"/>
    <col min="7172" max="7176" width="12.46484375" style="536" customWidth="1"/>
    <col min="7177" max="7177" width="13.796875" style="536" customWidth="1"/>
    <col min="7178" max="7178" width="19.46484375" style="536" bestFit="1" customWidth="1"/>
    <col min="7179" max="7425" width="8.796875" style="536"/>
    <col min="7426" max="7426" width="5.6640625" style="536" customWidth="1"/>
    <col min="7427" max="7427" width="53.46484375" style="536" customWidth="1"/>
    <col min="7428" max="7432" width="12.46484375" style="536" customWidth="1"/>
    <col min="7433" max="7433" width="13.796875" style="536" customWidth="1"/>
    <col min="7434" max="7434" width="19.46484375" style="536" bestFit="1" customWidth="1"/>
    <col min="7435" max="7681" width="8.796875" style="536"/>
    <col min="7682" max="7682" width="5.6640625" style="536" customWidth="1"/>
    <col min="7683" max="7683" width="53.46484375" style="536" customWidth="1"/>
    <col min="7684" max="7688" width="12.46484375" style="536" customWidth="1"/>
    <col min="7689" max="7689" width="13.796875" style="536" customWidth="1"/>
    <col min="7690" max="7690" width="19.46484375" style="536" bestFit="1" customWidth="1"/>
    <col min="7691" max="7937" width="8.796875" style="536"/>
    <col min="7938" max="7938" width="5.6640625" style="536" customWidth="1"/>
    <col min="7939" max="7939" width="53.46484375" style="536" customWidth="1"/>
    <col min="7940" max="7944" width="12.46484375" style="536" customWidth="1"/>
    <col min="7945" max="7945" width="13.796875" style="536" customWidth="1"/>
    <col min="7946" max="7946" width="19.46484375" style="536" bestFit="1" customWidth="1"/>
    <col min="7947" max="8193" width="8.796875" style="536"/>
    <col min="8194" max="8194" width="5.6640625" style="536" customWidth="1"/>
    <col min="8195" max="8195" width="53.46484375" style="536" customWidth="1"/>
    <col min="8196" max="8200" width="12.46484375" style="536" customWidth="1"/>
    <col min="8201" max="8201" width="13.796875" style="536" customWidth="1"/>
    <col min="8202" max="8202" width="19.46484375" style="536" bestFit="1" customWidth="1"/>
    <col min="8203" max="8449" width="8.796875" style="536"/>
    <col min="8450" max="8450" width="5.6640625" style="536" customWidth="1"/>
    <col min="8451" max="8451" width="53.46484375" style="536" customWidth="1"/>
    <col min="8452" max="8456" width="12.46484375" style="536" customWidth="1"/>
    <col min="8457" max="8457" width="13.796875" style="536" customWidth="1"/>
    <col min="8458" max="8458" width="19.46484375" style="536" bestFit="1" customWidth="1"/>
    <col min="8459" max="8705" width="8.796875" style="536"/>
    <col min="8706" max="8706" width="5.6640625" style="536" customWidth="1"/>
    <col min="8707" max="8707" width="53.46484375" style="536" customWidth="1"/>
    <col min="8708" max="8712" width="12.46484375" style="536" customWidth="1"/>
    <col min="8713" max="8713" width="13.796875" style="536" customWidth="1"/>
    <col min="8714" max="8714" width="19.46484375" style="536" bestFit="1" customWidth="1"/>
    <col min="8715" max="8961" width="8.796875" style="536"/>
    <col min="8962" max="8962" width="5.6640625" style="536" customWidth="1"/>
    <col min="8963" max="8963" width="53.46484375" style="536" customWidth="1"/>
    <col min="8964" max="8968" width="12.46484375" style="536" customWidth="1"/>
    <col min="8969" max="8969" width="13.796875" style="536" customWidth="1"/>
    <col min="8970" max="8970" width="19.46484375" style="536" bestFit="1" customWidth="1"/>
    <col min="8971" max="9217" width="8.796875" style="536"/>
    <col min="9218" max="9218" width="5.6640625" style="536" customWidth="1"/>
    <col min="9219" max="9219" width="53.46484375" style="536" customWidth="1"/>
    <col min="9220" max="9224" width="12.46484375" style="536" customWidth="1"/>
    <col min="9225" max="9225" width="13.796875" style="536" customWidth="1"/>
    <col min="9226" max="9226" width="19.46484375" style="536" bestFit="1" customWidth="1"/>
    <col min="9227" max="9473" width="8.796875" style="536"/>
    <col min="9474" max="9474" width="5.6640625" style="536" customWidth="1"/>
    <col min="9475" max="9475" width="53.46484375" style="536" customWidth="1"/>
    <col min="9476" max="9480" width="12.46484375" style="536" customWidth="1"/>
    <col min="9481" max="9481" width="13.796875" style="536" customWidth="1"/>
    <col min="9482" max="9482" width="19.46484375" style="536" bestFit="1" customWidth="1"/>
    <col min="9483" max="9729" width="8.796875" style="536"/>
    <col min="9730" max="9730" width="5.6640625" style="536" customWidth="1"/>
    <col min="9731" max="9731" width="53.46484375" style="536" customWidth="1"/>
    <col min="9732" max="9736" width="12.46484375" style="536" customWidth="1"/>
    <col min="9737" max="9737" width="13.796875" style="536" customWidth="1"/>
    <col min="9738" max="9738" width="19.46484375" style="536" bestFit="1" customWidth="1"/>
    <col min="9739" max="9985" width="8.796875" style="536"/>
    <col min="9986" max="9986" width="5.6640625" style="536" customWidth="1"/>
    <col min="9987" max="9987" width="53.46484375" style="536" customWidth="1"/>
    <col min="9988" max="9992" width="12.46484375" style="536" customWidth="1"/>
    <col min="9993" max="9993" width="13.796875" style="536" customWidth="1"/>
    <col min="9994" max="9994" width="19.46484375" style="536" bestFit="1" customWidth="1"/>
    <col min="9995" max="10241" width="8.796875" style="536"/>
    <col min="10242" max="10242" width="5.6640625" style="536" customWidth="1"/>
    <col min="10243" max="10243" width="53.46484375" style="536" customWidth="1"/>
    <col min="10244" max="10248" width="12.46484375" style="536" customWidth="1"/>
    <col min="10249" max="10249" width="13.796875" style="536" customWidth="1"/>
    <col min="10250" max="10250" width="19.46484375" style="536" bestFit="1" customWidth="1"/>
    <col min="10251" max="10497" width="8.796875" style="536"/>
    <col min="10498" max="10498" width="5.6640625" style="536" customWidth="1"/>
    <col min="10499" max="10499" width="53.46484375" style="536" customWidth="1"/>
    <col min="10500" max="10504" width="12.46484375" style="536" customWidth="1"/>
    <col min="10505" max="10505" width="13.796875" style="536" customWidth="1"/>
    <col min="10506" max="10506" width="19.46484375" style="536" bestFit="1" customWidth="1"/>
    <col min="10507" max="10753" width="8.796875" style="536"/>
    <col min="10754" max="10754" width="5.6640625" style="536" customWidth="1"/>
    <col min="10755" max="10755" width="53.46484375" style="536" customWidth="1"/>
    <col min="10756" max="10760" width="12.46484375" style="536" customWidth="1"/>
    <col min="10761" max="10761" width="13.796875" style="536" customWidth="1"/>
    <col min="10762" max="10762" width="19.46484375" style="536" bestFit="1" customWidth="1"/>
    <col min="10763" max="11009" width="8.796875" style="536"/>
    <col min="11010" max="11010" width="5.6640625" style="536" customWidth="1"/>
    <col min="11011" max="11011" width="53.46484375" style="536" customWidth="1"/>
    <col min="11012" max="11016" width="12.46484375" style="536" customWidth="1"/>
    <col min="11017" max="11017" width="13.796875" style="536" customWidth="1"/>
    <col min="11018" max="11018" width="19.46484375" style="536" bestFit="1" customWidth="1"/>
    <col min="11019" max="11265" width="8.796875" style="536"/>
    <col min="11266" max="11266" width="5.6640625" style="536" customWidth="1"/>
    <col min="11267" max="11267" width="53.46484375" style="536" customWidth="1"/>
    <col min="11268" max="11272" width="12.46484375" style="536" customWidth="1"/>
    <col min="11273" max="11273" width="13.796875" style="536" customWidth="1"/>
    <col min="11274" max="11274" width="19.46484375" style="536" bestFit="1" customWidth="1"/>
    <col min="11275" max="11521" width="8.796875" style="536"/>
    <col min="11522" max="11522" width="5.6640625" style="536" customWidth="1"/>
    <col min="11523" max="11523" width="53.46484375" style="536" customWidth="1"/>
    <col min="11524" max="11528" width="12.46484375" style="536" customWidth="1"/>
    <col min="11529" max="11529" width="13.796875" style="536" customWidth="1"/>
    <col min="11530" max="11530" width="19.46484375" style="536" bestFit="1" customWidth="1"/>
    <col min="11531" max="11777" width="8.796875" style="536"/>
    <col min="11778" max="11778" width="5.6640625" style="536" customWidth="1"/>
    <col min="11779" max="11779" width="53.46484375" style="536" customWidth="1"/>
    <col min="11780" max="11784" width="12.46484375" style="536" customWidth="1"/>
    <col min="11785" max="11785" width="13.796875" style="536" customWidth="1"/>
    <col min="11786" max="11786" width="19.46484375" style="536" bestFit="1" customWidth="1"/>
    <col min="11787" max="12033" width="8.796875" style="536"/>
    <col min="12034" max="12034" width="5.6640625" style="536" customWidth="1"/>
    <col min="12035" max="12035" width="53.46484375" style="536" customWidth="1"/>
    <col min="12036" max="12040" width="12.46484375" style="536" customWidth="1"/>
    <col min="12041" max="12041" width="13.796875" style="536" customWidth="1"/>
    <col min="12042" max="12042" width="19.46484375" style="536" bestFit="1" customWidth="1"/>
    <col min="12043" max="12289" width="8.796875" style="536"/>
    <col min="12290" max="12290" width="5.6640625" style="536" customWidth="1"/>
    <col min="12291" max="12291" width="53.46484375" style="536" customWidth="1"/>
    <col min="12292" max="12296" width="12.46484375" style="536" customWidth="1"/>
    <col min="12297" max="12297" width="13.796875" style="536" customWidth="1"/>
    <col min="12298" max="12298" width="19.46484375" style="536" bestFit="1" customWidth="1"/>
    <col min="12299" max="12545" width="8.796875" style="536"/>
    <col min="12546" max="12546" width="5.6640625" style="536" customWidth="1"/>
    <col min="12547" max="12547" width="53.46484375" style="536" customWidth="1"/>
    <col min="12548" max="12552" width="12.46484375" style="536" customWidth="1"/>
    <col min="12553" max="12553" width="13.796875" style="536" customWidth="1"/>
    <col min="12554" max="12554" width="19.46484375" style="536" bestFit="1" customWidth="1"/>
    <col min="12555" max="12801" width="8.796875" style="536"/>
    <col min="12802" max="12802" width="5.6640625" style="536" customWidth="1"/>
    <col min="12803" max="12803" width="53.46484375" style="536" customWidth="1"/>
    <col min="12804" max="12808" width="12.46484375" style="536" customWidth="1"/>
    <col min="12809" max="12809" width="13.796875" style="536" customWidth="1"/>
    <col min="12810" max="12810" width="19.46484375" style="536" bestFit="1" customWidth="1"/>
    <col min="12811" max="13057" width="8.796875" style="536"/>
    <col min="13058" max="13058" width="5.6640625" style="536" customWidth="1"/>
    <col min="13059" max="13059" width="53.46484375" style="536" customWidth="1"/>
    <col min="13060" max="13064" width="12.46484375" style="536" customWidth="1"/>
    <col min="13065" max="13065" width="13.796875" style="536" customWidth="1"/>
    <col min="13066" max="13066" width="19.46484375" style="536" bestFit="1" customWidth="1"/>
    <col min="13067" max="13313" width="8.796875" style="536"/>
    <col min="13314" max="13314" width="5.6640625" style="536" customWidth="1"/>
    <col min="13315" max="13315" width="53.46484375" style="536" customWidth="1"/>
    <col min="13316" max="13320" width="12.46484375" style="536" customWidth="1"/>
    <col min="13321" max="13321" width="13.796875" style="536" customWidth="1"/>
    <col min="13322" max="13322" width="19.46484375" style="536" bestFit="1" customWidth="1"/>
    <col min="13323" max="13569" width="8.796875" style="536"/>
    <col min="13570" max="13570" width="5.6640625" style="536" customWidth="1"/>
    <col min="13571" max="13571" width="53.46484375" style="536" customWidth="1"/>
    <col min="13572" max="13576" width="12.46484375" style="536" customWidth="1"/>
    <col min="13577" max="13577" width="13.796875" style="536" customWidth="1"/>
    <col min="13578" max="13578" width="19.46484375" style="536" bestFit="1" customWidth="1"/>
    <col min="13579" max="13825" width="8.796875" style="536"/>
    <col min="13826" max="13826" width="5.6640625" style="536" customWidth="1"/>
    <col min="13827" max="13827" width="53.46484375" style="536" customWidth="1"/>
    <col min="13828" max="13832" width="12.46484375" style="536" customWidth="1"/>
    <col min="13833" max="13833" width="13.796875" style="536" customWidth="1"/>
    <col min="13834" max="13834" width="19.46484375" style="536" bestFit="1" customWidth="1"/>
    <col min="13835" max="14081" width="8.796875" style="536"/>
    <col min="14082" max="14082" width="5.6640625" style="536" customWidth="1"/>
    <col min="14083" max="14083" width="53.46484375" style="536" customWidth="1"/>
    <col min="14084" max="14088" width="12.46484375" style="536" customWidth="1"/>
    <col min="14089" max="14089" width="13.796875" style="536" customWidth="1"/>
    <col min="14090" max="14090" width="19.46484375" style="536" bestFit="1" customWidth="1"/>
    <col min="14091" max="14337" width="8.796875" style="536"/>
    <col min="14338" max="14338" width="5.6640625" style="536" customWidth="1"/>
    <col min="14339" max="14339" width="53.46484375" style="536" customWidth="1"/>
    <col min="14340" max="14344" width="12.46484375" style="536" customWidth="1"/>
    <col min="14345" max="14345" width="13.796875" style="536" customWidth="1"/>
    <col min="14346" max="14346" width="19.46484375" style="536" bestFit="1" customWidth="1"/>
    <col min="14347" max="14593" width="8.796875" style="536"/>
    <col min="14594" max="14594" width="5.6640625" style="536" customWidth="1"/>
    <col min="14595" max="14595" width="53.46484375" style="536" customWidth="1"/>
    <col min="14596" max="14600" width="12.46484375" style="536" customWidth="1"/>
    <col min="14601" max="14601" width="13.796875" style="536" customWidth="1"/>
    <col min="14602" max="14602" width="19.46484375" style="536" bestFit="1" customWidth="1"/>
    <col min="14603" max="14849" width="8.796875" style="536"/>
    <col min="14850" max="14850" width="5.6640625" style="536" customWidth="1"/>
    <col min="14851" max="14851" width="53.46484375" style="536" customWidth="1"/>
    <col min="14852" max="14856" width="12.46484375" style="536" customWidth="1"/>
    <col min="14857" max="14857" width="13.796875" style="536" customWidth="1"/>
    <col min="14858" max="14858" width="19.46484375" style="536" bestFit="1" customWidth="1"/>
    <col min="14859" max="15105" width="8.796875" style="536"/>
    <col min="15106" max="15106" width="5.6640625" style="536" customWidth="1"/>
    <col min="15107" max="15107" width="53.46484375" style="536" customWidth="1"/>
    <col min="15108" max="15112" width="12.46484375" style="536" customWidth="1"/>
    <col min="15113" max="15113" width="13.796875" style="536" customWidth="1"/>
    <col min="15114" max="15114" width="19.46484375" style="536" bestFit="1" customWidth="1"/>
    <col min="15115" max="15361" width="8.796875" style="536"/>
    <col min="15362" max="15362" width="5.6640625" style="536" customWidth="1"/>
    <col min="15363" max="15363" width="53.46484375" style="536" customWidth="1"/>
    <col min="15364" max="15368" width="12.46484375" style="536" customWidth="1"/>
    <col min="15369" max="15369" width="13.796875" style="536" customWidth="1"/>
    <col min="15370" max="15370" width="19.46484375" style="536" bestFit="1" customWidth="1"/>
    <col min="15371" max="15617" width="8.796875" style="536"/>
    <col min="15618" max="15618" width="5.6640625" style="536" customWidth="1"/>
    <col min="15619" max="15619" width="53.46484375" style="536" customWidth="1"/>
    <col min="15620" max="15624" width="12.46484375" style="536" customWidth="1"/>
    <col min="15625" max="15625" width="13.796875" style="536" customWidth="1"/>
    <col min="15626" max="15626" width="19.46484375" style="536" bestFit="1" customWidth="1"/>
    <col min="15627" max="15873" width="8.796875" style="536"/>
    <col min="15874" max="15874" width="5.6640625" style="536" customWidth="1"/>
    <col min="15875" max="15875" width="53.46484375" style="536" customWidth="1"/>
    <col min="15876" max="15880" width="12.46484375" style="536" customWidth="1"/>
    <col min="15881" max="15881" width="13.796875" style="536" customWidth="1"/>
    <col min="15882" max="15882" width="19.46484375" style="536" bestFit="1" customWidth="1"/>
    <col min="15883" max="16129" width="8.796875" style="536"/>
    <col min="16130" max="16130" width="5.6640625" style="536" customWidth="1"/>
    <col min="16131" max="16131" width="53.46484375" style="536" customWidth="1"/>
    <col min="16132" max="16136" width="12.46484375" style="536" customWidth="1"/>
    <col min="16137" max="16137" width="13.796875" style="536" customWidth="1"/>
    <col min="16138" max="16138" width="19.46484375" style="536" bestFit="1" customWidth="1"/>
    <col min="16139" max="16384" width="8.796875" style="536"/>
  </cols>
  <sheetData>
    <row r="1" spans="1:27">
      <c r="A1" s="577" t="s">
        <v>766</v>
      </c>
      <c r="B1" s="535"/>
      <c r="F1" s="728"/>
      <c r="G1" s="729"/>
      <c r="H1" s="729"/>
      <c r="I1" s="537"/>
    </row>
    <row r="2" spans="1:27">
      <c r="F2" s="729"/>
      <c r="G2" s="729"/>
      <c r="H2" s="729"/>
      <c r="I2" s="537"/>
    </row>
    <row r="3" spans="1:27" s="541" customFormat="1" ht="15">
      <c r="A3" s="539"/>
      <c r="B3" s="730" t="s">
        <v>726</v>
      </c>
      <c r="C3" s="730"/>
      <c r="D3" s="730"/>
      <c r="E3" s="730"/>
      <c r="F3" s="730"/>
      <c r="G3" s="730"/>
      <c r="H3" s="730"/>
      <c r="I3" s="539"/>
      <c r="J3" s="540"/>
    </row>
    <row r="4" spans="1:27" s="541" customFormat="1">
      <c r="A4" s="539"/>
      <c r="B4" s="731" t="s">
        <v>727</v>
      </c>
      <c r="C4" s="731"/>
      <c r="D4" s="731"/>
      <c r="E4" s="731"/>
      <c r="F4" s="731"/>
      <c r="G4" s="731"/>
      <c r="H4" s="731"/>
      <c r="I4" s="542"/>
      <c r="J4" s="540"/>
    </row>
    <row r="5" spans="1:27" s="541" customFormat="1" hidden="1">
      <c r="A5" s="539"/>
      <c r="B5" s="731" t="s">
        <v>728</v>
      </c>
      <c r="C5" s="731"/>
      <c r="D5" s="731"/>
      <c r="E5" s="731"/>
      <c r="F5" s="731"/>
      <c r="G5" s="731"/>
      <c r="H5" s="731"/>
      <c r="I5" s="542"/>
      <c r="J5" s="540"/>
    </row>
    <row r="6" spans="1:27" s="541" customFormat="1" ht="15">
      <c r="A6" s="539"/>
      <c r="B6" s="539"/>
      <c r="C6" s="539"/>
      <c r="D6" s="539"/>
      <c r="E6" s="539"/>
      <c r="F6" s="539"/>
      <c r="G6" s="539"/>
      <c r="H6" s="539"/>
      <c r="I6" s="539"/>
      <c r="J6" s="540"/>
    </row>
    <row r="7" spans="1:27" s="541" customFormat="1" ht="15">
      <c r="A7" s="539"/>
      <c r="G7" s="541" t="s">
        <v>729</v>
      </c>
      <c r="J7" s="540"/>
    </row>
    <row r="8" spans="1:27" s="541" customFormat="1" ht="15.75" customHeight="1">
      <c r="A8" s="722" t="s">
        <v>149</v>
      </c>
      <c r="B8" s="722" t="s">
        <v>730</v>
      </c>
      <c r="C8" s="732" t="s">
        <v>71</v>
      </c>
      <c r="D8" s="733"/>
      <c r="E8" s="733"/>
      <c r="F8" s="733"/>
      <c r="G8" s="733"/>
      <c r="H8" s="543"/>
      <c r="I8" s="723" t="s">
        <v>72</v>
      </c>
      <c r="J8" s="724"/>
      <c r="K8" s="724"/>
      <c r="L8" s="724"/>
      <c r="M8" s="724"/>
      <c r="N8" s="724"/>
      <c r="O8" s="725"/>
      <c r="P8" s="726" t="s">
        <v>73</v>
      </c>
      <c r="Q8" s="726"/>
      <c r="R8" s="726"/>
      <c r="S8" s="726"/>
      <c r="T8" s="726"/>
      <c r="U8" s="726"/>
      <c r="V8" s="727" t="s">
        <v>74</v>
      </c>
      <c r="W8" s="727"/>
      <c r="X8" s="727"/>
      <c r="Y8" s="727"/>
      <c r="Z8" s="727"/>
      <c r="AA8" s="727"/>
    </row>
    <row r="9" spans="1:27" s="544" customFormat="1" ht="15.75" customHeight="1">
      <c r="A9" s="722"/>
      <c r="B9" s="722"/>
      <c r="C9" s="722" t="s">
        <v>731</v>
      </c>
      <c r="D9" s="722" t="s">
        <v>732</v>
      </c>
      <c r="E9" s="722" t="s">
        <v>733</v>
      </c>
      <c r="F9" s="722"/>
      <c r="G9" s="722"/>
      <c r="H9" s="722" t="s">
        <v>734</v>
      </c>
      <c r="I9" s="722" t="s">
        <v>731</v>
      </c>
      <c r="J9" s="722" t="s">
        <v>732</v>
      </c>
      <c r="K9" s="722" t="s">
        <v>733</v>
      </c>
      <c r="L9" s="722"/>
      <c r="M9" s="722"/>
      <c r="N9" s="722" t="s">
        <v>735</v>
      </c>
      <c r="O9" s="722" t="s">
        <v>736</v>
      </c>
      <c r="P9" s="722" t="s">
        <v>731</v>
      </c>
      <c r="Q9" s="722" t="s">
        <v>732</v>
      </c>
      <c r="R9" s="722" t="s">
        <v>733</v>
      </c>
      <c r="S9" s="722"/>
      <c r="T9" s="722"/>
      <c r="U9" s="722" t="s">
        <v>737</v>
      </c>
      <c r="V9" s="722" t="s">
        <v>731</v>
      </c>
      <c r="W9" s="722" t="s">
        <v>732</v>
      </c>
      <c r="X9" s="722" t="s">
        <v>733</v>
      </c>
      <c r="Y9" s="722"/>
      <c r="Z9" s="722"/>
      <c r="AA9" s="722" t="s">
        <v>737</v>
      </c>
    </row>
    <row r="10" spans="1:27" s="544" customFormat="1" ht="36" customHeight="1">
      <c r="A10" s="722"/>
      <c r="B10" s="722"/>
      <c r="C10" s="722"/>
      <c r="D10" s="722"/>
      <c r="E10" s="545" t="s">
        <v>738</v>
      </c>
      <c r="F10" s="545" t="s">
        <v>739</v>
      </c>
      <c r="G10" s="545" t="s">
        <v>99</v>
      </c>
      <c r="H10" s="722"/>
      <c r="I10" s="722"/>
      <c r="J10" s="722"/>
      <c r="K10" s="545" t="s">
        <v>738</v>
      </c>
      <c r="L10" s="545" t="s">
        <v>739</v>
      </c>
      <c r="M10" s="545" t="s">
        <v>99</v>
      </c>
      <c r="N10" s="722"/>
      <c r="O10" s="722"/>
      <c r="P10" s="722"/>
      <c r="Q10" s="722"/>
      <c r="R10" s="545" t="s">
        <v>738</v>
      </c>
      <c r="S10" s="545" t="s">
        <v>739</v>
      </c>
      <c r="T10" s="545" t="s">
        <v>99</v>
      </c>
      <c r="U10" s="722"/>
      <c r="V10" s="722"/>
      <c r="W10" s="722"/>
      <c r="X10" s="545" t="s">
        <v>738</v>
      </c>
      <c r="Y10" s="545" t="s">
        <v>739</v>
      </c>
      <c r="Z10" s="545" t="s">
        <v>99</v>
      </c>
      <c r="AA10" s="722"/>
    </row>
    <row r="11" spans="1:27" s="534" customFormat="1">
      <c r="A11" s="546"/>
      <c r="B11" s="546" t="s">
        <v>151</v>
      </c>
      <c r="C11" s="546">
        <v>1</v>
      </c>
      <c r="D11" s="546">
        <v>2</v>
      </c>
      <c r="E11" s="546">
        <v>3</v>
      </c>
      <c r="F11" s="546">
        <v>4</v>
      </c>
      <c r="G11" s="546">
        <v>5</v>
      </c>
      <c r="H11" s="546">
        <v>1</v>
      </c>
      <c r="I11" s="546"/>
      <c r="J11" s="546">
        <v>2</v>
      </c>
      <c r="K11" s="546">
        <v>3</v>
      </c>
      <c r="L11" s="546">
        <v>4</v>
      </c>
      <c r="M11" s="546">
        <v>5</v>
      </c>
      <c r="N11" s="546">
        <v>6</v>
      </c>
      <c r="O11" s="547" t="s">
        <v>740</v>
      </c>
      <c r="P11" s="546">
        <v>1</v>
      </c>
      <c r="Q11" s="546">
        <v>2</v>
      </c>
      <c r="R11" s="546">
        <v>3</v>
      </c>
      <c r="S11" s="546">
        <v>4</v>
      </c>
      <c r="T11" s="546">
        <v>5</v>
      </c>
      <c r="U11" s="546" t="s">
        <v>741</v>
      </c>
      <c r="V11" s="546">
        <v>1</v>
      </c>
      <c r="W11" s="546">
        <v>2</v>
      </c>
      <c r="X11" s="546">
        <v>3</v>
      </c>
      <c r="Y11" s="546">
        <v>4</v>
      </c>
      <c r="Z11" s="546">
        <v>5</v>
      </c>
      <c r="AA11" s="546" t="s">
        <v>741</v>
      </c>
    </row>
    <row r="12" spans="1:27" s="534" customFormat="1">
      <c r="A12" s="546"/>
      <c r="B12" s="548" t="s">
        <v>81</v>
      </c>
      <c r="C12" s="549">
        <f>C13+C14+C15+C18+C28</f>
        <v>263638.71629299998</v>
      </c>
      <c r="D12" s="549" t="e">
        <f>D13+D14+D15+D18+D28</f>
        <v>#REF!</v>
      </c>
      <c r="E12" s="549">
        <f>E13+E14+E15+E18+E28</f>
        <v>107800</v>
      </c>
      <c r="F12" s="549" t="e">
        <f>F13+F14+F15+F18+F28</f>
        <v>#REF!</v>
      </c>
      <c r="G12" s="549" t="e">
        <f>G13+G14+G15+G18+G28</f>
        <v>#REF!</v>
      </c>
      <c r="H12" s="549">
        <v>247022.71629299998</v>
      </c>
      <c r="I12" s="549">
        <v>247022.71629299998</v>
      </c>
      <c r="J12" s="549">
        <f t="shared" ref="J12:O12" si="0">J13+J14+J15+J18+J28</f>
        <v>33891</v>
      </c>
      <c r="K12" s="549">
        <f t="shared" si="0"/>
        <v>67593</v>
      </c>
      <c r="L12" s="549">
        <f t="shared" si="0"/>
        <v>266</v>
      </c>
      <c r="M12" s="549">
        <f t="shared" si="0"/>
        <v>67859</v>
      </c>
      <c r="N12" s="549">
        <f t="shared" si="0"/>
        <v>30049.610432999998</v>
      </c>
      <c r="O12" s="550">
        <f t="shared" si="0"/>
        <v>183271.10586000001</v>
      </c>
      <c r="P12" s="549">
        <f>P15+P18</f>
        <v>183271.10586000001</v>
      </c>
      <c r="Q12" s="549">
        <f>Q13+Q14+Q15+Q18+Q28</f>
        <v>152892</v>
      </c>
      <c r="R12" s="549">
        <f>R13+R14+R15+R18+R28</f>
        <v>43000</v>
      </c>
      <c r="S12" s="549">
        <f>S13+S14+S15+S18+S28</f>
        <v>133.53299999999999</v>
      </c>
      <c r="T12" s="549">
        <f>T13+T14+T15+T18+T28</f>
        <v>43133.533000000003</v>
      </c>
      <c r="U12" s="549">
        <f>U13+U14+U15+U18+U28</f>
        <v>293163.10585999995</v>
      </c>
      <c r="V12" s="549">
        <f>V15+V18</f>
        <v>293163.10585999995</v>
      </c>
      <c r="W12" s="549">
        <f>W13+W14+W15+W18+W28</f>
        <v>115727</v>
      </c>
      <c r="X12" s="549">
        <f>X13+X14+X15+X18+X28</f>
        <v>19217.240000000002</v>
      </c>
      <c r="Y12" s="549">
        <f>Y13+Y14+Y15+Y18+Y28</f>
        <v>262</v>
      </c>
      <c r="Z12" s="549">
        <f>Z13+Z14+Z15+Z18+Z28</f>
        <v>19479.240000000002</v>
      </c>
      <c r="AA12" s="549">
        <f>AA13+AA14+AA15+AA18+AA28</f>
        <v>389672.86585999996</v>
      </c>
    </row>
    <row r="13" spans="1:27" s="539" customFormat="1" ht="15">
      <c r="A13" s="548" t="s">
        <v>4</v>
      </c>
      <c r="B13" s="551" t="s">
        <v>742</v>
      </c>
      <c r="C13" s="552"/>
      <c r="D13" s="552"/>
      <c r="E13" s="552"/>
      <c r="F13" s="552"/>
      <c r="G13" s="552"/>
      <c r="H13" s="552"/>
      <c r="I13" s="552"/>
      <c r="J13" s="552"/>
      <c r="K13" s="552"/>
      <c r="L13" s="552"/>
      <c r="M13" s="552"/>
      <c r="N13" s="552"/>
      <c r="O13" s="553"/>
      <c r="P13" s="552"/>
      <c r="Q13" s="552"/>
      <c r="R13" s="552"/>
      <c r="S13" s="552"/>
      <c r="T13" s="552"/>
      <c r="U13" s="552"/>
      <c r="V13" s="552"/>
      <c r="W13" s="552"/>
      <c r="X13" s="552"/>
      <c r="Y13" s="552"/>
      <c r="Z13" s="552"/>
      <c r="AA13" s="552"/>
    </row>
    <row r="14" spans="1:27" s="541" customFormat="1" ht="21.75" customHeight="1">
      <c r="A14" s="548" t="s">
        <v>6</v>
      </c>
      <c r="B14" s="554" t="s">
        <v>743</v>
      </c>
      <c r="C14" s="555"/>
      <c r="D14" s="555"/>
      <c r="E14" s="555"/>
      <c r="F14" s="555"/>
      <c r="G14" s="555"/>
      <c r="H14" s="555"/>
      <c r="I14" s="555"/>
      <c r="J14" s="555"/>
      <c r="K14" s="555"/>
      <c r="L14" s="555"/>
      <c r="M14" s="555"/>
      <c r="N14" s="555"/>
      <c r="O14" s="556"/>
      <c r="P14" s="555"/>
      <c r="Q14" s="555"/>
      <c r="R14" s="555"/>
      <c r="S14" s="555"/>
      <c r="T14" s="555"/>
      <c r="U14" s="555"/>
      <c r="V14" s="555"/>
      <c r="W14" s="555"/>
      <c r="X14" s="555"/>
      <c r="Y14" s="555"/>
      <c r="Z14" s="555"/>
      <c r="AA14" s="555"/>
    </row>
    <row r="15" spans="1:27" s="541" customFormat="1" ht="21.75" customHeight="1">
      <c r="A15" s="548" t="s">
        <v>21</v>
      </c>
      <c r="B15" s="554" t="s">
        <v>744</v>
      </c>
      <c r="C15" s="555">
        <f t="shared" ref="C15:G15" si="1">SUM(C16:C17)</f>
        <v>235892.98629299999</v>
      </c>
      <c r="D15" s="555">
        <f t="shared" si="1"/>
        <v>0</v>
      </c>
      <c r="E15" s="555">
        <f t="shared" si="1"/>
        <v>107800</v>
      </c>
      <c r="F15" s="555">
        <f t="shared" si="1"/>
        <v>0</v>
      </c>
      <c r="G15" s="555">
        <f t="shared" si="1"/>
        <v>107800</v>
      </c>
      <c r="H15" s="555">
        <v>128092.98629299999</v>
      </c>
      <c r="I15" s="555">
        <v>128092.98629299999</v>
      </c>
      <c r="J15" s="555">
        <f>SUM(J16:J17)</f>
        <v>0</v>
      </c>
      <c r="K15" s="555">
        <f>SUM(K16:K17)</f>
        <v>67593</v>
      </c>
      <c r="L15" s="555">
        <f>SUM(L16:L17)</f>
        <v>0</v>
      </c>
      <c r="M15" s="555">
        <f>SUM(M16:M17)</f>
        <v>67593</v>
      </c>
      <c r="N15" s="555"/>
      <c r="O15" s="556">
        <f>SUM(O16:O17)</f>
        <v>60499.986292999994</v>
      </c>
      <c r="P15" s="555">
        <v>60499.986292999994</v>
      </c>
      <c r="Q15" s="555">
        <f>SUM(Q16:Q17)</f>
        <v>0</v>
      </c>
      <c r="R15" s="555">
        <f>SUM(R16:R17)</f>
        <v>43000</v>
      </c>
      <c r="S15" s="555">
        <f>SUM(S16:S17)</f>
        <v>0</v>
      </c>
      <c r="T15" s="555">
        <f>SUM(T16:T17)</f>
        <v>43000</v>
      </c>
      <c r="U15" s="555">
        <f>SUM(U16:U17)</f>
        <v>17499.986292999994</v>
      </c>
      <c r="V15" s="555">
        <f>V16</f>
        <v>17499.986292999994</v>
      </c>
      <c r="W15" s="555">
        <f>SUM(W16:W17)</f>
        <v>0</v>
      </c>
      <c r="X15" s="555">
        <f>SUM(X16:X17)</f>
        <v>17500</v>
      </c>
      <c r="Y15" s="555">
        <f>SUM(Y16:Y17)</f>
        <v>0</v>
      </c>
      <c r="Z15" s="555">
        <f>SUM(Z16:Z17)</f>
        <v>17500</v>
      </c>
      <c r="AA15" s="555">
        <f>SUM(AA16:AA17)</f>
        <v>-1.3707000005524606E-2</v>
      </c>
    </row>
    <row r="16" spans="1:27" ht="21.75" customHeight="1">
      <c r="A16" s="546">
        <v>1</v>
      </c>
      <c r="B16" s="557" t="s">
        <v>745</v>
      </c>
      <c r="C16" s="558">
        <f>235.892986293*1000</f>
        <v>235892.98629299999</v>
      </c>
      <c r="D16" s="558"/>
      <c r="E16" s="558">
        <v>107800</v>
      </c>
      <c r="F16" s="558"/>
      <c r="G16" s="558">
        <f>E16+F16</f>
        <v>107800</v>
      </c>
      <c r="H16" s="558">
        <v>128092.98629299999</v>
      </c>
      <c r="I16" s="558">
        <f>H16</f>
        <v>128092.98629299999</v>
      </c>
      <c r="J16" s="558"/>
      <c r="K16" s="558">
        <v>67593</v>
      </c>
      <c r="L16" s="558"/>
      <c r="M16" s="558">
        <f>K16+L16</f>
        <v>67593</v>
      </c>
      <c r="N16" s="558"/>
      <c r="O16" s="559">
        <f>H16+J16-K16</f>
        <v>60499.986292999994</v>
      </c>
      <c r="P16" s="558">
        <v>60499.986292999994</v>
      </c>
      <c r="Q16" s="558"/>
      <c r="R16" s="558">
        <v>43000</v>
      </c>
      <c r="S16" s="558"/>
      <c r="T16" s="558">
        <f>R16+S16</f>
        <v>43000</v>
      </c>
      <c r="U16" s="558">
        <f>P16+Q16-R16</f>
        <v>17499.986292999994</v>
      </c>
      <c r="V16" s="558">
        <f>[12]Sheet5!$H$15</f>
        <v>17499.986292999994</v>
      </c>
      <c r="W16" s="558"/>
      <c r="X16" s="558">
        <f>[12]Sheet5!$P$15</f>
        <v>17500</v>
      </c>
      <c r="Y16" s="558"/>
      <c r="Z16" s="558">
        <f>X16+Y16</f>
        <v>17500</v>
      </c>
      <c r="AA16" s="558">
        <f>V16+W16-X16</f>
        <v>-1.3707000005524606E-2</v>
      </c>
    </row>
    <row r="17" spans="1:27" ht="21.75" customHeight="1">
      <c r="A17" s="546">
        <v>2</v>
      </c>
      <c r="B17" s="557" t="s">
        <v>744</v>
      </c>
      <c r="C17" s="558"/>
      <c r="D17" s="558"/>
      <c r="E17" s="558"/>
      <c r="F17" s="558"/>
      <c r="G17" s="558">
        <f>E17+F17</f>
        <v>0</v>
      </c>
      <c r="H17" s="558">
        <v>0</v>
      </c>
      <c r="I17" s="558"/>
      <c r="J17" s="558"/>
      <c r="K17" s="558"/>
      <c r="L17" s="558"/>
      <c r="M17" s="558">
        <f>K17+L17</f>
        <v>0</v>
      </c>
      <c r="N17" s="558"/>
      <c r="O17" s="559">
        <f>H17+J17-K17</f>
        <v>0</v>
      </c>
      <c r="P17" s="558">
        <v>0</v>
      </c>
      <c r="Q17" s="558"/>
      <c r="R17" s="558"/>
      <c r="S17" s="558"/>
      <c r="T17" s="558">
        <f>R17+S17</f>
        <v>0</v>
      </c>
      <c r="U17" s="558">
        <f>P17+Q17-R17</f>
        <v>0</v>
      </c>
      <c r="V17" s="558">
        <v>0</v>
      </c>
      <c r="W17" s="558"/>
      <c r="X17" s="558"/>
      <c r="Y17" s="558"/>
      <c r="Z17" s="558">
        <f>X17+Y17</f>
        <v>0</v>
      </c>
      <c r="AA17" s="558">
        <f>V17+W17-X17</f>
        <v>0</v>
      </c>
    </row>
    <row r="18" spans="1:27" s="541" customFormat="1" ht="21.75" customHeight="1">
      <c r="A18" s="548" t="s">
        <v>21</v>
      </c>
      <c r="B18" s="554" t="s">
        <v>746</v>
      </c>
      <c r="C18" s="555">
        <f>SUM(C19:C27)</f>
        <v>27745.73</v>
      </c>
      <c r="D18" s="555" t="e">
        <f t="shared" ref="D18:AA18" si="2">SUM(D19:D27)</f>
        <v>#REF!</v>
      </c>
      <c r="E18" s="555">
        <f t="shared" si="2"/>
        <v>0</v>
      </c>
      <c r="F18" s="555" t="e">
        <f t="shared" si="2"/>
        <v>#REF!</v>
      </c>
      <c r="G18" s="555" t="e">
        <f t="shared" si="2"/>
        <v>#REF!</v>
      </c>
      <c r="H18" s="555">
        <f t="shared" si="2"/>
        <v>118929.73</v>
      </c>
      <c r="I18" s="555">
        <f t="shared" si="2"/>
        <v>118929.73</v>
      </c>
      <c r="J18" s="555">
        <f t="shared" si="2"/>
        <v>33891</v>
      </c>
      <c r="K18" s="555">
        <f t="shared" si="2"/>
        <v>0</v>
      </c>
      <c r="L18" s="555">
        <f t="shared" si="2"/>
        <v>266</v>
      </c>
      <c r="M18" s="555">
        <f t="shared" si="2"/>
        <v>266</v>
      </c>
      <c r="N18" s="555">
        <f t="shared" si="2"/>
        <v>30049.610432999998</v>
      </c>
      <c r="O18" s="555">
        <f t="shared" si="2"/>
        <v>122771.119567</v>
      </c>
      <c r="P18" s="555">
        <f t="shared" si="2"/>
        <v>122771.119567</v>
      </c>
      <c r="Q18" s="555">
        <f t="shared" si="2"/>
        <v>152892</v>
      </c>
      <c r="R18" s="555">
        <f t="shared" si="2"/>
        <v>0</v>
      </c>
      <c r="S18" s="555">
        <f t="shared" si="2"/>
        <v>133.53299999999999</v>
      </c>
      <c r="T18" s="555">
        <f t="shared" si="2"/>
        <v>133.53299999999999</v>
      </c>
      <c r="U18" s="555">
        <f t="shared" si="2"/>
        <v>275663.11956699996</v>
      </c>
      <c r="V18" s="555">
        <f t="shared" si="2"/>
        <v>275663.11956699996</v>
      </c>
      <c r="W18" s="555">
        <f t="shared" si="2"/>
        <v>115727</v>
      </c>
      <c r="X18" s="555">
        <f t="shared" si="2"/>
        <v>1717.24</v>
      </c>
      <c r="Y18" s="555">
        <f t="shared" si="2"/>
        <v>262</v>
      </c>
      <c r="Z18" s="555">
        <f t="shared" si="2"/>
        <v>1979.24</v>
      </c>
      <c r="AA18" s="555">
        <f t="shared" si="2"/>
        <v>389672.87956699997</v>
      </c>
    </row>
    <row r="19" spans="1:27" s="565" customFormat="1" ht="30.75">
      <c r="A19" s="560">
        <v>1</v>
      </c>
      <c r="B19" s="561" t="s">
        <v>747</v>
      </c>
      <c r="C19" s="562">
        <v>0</v>
      </c>
      <c r="D19" s="562">
        <v>7051</v>
      </c>
      <c r="E19" s="562"/>
      <c r="F19" s="562"/>
      <c r="G19" s="562">
        <f>E19+F19</f>
        <v>0</v>
      </c>
      <c r="H19" s="562">
        <v>7051</v>
      </c>
      <c r="I19" s="562">
        <f>H19</f>
        <v>7051</v>
      </c>
      <c r="J19" s="562">
        <v>9000</v>
      </c>
      <c r="K19" s="562"/>
      <c r="L19" s="562"/>
      <c r="M19" s="562">
        <f>K19+L19</f>
        <v>0</v>
      </c>
      <c r="N19" s="562"/>
      <c r="O19" s="563">
        <f>H19+J19-K19</f>
        <v>16051</v>
      </c>
      <c r="P19" s="562">
        <v>16051</v>
      </c>
      <c r="Q19" s="562">
        <v>8820</v>
      </c>
      <c r="R19" s="562"/>
      <c r="S19" s="562"/>
      <c r="T19" s="562">
        <f>R19+S19</f>
        <v>0</v>
      </c>
      <c r="U19" s="564">
        <f t="shared" ref="U19:U23" si="3">P19+Q19-R19</f>
        <v>24871</v>
      </c>
      <c r="V19" s="562">
        <f>[12]Sheet5!H18</f>
        <v>24871</v>
      </c>
      <c r="W19" s="562">
        <f>[12]Sheet5!O18</f>
        <v>13048</v>
      </c>
      <c r="X19" s="562">
        <f>[12]Sheet5!P18</f>
        <v>1404</v>
      </c>
      <c r="Y19" s="562"/>
      <c r="Z19" s="562">
        <f>X19+Y19</f>
        <v>1404</v>
      </c>
      <c r="AA19" s="564">
        <f>V19+W19-X19</f>
        <v>36515</v>
      </c>
    </row>
    <row r="20" spans="1:27" s="565" customFormat="1" ht="30.75">
      <c r="A20" s="560">
        <v>2</v>
      </c>
      <c r="B20" s="561" t="s">
        <v>748</v>
      </c>
      <c r="C20" s="562">
        <v>0</v>
      </c>
      <c r="D20" s="558" t="e">
        <f>'[13]PL III'!$D$19</f>
        <v>#REF!</v>
      </c>
      <c r="E20" s="562"/>
      <c r="F20" s="562"/>
      <c r="G20" s="562">
        <f>E20+F20</f>
        <v>0</v>
      </c>
      <c r="H20" s="562">
        <v>28400</v>
      </c>
      <c r="I20" s="562">
        <f t="shared" ref="I20:I23" si="4">H20</f>
        <v>28400</v>
      </c>
      <c r="J20" s="566">
        <v>20828</v>
      </c>
      <c r="K20" s="562"/>
      <c r="L20" s="562"/>
      <c r="M20" s="562">
        <f>K20+L20</f>
        <v>0</v>
      </c>
      <c r="N20" s="562">
        <f>'[14]công khai'!$H$19</f>
        <v>6851.9131159999997</v>
      </c>
      <c r="O20" s="563">
        <f>H20+J20-K20-N20</f>
        <v>42376.086884000004</v>
      </c>
      <c r="P20" s="562">
        <f>'[15]12 thang 2019'!$I$19</f>
        <v>42376.086884000004</v>
      </c>
      <c r="Q20" s="566">
        <v>64008</v>
      </c>
      <c r="R20" s="562"/>
      <c r="S20" s="562"/>
      <c r="T20" s="562">
        <f>R20+S20</f>
        <v>0</v>
      </c>
      <c r="U20" s="562">
        <f t="shared" si="3"/>
        <v>106384.086884</v>
      </c>
      <c r="V20" s="562">
        <f>[12]Sheet5!H19</f>
        <v>106384.086884</v>
      </c>
      <c r="W20" s="562">
        <f>[12]Sheet5!O19</f>
        <v>22436</v>
      </c>
      <c r="X20" s="562">
        <f>[12]Sheet5!P19</f>
        <v>0</v>
      </c>
      <c r="Y20" s="562"/>
      <c r="Z20" s="562">
        <f t="shared" ref="Z20:Z27" si="5">X20+Y20</f>
        <v>0</v>
      </c>
      <c r="AA20" s="564">
        <f t="shared" ref="AA20:AA27" si="6">V20+W20-X20</f>
        <v>128820.086884</v>
      </c>
    </row>
    <row r="21" spans="1:27" s="565" customFormat="1">
      <c r="A21" s="560">
        <v>3</v>
      </c>
      <c r="B21" s="561" t="s">
        <v>749</v>
      </c>
      <c r="C21" s="562">
        <v>0</v>
      </c>
      <c r="D21" s="562">
        <v>4303</v>
      </c>
      <c r="E21" s="562"/>
      <c r="F21" s="562"/>
      <c r="G21" s="562">
        <f>E21+F21</f>
        <v>0</v>
      </c>
      <c r="H21" s="562">
        <v>4303</v>
      </c>
      <c r="I21" s="562">
        <f t="shared" si="4"/>
        <v>4303</v>
      </c>
      <c r="J21" s="562">
        <v>4063</v>
      </c>
      <c r="K21" s="562"/>
      <c r="L21" s="562"/>
      <c r="M21" s="562">
        <f>K21+L21</f>
        <v>0</v>
      </c>
      <c r="N21" s="562"/>
      <c r="O21" s="563">
        <f>H21+J21-K21</f>
        <v>8366</v>
      </c>
      <c r="P21" s="562">
        <v>8366</v>
      </c>
      <c r="Q21" s="562">
        <f>3808+227</f>
        <v>4035</v>
      </c>
      <c r="R21" s="562"/>
      <c r="S21" s="562"/>
      <c r="T21" s="562">
        <f>R21+S21</f>
        <v>0</v>
      </c>
      <c r="U21" s="562">
        <f t="shared" si="3"/>
        <v>12401</v>
      </c>
      <c r="V21" s="562">
        <f>[12]Sheet5!H20</f>
        <v>12401</v>
      </c>
      <c r="W21" s="562">
        <f>[12]Sheet5!O20</f>
        <v>2297</v>
      </c>
      <c r="X21" s="562">
        <f>[12]Sheet5!P20</f>
        <v>313.24</v>
      </c>
      <c r="Y21" s="562"/>
      <c r="Z21" s="562">
        <f t="shared" si="5"/>
        <v>313.24</v>
      </c>
      <c r="AA21" s="564">
        <f t="shared" si="6"/>
        <v>14384.76</v>
      </c>
    </row>
    <row r="22" spans="1:27" s="565" customFormat="1" ht="30.75">
      <c r="A22" s="560">
        <v>4</v>
      </c>
      <c r="B22" s="561" t="s">
        <v>750</v>
      </c>
      <c r="C22" s="562">
        <v>0</v>
      </c>
      <c r="D22" s="558" t="e">
        <f>'[13]PL III'!$D$22</f>
        <v>#REF!</v>
      </c>
      <c r="E22" s="562"/>
      <c r="F22" s="562"/>
      <c r="G22" s="562">
        <f>E22+F22</f>
        <v>0</v>
      </c>
      <c r="H22" s="562">
        <v>45166</v>
      </c>
      <c r="I22" s="562">
        <f t="shared" si="4"/>
        <v>45166</v>
      </c>
      <c r="J22" s="558"/>
      <c r="K22" s="562"/>
      <c r="L22" s="562"/>
      <c r="M22" s="562">
        <f>K22+L22</f>
        <v>0</v>
      </c>
      <c r="N22" s="562">
        <f>'[14]công khai'!$H$21</f>
        <v>23197.697316999998</v>
      </c>
      <c r="O22" s="563">
        <f>H22+J22-K22-N22</f>
        <v>21968.302683000002</v>
      </c>
      <c r="P22" s="562">
        <f>'[15]12 thang 2019'!$I$21</f>
        <v>21968.302683000002</v>
      </c>
      <c r="Q22" s="566">
        <v>60344</v>
      </c>
      <c r="R22" s="562"/>
      <c r="S22" s="562"/>
      <c r="T22" s="562">
        <f>R22+S22</f>
        <v>0</v>
      </c>
      <c r="U22" s="562">
        <f t="shared" si="3"/>
        <v>82312.302683000002</v>
      </c>
      <c r="V22" s="562">
        <f>[12]Sheet5!H21</f>
        <v>82312.302683000002</v>
      </c>
      <c r="W22" s="562">
        <f>[12]Sheet5!O21</f>
        <v>33308</v>
      </c>
      <c r="X22" s="562">
        <f>[12]Sheet5!P21</f>
        <v>0</v>
      </c>
      <c r="Y22" s="562"/>
      <c r="Z22" s="562">
        <f t="shared" si="5"/>
        <v>0</v>
      </c>
      <c r="AA22" s="564">
        <f t="shared" si="6"/>
        <v>115620.302683</v>
      </c>
    </row>
    <row r="23" spans="1:27" s="565" customFormat="1" ht="21.75" customHeight="1">
      <c r="A23" s="560">
        <v>5</v>
      </c>
      <c r="B23" s="561" t="s">
        <v>751</v>
      </c>
      <c r="C23" s="562">
        <v>27745.73</v>
      </c>
      <c r="D23" s="562">
        <v>6264</v>
      </c>
      <c r="E23" s="562"/>
      <c r="F23" s="562" t="e">
        <f>'[16]PL III'!$F$23/1000000</f>
        <v>#REF!</v>
      </c>
      <c r="G23" s="562" t="e">
        <f>E23+F23</f>
        <v>#REF!</v>
      </c>
      <c r="H23" s="562">
        <v>34009.729999999996</v>
      </c>
      <c r="I23" s="562">
        <f t="shared" si="4"/>
        <v>34009.729999999996</v>
      </c>
      <c r="J23" s="562"/>
      <c r="K23" s="562"/>
      <c r="L23" s="562">
        <v>266</v>
      </c>
      <c r="M23" s="562">
        <f>K23+L23</f>
        <v>266</v>
      </c>
      <c r="N23" s="562"/>
      <c r="O23" s="563">
        <f>H23+J23-K23</f>
        <v>34009.729999999996</v>
      </c>
      <c r="P23" s="562">
        <v>34009.729999999996</v>
      </c>
      <c r="Q23" s="562"/>
      <c r="R23" s="562"/>
      <c r="S23" s="562">
        <v>133.53299999999999</v>
      </c>
      <c r="T23" s="562">
        <f>R23+S23</f>
        <v>133.53299999999999</v>
      </c>
      <c r="U23" s="562">
        <f t="shared" si="3"/>
        <v>34009.729999999996</v>
      </c>
      <c r="V23" s="562">
        <f>[12]Sheet5!H22</f>
        <v>34009.729999999996</v>
      </c>
      <c r="W23" s="562">
        <f>[12]Sheet5!O22</f>
        <v>0</v>
      </c>
      <c r="X23" s="562">
        <f>[12]Sheet5!P22</f>
        <v>0</v>
      </c>
      <c r="Y23" s="562">
        <f>[12]Sheet5!$Q$22</f>
        <v>262</v>
      </c>
      <c r="Z23" s="562">
        <f t="shared" si="5"/>
        <v>262</v>
      </c>
      <c r="AA23" s="564">
        <f t="shared" si="6"/>
        <v>34009.729999999996</v>
      </c>
    </row>
    <row r="24" spans="1:27" s="565" customFormat="1" ht="34.5" customHeight="1">
      <c r="A24" s="560">
        <v>6</v>
      </c>
      <c r="B24" s="561" t="s">
        <v>752</v>
      </c>
      <c r="C24" s="562"/>
      <c r="D24" s="562"/>
      <c r="E24" s="562"/>
      <c r="F24" s="562"/>
      <c r="G24" s="562"/>
      <c r="H24" s="562"/>
      <c r="I24" s="562"/>
      <c r="J24" s="562"/>
      <c r="K24" s="562"/>
      <c r="L24" s="562"/>
      <c r="M24" s="562"/>
      <c r="N24" s="562"/>
      <c r="O24" s="563"/>
      <c r="P24" s="562">
        <v>0</v>
      </c>
      <c r="Q24" s="562">
        <v>15425</v>
      </c>
      <c r="R24" s="562"/>
      <c r="S24" s="562"/>
      <c r="T24" s="562"/>
      <c r="U24" s="562">
        <f>P24+Q24-R24</f>
        <v>15425</v>
      </c>
      <c r="V24" s="562">
        <f>[12]Sheet5!H23</f>
        <v>15425</v>
      </c>
      <c r="W24" s="562">
        <f>[12]Sheet5!O23</f>
        <v>35886</v>
      </c>
      <c r="X24" s="562">
        <f>[12]Sheet5!P23</f>
        <v>0</v>
      </c>
      <c r="Y24" s="562"/>
      <c r="Z24" s="562">
        <f t="shared" si="5"/>
        <v>0</v>
      </c>
      <c r="AA24" s="564">
        <f t="shared" si="6"/>
        <v>51311</v>
      </c>
    </row>
    <row r="25" spans="1:27" s="565" customFormat="1" ht="33.75" customHeight="1">
      <c r="A25" s="560">
        <v>7</v>
      </c>
      <c r="B25" s="561" t="s">
        <v>753</v>
      </c>
      <c r="C25" s="562"/>
      <c r="D25" s="562"/>
      <c r="E25" s="562"/>
      <c r="F25" s="562"/>
      <c r="G25" s="562"/>
      <c r="H25" s="562"/>
      <c r="I25" s="562"/>
      <c r="J25" s="562"/>
      <c r="K25" s="562"/>
      <c r="L25" s="562"/>
      <c r="M25" s="562"/>
      <c r="N25" s="562"/>
      <c r="O25" s="563"/>
      <c r="P25" s="562"/>
      <c r="Q25" s="562">
        <v>260</v>
      </c>
      <c r="R25" s="562"/>
      <c r="S25" s="562"/>
      <c r="T25" s="562"/>
      <c r="U25" s="562">
        <f>P25+Q25-R25</f>
        <v>260</v>
      </c>
      <c r="V25" s="562">
        <f>[12]Sheet5!H24</f>
        <v>260</v>
      </c>
      <c r="W25" s="562">
        <f>[12]Sheet5!O24</f>
        <v>490</v>
      </c>
      <c r="X25" s="562">
        <f>[12]Sheet5!P24</f>
        <v>0</v>
      </c>
      <c r="Y25" s="562"/>
      <c r="Z25" s="562">
        <f t="shared" si="5"/>
        <v>0</v>
      </c>
      <c r="AA25" s="564">
        <f t="shared" si="6"/>
        <v>750</v>
      </c>
    </row>
    <row r="26" spans="1:27" s="565" customFormat="1" ht="33.75" customHeight="1">
      <c r="A26" s="560">
        <v>8</v>
      </c>
      <c r="B26" s="567" t="s">
        <v>754</v>
      </c>
      <c r="C26" s="562"/>
      <c r="D26" s="562"/>
      <c r="E26" s="562"/>
      <c r="F26" s="562"/>
      <c r="G26" s="562"/>
      <c r="H26" s="562"/>
      <c r="I26" s="562"/>
      <c r="J26" s="562"/>
      <c r="K26" s="562"/>
      <c r="L26" s="562"/>
      <c r="M26" s="562"/>
      <c r="N26" s="562"/>
      <c r="O26" s="563"/>
      <c r="P26" s="562"/>
      <c r="Q26" s="562"/>
      <c r="R26" s="562"/>
      <c r="S26" s="562"/>
      <c r="T26" s="562"/>
      <c r="U26" s="562"/>
      <c r="V26" s="562">
        <f>[12]Sheet5!H25</f>
        <v>0</v>
      </c>
      <c r="W26" s="562">
        <f>[12]Sheet5!O25</f>
        <v>1018</v>
      </c>
      <c r="X26" s="562">
        <f>[12]Sheet5!P25</f>
        <v>0</v>
      </c>
      <c r="Y26" s="562"/>
      <c r="Z26" s="562">
        <f t="shared" si="5"/>
        <v>0</v>
      </c>
      <c r="AA26" s="564">
        <f t="shared" si="6"/>
        <v>1018</v>
      </c>
    </row>
    <row r="27" spans="1:27" s="565" customFormat="1" ht="33.75" customHeight="1">
      <c r="A27" s="560">
        <v>9</v>
      </c>
      <c r="B27" s="568" t="s">
        <v>755</v>
      </c>
      <c r="C27" s="562"/>
      <c r="D27" s="562"/>
      <c r="E27" s="562"/>
      <c r="F27" s="562"/>
      <c r="G27" s="562"/>
      <c r="H27" s="562"/>
      <c r="I27" s="562"/>
      <c r="J27" s="562"/>
      <c r="K27" s="562"/>
      <c r="L27" s="562"/>
      <c r="M27" s="562"/>
      <c r="N27" s="562"/>
      <c r="O27" s="563"/>
      <c r="P27" s="562"/>
      <c r="Q27" s="562"/>
      <c r="R27" s="562"/>
      <c r="S27" s="562"/>
      <c r="T27" s="562"/>
      <c r="U27" s="562"/>
      <c r="V27" s="562">
        <f>[12]Sheet5!H26</f>
        <v>0</v>
      </c>
      <c r="W27" s="562">
        <f>[12]Sheet5!O26</f>
        <v>7244</v>
      </c>
      <c r="X27" s="562">
        <f>[12]Sheet5!P26</f>
        <v>0</v>
      </c>
      <c r="Y27" s="562"/>
      <c r="Z27" s="562">
        <f t="shared" si="5"/>
        <v>0</v>
      </c>
      <c r="AA27" s="564">
        <f t="shared" si="6"/>
        <v>7244</v>
      </c>
    </row>
    <row r="28" spans="1:27" s="541" customFormat="1" ht="21.75" customHeight="1">
      <c r="A28" s="548" t="s">
        <v>24</v>
      </c>
      <c r="B28" s="554" t="s">
        <v>756</v>
      </c>
      <c r="C28" s="555"/>
      <c r="D28" s="555"/>
      <c r="E28" s="555"/>
      <c r="F28" s="555"/>
      <c r="G28" s="555"/>
      <c r="H28" s="555"/>
      <c r="I28" s="555"/>
      <c r="J28" s="555"/>
      <c r="K28" s="555"/>
      <c r="L28" s="555"/>
      <c r="M28" s="555"/>
      <c r="N28" s="555"/>
      <c r="O28" s="556"/>
      <c r="P28" s="554"/>
      <c r="Q28" s="554"/>
      <c r="R28" s="554"/>
      <c r="S28" s="554"/>
      <c r="T28" s="554"/>
      <c r="U28" s="554"/>
      <c r="V28" s="554"/>
      <c r="W28" s="554"/>
      <c r="X28" s="554"/>
      <c r="Y28" s="554"/>
      <c r="Z28" s="554"/>
      <c r="AA28" s="554"/>
    </row>
    <row r="32" spans="1:27">
      <c r="D32" s="569"/>
      <c r="H32" s="569"/>
      <c r="I32" s="569"/>
    </row>
    <row r="34" spans="8:10">
      <c r="H34" s="570"/>
      <c r="I34" s="570"/>
      <c r="J34" s="571"/>
    </row>
    <row r="37" spans="8:10">
      <c r="H37" s="572"/>
      <c r="I37" s="572"/>
    </row>
    <row r="38" spans="8:10">
      <c r="H38" s="573"/>
      <c r="I38" s="573"/>
    </row>
    <row r="39" spans="8:10">
      <c r="H39" s="573"/>
      <c r="I39" s="573"/>
    </row>
    <row r="40" spans="8:10">
      <c r="J40" s="538">
        <f>J39/1000000000</f>
        <v>0</v>
      </c>
    </row>
  </sheetData>
  <mergeCells count="27">
    <mergeCell ref="F1:H2"/>
    <mergeCell ref="B3:H3"/>
    <mergeCell ref="B4:H4"/>
    <mergeCell ref="B5:H5"/>
    <mergeCell ref="A8:A10"/>
    <mergeCell ref="B8:B10"/>
    <mergeCell ref="C8:G8"/>
    <mergeCell ref="C9:C10"/>
    <mergeCell ref="D9:D10"/>
    <mergeCell ref="E9:G9"/>
    <mergeCell ref="H9:H10"/>
    <mergeCell ref="I9:I10"/>
    <mergeCell ref="R9:T9"/>
    <mergeCell ref="U9:U10"/>
    <mergeCell ref="I8:O8"/>
    <mergeCell ref="P8:U8"/>
    <mergeCell ref="V8:AA8"/>
    <mergeCell ref="J9:J10"/>
    <mergeCell ref="K9:M9"/>
    <mergeCell ref="V9:V10"/>
    <mergeCell ref="W9:W10"/>
    <mergeCell ref="X9:Z9"/>
    <mergeCell ref="AA9:AA10"/>
    <mergeCell ref="N9:N10"/>
    <mergeCell ref="O9:O10"/>
    <mergeCell ref="P9:P10"/>
    <mergeCell ref="Q9:Q10"/>
  </mergeCells>
  <pageMargins left="0.27559055118110237" right="0.19685039370078741" top="0.19685039370078741" bottom="0.74803149606299213" header="0.19685039370078741" footer="0.31496062992125984"/>
  <pageSetup paperSize="9" orientation="landscape" verticalDpi="0" r:id="rId1"/>
  <rowBreaks count="1" manualBreakCount="1">
    <brk id="3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view="pageBreakPreview" zoomScale="70" zoomScaleSheetLayoutView="70" workbookViewId="0">
      <selection activeCell="B17" sqref="B17"/>
    </sheetView>
  </sheetViews>
  <sheetFormatPr defaultColWidth="9" defaultRowHeight="17.649999999999999"/>
  <cols>
    <col min="1" max="1" width="8.3984375" style="842" customWidth="1"/>
    <col min="2" max="2" width="59.73046875" style="820" customWidth="1"/>
    <col min="3" max="3" width="29" style="820" customWidth="1"/>
    <col min="4" max="4" width="25.265625" style="820" customWidth="1"/>
    <col min="5" max="16384" width="9" style="820"/>
  </cols>
  <sheetData>
    <row r="1" spans="1:4" ht="39" customHeight="1">
      <c r="A1" s="819" t="s">
        <v>450</v>
      </c>
      <c r="D1" s="821" t="s">
        <v>785</v>
      </c>
    </row>
    <row r="2" spans="1:4" s="824" customFormat="1" ht="51" customHeight="1">
      <c r="A2" s="822" t="s">
        <v>907</v>
      </c>
      <c r="B2" s="823"/>
      <c r="C2" s="823"/>
      <c r="D2" s="823"/>
    </row>
    <row r="3" spans="1:4" s="824" customFormat="1" ht="51" customHeight="1">
      <c r="A3" s="825"/>
      <c r="B3" s="826"/>
      <c r="C3" s="826"/>
      <c r="D3" s="826"/>
    </row>
    <row r="4" spans="1:4" s="828" customFormat="1" ht="81.95" customHeight="1">
      <c r="A4" s="827" t="s">
        <v>0</v>
      </c>
      <c r="B4" s="827" t="s">
        <v>148</v>
      </c>
      <c r="C4" s="827" t="s">
        <v>908</v>
      </c>
      <c r="D4" s="827" t="s">
        <v>3</v>
      </c>
    </row>
    <row r="5" spans="1:4" ht="44.1" customHeight="1">
      <c r="A5" s="829">
        <v>1</v>
      </c>
      <c r="B5" s="830" t="s">
        <v>909</v>
      </c>
      <c r="C5" s="831" t="s">
        <v>910</v>
      </c>
      <c r="D5" s="832"/>
    </row>
    <row r="6" spans="1:4" ht="30" customHeight="1">
      <c r="A6" s="833"/>
      <c r="B6" s="834" t="s">
        <v>911</v>
      </c>
      <c r="C6" s="835" t="s">
        <v>910</v>
      </c>
      <c r="D6" s="836"/>
    </row>
    <row r="7" spans="1:4" ht="48.95" customHeight="1">
      <c r="A7" s="833">
        <v>2</v>
      </c>
      <c r="B7" s="837" t="s">
        <v>912</v>
      </c>
      <c r="C7" s="835"/>
      <c r="D7" s="836"/>
    </row>
    <row r="8" spans="1:4" ht="30" customHeight="1">
      <c r="A8" s="833"/>
      <c r="B8" s="834" t="s">
        <v>911</v>
      </c>
      <c r="C8" s="835"/>
      <c r="D8" s="836"/>
    </row>
    <row r="9" spans="1:4" ht="47.1" customHeight="1">
      <c r="A9" s="833">
        <v>3</v>
      </c>
      <c r="B9" s="837" t="s">
        <v>913</v>
      </c>
      <c r="C9" s="835" t="s">
        <v>910</v>
      </c>
      <c r="D9" s="836"/>
    </row>
    <row r="10" spans="1:4" ht="30" customHeight="1">
      <c r="A10" s="833"/>
      <c r="B10" s="834" t="s">
        <v>911</v>
      </c>
      <c r="C10" s="835" t="s">
        <v>910</v>
      </c>
      <c r="D10" s="836"/>
    </row>
    <row r="11" spans="1:4" ht="42.95" customHeight="1">
      <c r="A11" s="833"/>
      <c r="B11" s="837" t="s">
        <v>914</v>
      </c>
      <c r="C11" s="835"/>
      <c r="D11" s="836"/>
    </row>
    <row r="12" spans="1:4" ht="30" customHeight="1">
      <c r="A12" s="838"/>
      <c r="B12" s="839" t="s">
        <v>911</v>
      </c>
      <c r="C12" s="840"/>
      <c r="D12" s="841"/>
    </row>
  </sheetData>
  <mergeCells count="1">
    <mergeCell ref="A2:D2"/>
  </mergeCells>
  <printOptions horizontalCentered="1" verticalCentered="1"/>
  <pageMargins left="0.25" right="0.25" top="0.25" bottom="0.25"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view="pageBreakPreview" zoomScale="60" workbookViewId="0">
      <selection activeCell="A2" sqref="A2:L2"/>
    </sheetView>
  </sheetViews>
  <sheetFormatPr defaultColWidth="9" defaultRowHeight="16.5"/>
  <cols>
    <col min="1" max="1" width="9" style="868"/>
    <col min="2" max="2" width="43.265625" style="843" customWidth="1"/>
    <col min="3" max="4" width="10" style="844" customWidth="1"/>
    <col min="5" max="5" width="12.3984375" style="844" customWidth="1"/>
    <col min="6" max="6" width="14.3984375" style="844" customWidth="1"/>
    <col min="7" max="7" width="12.265625" style="844" customWidth="1"/>
    <col min="8" max="8" width="14.73046875" style="844" customWidth="1"/>
    <col min="9" max="9" width="11.86328125" style="844" customWidth="1"/>
    <col min="10" max="10" width="12.3984375" style="844" customWidth="1"/>
    <col min="11" max="11" width="12.265625" style="844" customWidth="1"/>
    <col min="12" max="12" width="13.59765625" style="844" customWidth="1"/>
    <col min="13" max="16384" width="9" style="844"/>
  </cols>
  <sheetData>
    <row r="1" spans="1:12" ht="48" customHeight="1">
      <c r="A1" s="819" t="s">
        <v>450</v>
      </c>
      <c r="L1" s="821" t="s">
        <v>786</v>
      </c>
    </row>
    <row r="2" spans="1:12" ht="55.5" customHeight="1">
      <c r="A2" s="845" t="s">
        <v>915</v>
      </c>
      <c r="B2" s="846"/>
      <c r="C2" s="846"/>
      <c r="D2" s="846"/>
      <c r="E2" s="846"/>
      <c r="F2" s="846"/>
      <c r="G2" s="846"/>
      <c r="H2" s="846"/>
      <c r="I2" s="846"/>
      <c r="J2" s="846"/>
      <c r="K2" s="846"/>
      <c r="L2" s="846"/>
    </row>
    <row r="3" spans="1:12" s="850" customFormat="1" ht="29.1" customHeight="1">
      <c r="A3" s="847" t="s">
        <v>0</v>
      </c>
      <c r="B3" s="848" t="s">
        <v>1</v>
      </c>
      <c r="C3" s="847" t="s">
        <v>393</v>
      </c>
      <c r="D3" s="847" t="s">
        <v>916</v>
      </c>
      <c r="E3" s="847"/>
      <c r="F3" s="847"/>
      <c r="G3" s="847"/>
      <c r="H3" s="847"/>
      <c r="I3" s="847"/>
      <c r="J3" s="847"/>
      <c r="K3" s="847"/>
      <c r="L3" s="849" t="s">
        <v>3</v>
      </c>
    </row>
    <row r="4" spans="1:12" s="850" customFormat="1" ht="33" customHeight="1">
      <c r="A4" s="847"/>
      <c r="B4" s="848"/>
      <c r="C4" s="847"/>
      <c r="D4" s="851" t="s">
        <v>917</v>
      </c>
      <c r="E4" s="852"/>
      <c r="F4" s="852"/>
      <c r="G4" s="852"/>
      <c r="H4" s="853"/>
      <c r="I4" s="851" t="s">
        <v>918</v>
      </c>
      <c r="J4" s="852"/>
      <c r="K4" s="853"/>
      <c r="L4" s="854"/>
    </row>
    <row r="5" spans="1:12" s="850" customFormat="1" ht="91.5" customHeight="1">
      <c r="A5" s="847"/>
      <c r="B5" s="848"/>
      <c r="C5" s="847"/>
      <c r="D5" s="855" t="s">
        <v>81</v>
      </c>
      <c r="E5" s="855" t="s">
        <v>919</v>
      </c>
      <c r="F5" s="855" t="s">
        <v>920</v>
      </c>
      <c r="G5" s="855" t="s">
        <v>921</v>
      </c>
      <c r="H5" s="855" t="s">
        <v>922</v>
      </c>
      <c r="I5" s="855" t="s">
        <v>923</v>
      </c>
      <c r="J5" s="855" t="s">
        <v>924</v>
      </c>
      <c r="K5" s="855" t="s">
        <v>925</v>
      </c>
      <c r="L5" s="856"/>
    </row>
    <row r="6" spans="1:12" s="859" customFormat="1" ht="13.15">
      <c r="A6" s="857">
        <v>1</v>
      </c>
      <c r="B6" s="858">
        <v>2</v>
      </c>
      <c r="C6" s="857">
        <v>3</v>
      </c>
      <c r="D6" s="858">
        <v>4</v>
      </c>
      <c r="E6" s="857">
        <v>5</v>
      </c>
      <c r="F6" s="858">
        <v>6</v>
      </c>
      <c r="G6" s="857">
        <v>7</v>
      </c>
      <c r="H6" s="858">
        <v>8</v>
      </c>
      <c r="I6" s="857">
        <v>9</v>
      </c>
      <c r="J6" s="858">
        <v>10</v>
      </c>
      <c r="K6" s="857">
        <v>11</v>
      </c>
      <c r="L6" s="858">
        <v>12</v>
      </c>
    </row>
    <row r="7" spans="1:12" s="865" customFormat="1" ht="62.1" customHeight="1">
      <c r="A7" s="860">
        <v>1</v>
      </c>
      <c r="B7" s="861" t="s">
        <v>926</v>
      </c>
      <c r="C7" s="862">
        <v>13</v>
      </c>
      <c r="D7" s="863">
        <v>33.668999999999997</v>
      </c>
      <c r="E7" s="864">
        <v>3.8950999999999998</v>
      </c>
      <c r="F7" s="864">
        <v>0</v>
      </c>
      <c r="G7" s="864">
        <v>29.338999999999999</v>
      </c>
      <c r="H7" s="864">
        <v>0.2457</v>
      </c>
      <c r="I7" s="864">
        <v>0.14000000000000001</v>
      </c>
      <c r="J7" s="864">
        <v>4.9200000000000001E-2</v>
      </c>
      <c r="K7" s="864">
        <v>0</v>
      </c>
      <c r="L7" s="863"/>
    </row>
    <row r="8" spans="1:12" s="865" customFormat="1" ht="53.1" customHeight="1">
      <c r="A8" s="860"/>
      <c r="B8" s="866" t="s">
        <v>927</v>
      </c>
      <c r="C8" s="862">
        <v>1</v>
      </c>
      <c r="D8" s="863">
        <v>1.4530000000000001</v>
      </c>
      <c r="E8" s="864"/>
      <c r="F8" s="864"/>
      <c r="G8" s="864">
        <v>1.4530000000000001</v>
      </c>
      <c r="H8" s="864"/>
      <c r="I8" s="864"/>
      <c r="J8" s="864"/>
      <c r="K8" s="864"/>
      <c r="L8" s="863"/>
    </row>
    <row r="9" spans="1:12" s="865" customFormat="1" ht="53.1" customHeight="1">
      <c r="A9" s="860"/>
      <c r="B9" s="866" t="s">
        <v>928</v>
      </c>
      <c r="C9" s="862">
        <v>2</v>
      </c>
      <c r="D9" s="863">
        <v>3.0296999999999996</v>
      </c>
      <c r="E9" s="864">
        <v>3.0019999999999998</v>
      </c>
      <c r="F9" s="864"/>
      <c r="G9" s="864"/>
      <c r="H9" s="864">
        <v>2.7699999999999999E-2</v>
      </c>
      <c r="I9" s="864"/>
      <c r="J9" s="864"/>
      <c r="K9" s="864"/>
      <c r="L9" s="863"/>
    </row>
    <row r="10" spans="1:12" s="865" customFormat="1" ht="53.1" customHeight="1">
      <c r="A10" s="860"/>
      <c r="B10" s="866" t="s">
        <v>929</v>
      </c>
      <c r="C10" s="862">
        <v>3</v>
      </c>
      <c r="D10" s="863">
        <v>0.76949999999999996</v>
      </c>
      <c r="E10" s="864">
        <v>0.72029999999999994</v>
      </c>
      <c r="F10" s="864"/>
      <c r="G10" s="864"/>
      <c r="H10" s="864"/>
      <c r="I10" s="864"/>
      <c r="J10" s="864">
        <v>4.9200000000000001E-2</v>
      </c>
      <c r="K10" s="864"/>
      <c r="L10" s="863"/>
    </row>
    <row r="11" spans="1:12" s="865" customFormat="1" ht="53.1" customHeight="1">
      <c r="A11" s="860"/>
      <c r="B11" s="867" t="s">
        <v>930</v>
      </c>
      <c r="C11" s="862">
        <v>2</v>
      </c>
      <c r="D11" s="863">
        <v>7.7560000000000002</v>
      </c>
      <c r="E11" s="864"/>
      <c r="F11" s="864"/>
      <c r="G11" s="864">
        <v>7.7560000000000002</v>
      </c>
      <c r="H11" s="864"/>
      <c r="I11" s="864"/>
      <c r="J11" s="864"/>
      <c r="K11" s="864"/>
      <c r="L11" s="863"/>
    </row>
    <row r="12" spans="1:12" s="865" customFormat="1" ht="53.1" customHeight="1">
      <c r="A12" s="860"/>
      <c r="B12" s="867" t="s">
        <v>931</v>
      </c>
      <c r="C12" s="862">
        <v>2</v>
      </c>
      <c r="D12" s="863">
        <v>0.27</v>
      </c>
      <c r="E12" s="864"/>
      <c r="F12" s="864"/>
      <c r="G12" s="864">
        <v>0.13</v>
      </c>
      <c r="H12" s="864"/>
      <c r="I12" s="864">
        <v>0.14000000000000001</v>
      </c>
      <c r="J12" s="864"/>
      <c r="K12" s="864"/>
      <c r="L12" s="863"/>
    </row>
    <row r="13" spans="1:12" s="865" customFormat="1" ht="62.1" customHeight="1">
      <c r="A13" s="860"/>
      <c r="B13" s="867" t="s">
        <v>932</v>
      </c>
      <c r="C13" s="862">
        <v>1</v>
      </c>
      <c r="D13" s="863">
        <v>0.22</v>
      </c>
      <c r="E13" s="864">
        <v>0.17280000000000001</v>
      </c>
      <c r="F13" s="864"/>
      <c r="G13" s="864"/>
      <c r="H13" s="864">
        <v>4.7199999999999999E-2</v>
      </c>
      <c r="I13" s="864"/>
      <c r="J13" s="864"/>
      <c r="K13" s="864"/>
      <c r="L13" s="863"/>
    </row>
    <row r="14" spans="1:12" s="865" customFormat="1" ht="62.1" customHeight="1">
      <c r="A14" s="860"/>
      <c r="B14" s="867" t="s">
        <v>933</v>
      </c>
      <c r="C14" s="862">
        <v>2</v>
      </c>
      <c r="D14" s="863">
        <v>20.1708</v>
      </c>
      <c r="E14" s="864"/>
      <c r="F14" s="864"/>
      <c r="G14" s="864">
        <v>20</v>
      </c>
      <c r="H14" s="864">
        <v>0.17080000000000001</v>
      </c>
      <c r="I14" s="864"/>
      <c r="J14" s="864"/>
      <c r="K14" s="864"/>
      <c r="L14" s="863"/>
    </row>
    <row r="15" spans="1:12" ht="54" customHeight="1">
      <c r="B15" s="866" t="s">
        <v>934</v>
      </c>
      <c r="C15" s="862">
        <v>0</v>
      </c>
      <c r="D15" s="863"/>
      <c r="E15" s="863"/>
      <c r="F15" s="863"/>
      <c r="G15" s="863"/>
      <c r="H15" s="863"/>
      <c r="I15" s="863"/>
      <c r="J15" s="863"/>
      <c r="K15" s="863"/>
      <c r="L15" s="863"/>
    </row>
    <row r="16" spans="1:12" ht="54" customHeight="1">
      <c r="A16" s="860">
        <v>2</v>
      </c>
      <c r="B16" s="869" t="s">
        <v>935</v>
      </c>
      <c r="C16" s="870">
        <v>852</v>
      </c>
      <c r="D16" s="871">
        <v>1685.2224700000002</v>
      </c>
      <c r="E16" s="871">
        <v>356.07486</v>
      </c>
      <c r="F16" s="871">
        <v>24.4253</v>
      </c>
      <c r="G16" s="871">
        <v>942.50930000000005</v>
      </c>
      <c r="H16" s="871">
        <v>199.66379999999998</v>
      </c>
      <c r="I16" s="871">
        <v>5.1311000000000009</v>
      </c>
      <c r="J16" s="871">
        <v>110.51465</v>
      </c>
      <c r="K16" s="871">
        <v>46.903459999999995</v>
      </c>
      <c r="L16" s="871"/>
    </row>
    <row r="17" spans="1:12" ht="54" customHeight="1">
      <c r="A17" s="872"/>
      <c r="B17" s="866" t="s">
        <v>927</v>
      </c>
      <c r="C17" s="870">
        <v>69</v>
      </c>
      <c r="D17" s="871">
        <v>34.758100000000006</v>
      </c>
      <c r="E17" s="871">
        <v>13.607699999999999</v>
      </c>
      <c r="F17" s="871"/>
      <c r="G17" s="871">
        <v>10.474300000000001</v>
      </c>
      <c r="H17" s="871">
        <v>5.819</v>
      </c>
      <c r="I17" s="871">
        <v>0.66239999999999999</v>
      </c>
      <c r="J17" s="871">
        <v>4.1565000000000003</v>
      </c>
      <c r="K17" s="871">
        <v>3.8199999999999998E-2</v>
      </c>
      <c r="L17" s="871"/>
    </row>
    <row r="18" spans="1:12" ht="54" customHeight="1">
      <c r="A18" s="872"/>
      <c r="B18" s="866" t="s">
        <v>928</v>
      </c>
      <c r="C18" s="870">
        <v>89</v>
      </c>
      <c r="D18" s="871">
        <v>536.20000000000005</v>
      </c>
      <c r="E18" s="871">
        <v>32.060899999999997</v>
      </c>
      <c r="F18" s="871"/>
      <c r="G18" s="871">
        <v>472.33489999999995</v>
      </c>
      <c r="H18" s="871">
        <v>11.1006</v>
      </c>
      <c r="I18" s="871">
        <v>0.46090000000000003</v>
      </c>
      <c r="J18" s="871">
        <v>6.7000999999999999</v>
      </c>
      <c r="K18" s="871">
        <v>13.5426</v>
      </c>
      <c r="L18" s="871"/>
    </row>
    <row r="19" spans="1:12" ht="54" customHeight="1">
      <c r="A19" s="872"/>
      <c r="B19" s="866" t="s">
        <v>929</v>
      </c>
      <c r="C19" s="870">
        <v>124</v>
      </c>
      <c r="D19" s="871">
        <v>88.070670000000007</v>
      </c>
      <c r="E19" s="871">
        <v>14.186059999999999</v>
      </c>
      <c r="F19" s="871">
        <v>6.1390000000000002</v>
      </c>
      <c r="G19" s="871">
        <v>12.275800000000002</v>
      </c>
      <c r="H19" s="871">
        <v>32.473100000000002</v>
      </c>
      <c r="I19" s="871">
        <v>0.1389</v>
      </c>
      <c r="J19" s="871">
        <v>22.410599999999999</v>
      </c>
      <c r="K19" s="871">
        <v>0.44721</v>
      </c>
      <c r="L19" s="871"/>
    </row>
    <row r="20" spans="1:12" ht="54" customHeight="1">
      <c r="A20" s="872"/>
      <c r="B20" s="867" t="s">
        <v>930</v>
      </c>
      <c r="C20" s="870">
        <v>126</v>
      </c>
      <c r="D20" s="871">
        <v>153.93519999999998</v>
      </c>
      <c r="E20" s="871">
        <v>37.448599999999999</v>
      </c>
      <c r="F20" s="871"/>
      <c r="G20" s="871">
        <v>57.020099999999999</v>
      </c>
      <c r="H20" s="871">
        <v>42.077199999999998</v>
      </c>
      <c r="I20" s="871">
        <v>0.15300000000000002</v>
      </c>
      <c r="J20" s="871">
        <v>16.869899999999998</v>
      </c>
      <c r="K20" s="871">
        <v>0.3664</v>
      </c>
      <c r="L20" s="871"/>
    </row>
    <row r="21" spans="1:12" ht="54" customHeight="1">
      <c r="A21" s="872"/>
      <c r="B21" s="867" t="s">
        <v>931</v>
      </c>
      <c r="C21" s="870">
        <v>124</v>
      </c>
      <c r="D21" s="871">
        <v>189.84549999999999</v>
      </c>
      <c r="E21" s="871">
        <v>81.629599999999996</v>
      </c>
      <c r="F21" s="871">
        <v>2.64</v>
      </c>
      <c r="G21" s="871">
        <v>58.840499999999992</v>
      </c>
      <c r="H21" s="871">
        <v>35.902799999999999</v>
      </c>
      <c r="I21" s="871">
        <v>1.9214000000000002</v>
      </c>
      <c r="J21" s="871">
        <v>4.4955000000000007</v>
      </c>
      <c r="K21" s="871">
        <v>4.4156999999999993</v>
      </c>
      <c r="L21" s="871"/>
    </row>
    <row r="22" spans="1:12" ht="54" customHeight="1">
      <c r="A22" s="872"/>
      <c r="B22" s="867" t="s">
        <v>932</v>
      </c>
      <c r="C22" s="870">
        <v>102</v>
      </c>
      <c r="D22" s="871">
        <v>205.98695000000001</v>
      </c>
      <c r="E22" s="871">
        <v>83.391900000000007</v>
      </c>
      <c r="F22" s="871">
        <v>3.6662999999999997</v>
      </c>
      <c r="G22" s="871">
        <v>93.071300000000022</v>
      </c>
      <c r="H22" s="871">
        <v>20.9527</v>
      </c>
      <c r="I22" s="871">
        <v>0.35399999999999998</v>
      </c>
      <c r="J22" s="871">
        <v>2.7253000000000003</v>
      </c>
      <c r="K22" s="871">
        <v>1.82545</v>
      </c>
      <c r="L22" s="871"/>
    </row>
    <row r="23" spans="1:12" ht="54" customHeight="1">
      <c r="A23" s="872"/>
      <c r="B23" s="867" t="s">
        <v>933</v>
      </c>
      <c r="C23" s="870">
        <v>97</v>
      </c>
      <c r="D23" s="871">
        <v>228.31065000000001</v>
      </c>
      <c r="E23" s="871">
        <v>29.935099999999998</v>
      </c>
      <c r="F23" s="871">
        <v>3.38</v>
      </c>
      <c r="G23" s="871">
        <v>146.30880000000002</v>
      </c>
      <c r="H23" s="871">
        <v>10.254000000000001</v>
      </c>
      <c r="I23" s="871">
        <v>1.0881000000000001</v>
      </c>
      <c r="J23" s="871">
        <v>35.876750000000001</v>
      </c>
      <c r="K23" s="871">
        <v>1.4678999999999969</v>
      </c>
      <c r="L23" s="871"/>
    </row>
    <row r="24" spans="1:12" ht="34.35" customHeight="1">
      <c r="A24" s="872"/>
      <c r="B24" s="866" t="s">
        <v>934</v>
      </c>
      <c r="C24" s="870">
        <v>121</v>
      </c>
      <c r="D24" s="871">
        <v>248.11539999999997</v>
      </c>
      <c r="E24" s="871">
        <v>63.815000000000005</v>
      </c>
      <c r="F24" s="871">
        <v>8.6</v>
      </c>
      <c r="G24" s="871">
        <v>92.183599999999998</v>
      </c>
      <c r="H24" s="871">
        <v>41.084399999999995</v>
      </c>
      <c r="I24" s="871">
        <v>0.35240000000000005</v>
      </c>
      <c r="J24" s="871">
        <v>17.28</v>
      </c>
      <c r="K24" s="871">
        <v>24.799999999999997</v>
      </c>
      <c r="L24" s="871"/>
    </row>
  </sheetData>
  <mergeCells count="8">
    <mergeCell ref="A2:L2"/>
    <mergeCell ref="A3:A5"/>
    <mergeCell ref="B3:B5"/>
    <mergeCell ref="C3:C5"/>
    <mergeCell ref="D3:K3"/>
    <mergeCell ref="L3:L5"/>
    <mergeCell ref="D4:H4"/>
    <mergeCell ref="I4:K4"/>
  </mergeCells>
  <printOptions horizontalCentered="1" verticalCentered="1"/>
  <pageMargins left="0.25" right="0.25" top="0.25" bottom="0.25" header="0" footer="0.1"/>
  <pageSetup paperSize="9" scale="75" orientation="landscape" r:id="rId1"/>
  <headerFoot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view="pageBreakPreview" zoomScale="60" workbookViewId="0">
      <selection activeCell="A2" sqref="A2:I2"/>
    </sheetView>
  </sheetViews>
  <sheetFormatPr defaultColWidth="9" defaultRowHeight="16.5"/>
  <cols>
    <col min="1" max="1" width="5.73046875" style="899" customWidth="1"/>
    <col min="2" max="2" width="41" style="873" customWidth="1"/>
    <col min="3" max="3" width="16.3984375" style="888" customWidth="1"/>
    <col min="4" max="4" width="16.265625" style="888" customWidth="1"/>
    <col min="5" max="5" width="17.3984375" style="888" customWidth="1"/>
    <col min="6" max="6" width="13.3984375" style="888" customWidth="1"/>
    <col min="7" max="7" width="17.1328125" style="888" customWidth="1"/>
    <col min="8" max="8" width="18.1328125" style="888" customWidth="1"/>
    <col min="9" max="9" width="12.3984375" style="888" customWidth="1"/>
    <col min="10" max="16384" width="9" style="888"/>
  </cols>
  <sheetData>
    <row r="1" spans="1:9" s="874" customFormat="1" ht="42" customHeight="1">
      <c r="A1" s="819" t="s">
        <v>450</v>
      </c>
      <c r="B1" s="873"/>
      <c r="I1" s="821" t="s">
        <v>787</v>
      </c>
    </row>
    <row r="2" spans="1:9" s="874" customFormat="1" ht="54" customHeight="1">
      <c r="A2" s="875" t="s">
        <v>936</v>
      </c>
      <c r="B2" s="876"/>
      <c r="C2" s="876"/>
      <c r="D2" s="876"/>
      <c r="E2" s="876"/>
      <c r="F2" s="876"/>
      <c r="G2" s="876"/>
      <c r="H2" s="876"/>
      <c r="I2" s="876"/>
    </row>
    <row r="3" spans="1:9" s="883" customFormat="1" ht="36" customHeight="1">
      <c r="A3" s="877" t="s">
        <v>0</v>
      </c>
      <c r="B3" s="877" t="s">
        <v>937</v>
      </c>
      <c r="C3" s="878" t="s">
        <v>938</v>
      </c>
      <c r="D3" s="879" t="s">
        <v>939</v>
      </c>
      <c r="E3" s="880"/>
      <c r="F3" s="881" t="s">
        <v>940</v>
      </c>
      <c r="G3" s="879" t="s">
        <v>941</v>
      </c>
      <c r="H3" s="882"/>
      <c r="I3" s="877" t="s">
        <v>3</v>
      </c>
    </row>
    <row r="4" spans="1:9" s="886" customFormat="1" ht="109.5" customHeight="1">
      <c r="A4" s="877"/>
      <c r="B4" s="877"/>
      <c r="C4" s="878"/>
      <c r="D4" s="884" t="s">
        <v>942</v>
      </c>
      <c r="E4" s="884" t="s">
        <v>943</v>
      </c>
      <c r="F4" s="885"/>
      <c r="G4" s="884" t="s">
        <v>944</v>
      </c>
      <c r="H4" s="884" t="s">
        <v>945</v>
      </c>
      <c r="I4" s="877"/>
    </row>
    <row r="5" spans="1:9">
      <c r="A5" s="887">
        <v>1</v>
      </c>
      <c r="B5" s="887">
        <v>2</v>
      </c>
      <c r="C5" s="887">
        <v>3</v>
      </c>
      <c r="D5" s="887">
        <v>4</v>
      </c>
      <c r="E5" s="887">
        <v>5</v>
      </c>
      <c r="F5" s="887">
        <v>6</v>
      </c>
      <c r="G5" s="887">
        <v>7</v>
      </c>
      <c r="H5" s="887">
        <v>8</v>
      </c>
      <c r="I5" s="887">
        <v>9</v>
      </c>
    </row>
    <row r="6" spans="1:9" ht="33.75" customHeight="1">
      <c r="A6" s="889">
        <v>1</v>
      </c>
      <c r="B6" s="890" t="s">
        <v>946</v>
      </c>
      <c r="C6" s="890"/>
      <c r="D6" s="890"/>
      <c r="E6" s="890"/>
      <c r="F6" s="890"/>
      <c r="G6" s="890"/>
      <c r="H6" s="890"/>
      <c r="I6" s="890"/>
    </row>
    <row r="7" spans="1:9" s="892" customFormat="1" ht="61.9" customHeight="1">
      <c r="A7" s="889">
        <v>2</v>
      </c>
      <c r="B7" s="837" t="s">
        <v>947</v>
      </c>
      <c r="C7" s="891"/>
      <c r="D7" s="891"/>
      <c r="E7" s="891"/>
      <c r="F7" s="891"/>
      <c r="G7" s="891"/>
      <c r="H7" s="891"/>
      <c r="I7" s="891"/>
    </row>
    <row r="8" spans="1:9" s="892" customFormat="1" ht="49.35" customHeight="1">
      <c r="A8" s="889">
        <v>3</v>
      </c>
      <c r="B8" s="837" t="s">
        <v>948</v>
      </c>
      <c r="C8" s="891"/>
      <c r="D8" s="891"/>
      <c r="E8" s="891"/>
      <c r="F8" s="893"/>
      <c r="G8" s="891"/>
      <c r="H8" s="891"/>
      <c r="I8" s="891"/>
    </row>
    <row r="9" spans="1:9" s="892" customFormat="1" ht="41.1" customHeight="1">
      <c r="A9" s="889">
        <v>4</v>
      </c>
      <c r="B9" s="894" t="s">
        <v>949</v>
      </c>
      <c r="C9" s="891"/>
      <c r="D9" s="891"/>
      <c r="E9" s="891"/>
      <c r="F9" s="893"/>
      <c r="G9" s="891"/>
      <c r="H9" s="891"/>
      <c r="I9" s="891"/>
    </row>
    <row r="10" spans="1:9" s="892" customFormat="1" ht="45" customHeight="1">
      <c r="A10" s="889">
        <v>5</v>
      </c>
      <c r="B10" s="895" t="s">
        <v>950</v>
      </c>
      <c r="C10" s="891"/>
      <c r="D10" s="891"/>
      <c r="E10" s="891"/>
      <c r="F10" s="891"/>
      <c r="G10" s="891"/>
      <c r="H10" s="891"/>
      <c r="I10" s="891"/>
    </row>
    <row r="11" spans="1:9" s="892" customFormat="1" ht="42.75" customHeight="1">
      <c r="A11" s="889"/>
      <c r="B11" s="894" t="s">
        <v>932</v>
      </c>
      <c r="C11" s="891">
        <v>218.8</v>
      </c>
      <c r="D11" s="891">
        <v>218.8</v>
      </c>
      <c r="E11" s="891"/>
      <c r="F11" s="891"/>
      <c r="G11" s="891"/>
      <c r="H11" s="891"/>
      <c r="I11" s="834" t="s">
        <v>951</v>
      </c>
    </row>
    <row r="12" spans="1:9" ht="24.4" customHeight="1">
      <c r="A12" s="889"/>
      <c r="B12" s="895"/>
      <c r="C12" s="890"/>
      <c r="D12" s="890"/>
      <c r="E12" s="890"/>
      <c r="F12" s="890"/>
      <c r="G12" s="890"/>
      <c r="H12" s="890"/>
      <c r="I12" s="890"/>
    </row>
    <row r="13" spans="1:9" s="892" customFormat="1">
      <c r="A13" s="896"/>
      <c r="B13" s="897"/>
      <c r="C13" s="898"/>
      <c r="D13" s="898"/>
      <c r="E13" s="898"/>
      <c r="F13" s="898"/>
      <c r="G13" s="898"/>
      <c r="H13" s="898"/>
      <c r="I13" s="898"/>
    </row>
  </sheetData>
  <mergeCells count="8">
    <mergeCell ref="A2:I2"/>
    <mergeCell ref="A3:A4"/>
    <mergeCell ref="B3:B4"/>
    <mergeCell ref="C3:C4"/>
    <mergeCell ref="D3:E3"/>
    <mergeCell ref="F3:F4"/>
    <mergeCell ref="G3:H3"/>
    <mergeCell ref="I3:I4"/>
  </mergeCells>
  <printOptions horizontalCentered="1" verticalCentered="1"/>
  <pageMargins left="0.25" right="0.25" top="0.25" bottom="0.25" header="0" footer="0"/>
  <pageSetup paperSize="9" scale="80" orientation="landscape" r:id="rId1"/>
  <headerFooter>
    <oddFooter>&amp;C&amp;"Calibri,Regular"&amp;K000000&amp;P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view="pageBreakPreview" zoomScale="60" workbookViewId="0">
      <selection activeCell="A2" sqref="A2:I2"/>
    </sheetView>
  </sheetViews>
  <sheetFormatPr defaultColWidth="9" defaultRowHeight="16.5"/>
  <cols>
    <col min="1" max="1" width="5.73046875" style="899" customWidth="1"/>
    <col min="2" max="2" width="46.73046875" style="873" customWidth="1"/>
    <col min="3" max="3" width="13.3984375" style="888" customWidth="1"/>
    <col min="4" max="4" width="20" style="888" customWidth="1"/>
    <col min="5" max="5" width="18.3984375" style="888" customWidth="1"/>
    <col min="6" max="6" width="16.73046875" style="888" customWidth="1"/>
    <col min="7" max="7" width="20.73046875" style="888" customWidth="1"/>
    <col min="8" max="8" width="19.73046875" style="888" customWidth="1"/>
    <col min="9" max="9" width="12" style="888" customWidth="1"/>
    <col min="10" max="16384" width="9" style="888"/>
  </cols>
  <sheetData>
    <row r="1" spans="1:9" s="874" customFormat="1" ht="42.95" customHeight="1">
      <c r="A1" s="819" t="s">
        <v>450</v>
      </c>
      <c r="B1" s="873"/>
      <c r="I1" s="821" t="s">
        <v>788</v>
      </c>
    </row>
    <row r="2" spans="1:9" s="874" customFormat="1" ht="58.5" customHeight="1">
      <c r="A2" s="875" t="s">
        <v>952</v>
      </c>
      <c r="B2" s="876"/>
      <c r="C2" s="876"/>
      <c r="D2" s="876"/>
      <c r="E2" s="876"/>
      <c r="F2" s="876"/>
      <c r="G2" s="876"/>
      <c r="H2" s="876"/>
      <c r="I2" s="876"/>
    </row>
    <row r="3" spans="1:9" s="874" customFormat="1" ht="28.5" customHeight="1">
      <c r="A3" s="900"/>
      <c r="B3" s="900"/>
      <c r="C3" s="900"/>
      <c r="D3" s="900"/>
      <c r="E3" s="900"/>
      <c r="F3" s="900"/>
      <c r="G3" s="900"/>
      <c r="H3" s="900"/>
      <c r="I3" s="900"/>
    </row>
    <row r="4" spans="1:9" s="883" customFormat="1" ht="46.5" customHeight="1">
      <c r="A4" s="877" t="s">
        <v>0</v>
      </c>
      <c r="B4" s="877" t="s">
        <v>937</v>
      </c>
      <c r="C4" s="878" t="s">
        <v>938</v>
      </c>
      <c r="D4" s="878" t="s">
        <v>953</v>
      </c>
      <c r="E4" s="877"/>
      <c r="F4" s="881" t="s">
        <v>940</v>
      </c>
      <c r="G4" s="879" t="s">
        <v>941</v>
      </c>
      <c r="H4" s="882"/>
      <c r="I4" s="877" t="s">
        <v>3</v>
      </c>
    </row>
    <row r="5" spans="1:9" s="886" customFormat="1" ht="96.75" customHeight="1">
      <c r="A5" s="877"/>
      <c r="B5" s="877"/>
      <c r="C5" s="878"/>
      <c r="D5" s="884" t="s">
        <v>942</v>
      </c>
      <c r="E5" s="884" t="s">
        <v>943</v>
      </c>
      <c r="F5" s="885"/>
      <c r="G5" s="884" t="s">
        <v>944</v>
      </c>
      <c r="H5" s="884" t="s">
        <v>945</v>
      </c>
      <c r="I5" s="877"/>
    </row>
    <row r="6" spans="1:9">
      <c r="A6" s="887">
        <v>1</v>
      </c>
      <c r="B6" s="887">
        <v>2</v>
      </c>
      <c r="C6" s="887">
        <v>3</v>
      </c>
      <c r="D6" s="887">
        <v>4</v>
      </c>
      <c r="E6" s="887">
        <v>5</v>
      </c>
      <c r="F6" s="887">
        <v>6</v>
      </c>
      <c r="G6" s="887">
        <v>7</v>
      </c>
      <c r="H6" s="887">
        <v>8</v>
      </c>
      <c r="I6" s="887">
        <v>9</v>
      </c>
    </row>
    <row r="7" spans="1:9" ht="39" customHeight="1">
      <c r="A7" s="901">
        <v>1</v>
      </c>
      <c r="B7" s="902" t="s">
        <v>954</v>
      </c>
      <c r="C7" s="903"/>
      <c r="D7" s="903"/>
      <c r="E7" s="903"/>
      <c r="F7" s="903"/>
      <c r="G7" s="903"/>
      <c r="H7" s="903"/>
      <c r="I7" s="903"/>
    </row>
    <row r="8" spans="1:9" s="892" customFormat="1" ht="45" customHeight="1">
      <c r="A8" s="904">
        <v>2</v>
      </c>
      <c r="B8" s="905" t="s">
        <v>955</v>
      </c>
      <c r="C8" s="906"/>
      <c r="D8" s="906"/>
      <c r="E8" s="906"/>
      <c r="F8" s="906"/>
      <c r="G8" s="906"/>
      <c r="H8" s="906"/>
      <c r="I8" s="906"/>
    </row>
    <row r="9" spans="1:9" s="892" customFormat="1" ht="30" customHeight="1">
      <c r="A9" s="904">
        <v>3</v>
      </c>
      <c r="B9" s="905" t="s">
        <v>956</v>
      </c>
      <c r="C9" s="907">
        <v>7.32</v>
      </c>
      <c r="D9" s="907">
        <v>7.32</v>
      </c>
      <c r="E9" s="906"/>
      <c r="F9" s="908">
        <v>8.4700000000000006</v>
      </c>
      <c r="G9" s="906"/>
      <c r="H9" s="907">
        <v>8.4700000000000006</v>
      </c>
      <c r="I9" s="909"/>
    </row>
    <row r="10" spans="1:9" s="892" customFormat="1" ht="30" customHeight="1">
      <c r="A10" s="904">
        <v>4</v>
      </c>
      <c r="B10" s="905" t="s">
        <v>957</v>
      </c>
      <c r="C10" s="906"/>
      <c r="D10" s="906"/>
      <c r="E10" s="906"/>
      <c r="F10" s="906"/>
      <c r="G10" s="906"/>
      <c r="H10" s="906"/>
      <c r="I10" s="906"/>
    </row>
    <row r="11" spans="1:9" s="892" customFormat="1" ht="30" customHeight="1">
      <c r="A11" s="910">
        <v>5</v>
      </c>
      <c r="B11" s="911" t="s">
        <v>958</v>
      </c>
      <c r="C11" s="912"/>
      <c r="D11" s="912"/>
      <c r="E11" s="912"/>
      <c r="F11" s="912"/>
      <c r="G11" s="912"/>
      <c r="H11" s="912"/>
      <c r="I11" s="912"/>
    </row>
  </sheetData>
  <mergeCells count="8">
    <mergeCell ref="A2:I2"/>
    <mergeCell ref="A4:A5"/>
    <mergeCell ref="B4:B5"/>
    <mergeCell ref="C4:C5"/>
    <mergeCell ref="D4:E4"/>
    <mergeCell ref="F4:F5"/>
    <mergeCell ref="G4:H4"/>
    <mergeCell ref="I4:I5"/>
  </mergeCells>
  <printOptions horizontalCentered="1" verticalCentered="1"/>
  <pageMargins left="0.2" right="0.2" top="0.25" bottom="0.25" header="0.05" footer="0.05"/>
  <pageSetup paperSize="9" scale="75" orientation="landscape" r:id="rId1"/>
  <headerFooter>
    <oddFooter>&amp;C&amp;"Calibri,Regular"&amp;K000000&amp;P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view="pageBreakPreview" zoomScale="60" workbookViewId="0">
      <selection activeCell="A2" sqref="A2:S2"/>
    </sheetView>
  </sheetViews>
  <sheetFormatPr defaultColWidth="9" defaultRowHeight="16.5"/>
  <cols>
    <col min="1" max="1" width="5.73046875" style="899" customWidth="1"/>
    <col min="2" max="2" width="26.73046875" style="913" customWidth="1"/>
    <col min="3" max="3" width="10" style="888" customWidth="1"/>
    <col min="4" max="4" width="9.73046875" style="888" bestFit="1" customWidth="1"/>
    <col min="5" max="5" width="10" style="888" customWidth="1"/>
    <col min="6" max="6" width="12.265625" style="888" customWidth="1"/>
    <col min="7" max="7" width="7" style="888" customWidth="1"/>
    <col min="8" max="8" width="8.265625" style="888" customWidth="1"/>
    <col min="9" max="9" width="13.3984375" style="888" bestFit="1" customWidth="1"/>
    <col min="10" max="10" width="11.73046875" style="888" customWidth="1"/>
    <col min="11" max="11" width="17" style="888" bestFit="1" customWidth="1"/>
    <col min="12" max="12" width="12.73046875" style="888" bestFit="1" customWidth="1"/>
    <col min="13" max="13" width="12.3984375" style="888" customWidth="1"/>
    <col min="14" max="14" width="7.86328125" style="888" customWidth="1"/>
    <col min="15" max="15" width="7.73046875" style="888" customWidth="1"/>
    <col min="16" max="16" width="17.265625" style="888" customWidth="1"/>
    <col min="17" max="17" width="9.86328125" style="888" customWidth="1"/>
    <col min="18" max="18" width="11.59765625" style="888" bestFit="1" customWidth="1"/>
    <col min="19" max="19" width="7.1328125" style="888" bestFit="1" customWidth="1"/>
    <col min="20" max="16384" width="9" style="888"/>
  </cols>
  <sheetData>
    <row r="1" spans="1:19" ht="41.1" customHeight="1">
      <c r="A1" s="819" t="s">
        <v>450</v>
      </c>
      <c r="S1" s="821" t="s">
        <v>789</v>
      </c>
    </row>
    <row r="2" spans="1:19" ht="59.25" customHeight="1">
      <c r="A2" s="914" t="s">
        <v>959</v>
      </c>
      <c r="B2" s="915"/>
      <c r="C2" s="915"/>
      <c r="D2" s="915"/>
      <c r="E2" s="915"/>
      <c r="F2" s="915"/>
      <c r="G2" s="915"/>
      <c r="H2" s="915"/>
      <c r="I2" s="915"/>
      <c r="J2" s="915"/>
      <c r="K2" s="915"/>
      <c r="L2" s="915"/>
      <c r="M2" s="915"/>
      <c r="N2" s="915"/>
      <c r="O2" s="915"/>
      <c r="P2" s="915"/>
      <c r="Q2" s="915"/>
      <c r="R2" s="915"/>
      <c r="S2" s="915"/>
    </row>
    <row r="3" spans="1:19" s="919" customFormat="1" ht="32.1" customHeight="1">
      <c r="A3" s="916" t="s">
        <v>0</v>
      </c>
      <c r="B3" s="917" t="s">
        <v>1</v>
      </c>
      <c r="C3" s="916" t="s">
        <v>393</v>
      </c>
      <c r="D3" s="916" t="s">
        <v>960</v>
      </c>
      <c r="E3" s="916"/>
      <c r="F3" s="916"/>
      <c r="G3" s="916"/>
      <c r="H3" s="916"/>
      <c r="I3" s="916"/>
      <c r="J3" s="916"/>
      <c r="K3" s="916"/>
      <c r="L3" s="916"/>
      <c r="M3" s="916"/>
      <c r="N3" s="916"/>
      <c r="O3" s="916"/>
      <c r="P3" s="916"/>
      <c r="Q3" s="916"/>
      <c r="R3" s="916"/>
      <c r="S3" s="918" t="s">
        <v>3</v>
      </c>
    </row>
    <row r="4" spans="1:19" s="919" customFormat="1" ht="104.25" customHeight="1">
      <c r="A4" s="916"/>
      <c r="B4" s="917"/>
      <c r="C4" s="916"/>
      <c r="D4" s="920" t="s">
        <v>961</v>
      </c>
      <c r="E4" s="920" t="s">
        <v>962</v>
      </c>
      <c r="F4" s="920" t="s">
        <v>963</v>
      </c>
      <c r="G4" s="920" t="s">
        <v>964</v>
      </c>
      <c r="H4" s="920" t="s">
        <v>965</v>
      </c>
      <c r="I4" s="920" t="s">
        <v>966</v>
      </c>
      <c r="J4" s="920" t="s">
        <v>967</v>
      </c>
      <c r="K4" s="920" t="s">
        <v>968</v>
      </c>
      <c r="L4" s="920" t="s">
        <v>969</v>
      </c>
      <c r="M4" s="920" t="s">
        <v>970</v>
      </c>
      <c r="N4" s="920" t="s">
        <v>971</v>
      </c>
      <c r="O4" s="920" t="s">
        <v>972</v>
      </c>
      <c r="P4" s="920" t="s">
        <v>973</v>
      </c>
      <c r="Q4" s="920" t="s">
        <v>974</v>
      </c>
      <c r="R4" s="920" t="s">
        <v>925</v>
      </c>
      <c r="S4" s="921"/>
    </row>
    <row r="5" spans="1:19" s="883" customFormat="1" ht="15.4">
      <c r="A5" s="922">
        <v>1</v>
      </c>
      <c r="B5" s="923">
        <v>2</v>
      </c>
      <c r="C5" s="922">
        <v>3</v>
      </c>
      <c r="D5" s="923">
        <v>4</v>
      </c>
      <c r="E5" s="922">
        <v>5</v>
      </c>
      <c r="F5" s="923">
        <v>6</v>
      </c>
      <c r="G5" s="922">
        <v>7</v>
      </c>
      <c r="H5" s="923">
        <v>8</v>
      </c>
      <c r="I5" s="922">
        <v>9</v>
      </c>
      <c r="J5" s="923">
        <v>10</v>
      </c>
      <c r="K5" s="922">
        <v>11</v>
      </c>
      <c r="L5" s="923">
        <v>12</v>
      </c>
      <c r="M5" s="922">
        <v>13</v>
      </c>
      <c r="N5" s="923">
        <v>14</v>
      </c>
      <c r="O5" s="922">
        <v>15</v>
      </c>
      <c r="P5" s="923">
        <v>16</v>
      </c>
      <c r="Q5" s="922">
        <v>17</v>
      </c>
      <c r="R5" s="923">
        <v>18</v>
      </c>
      <c r="S5" s="922">
        <v>19</v>
      </c>
    </row>
    <row r="6" spans="1:19" ht="30">
      <c r="A6" s="924">
        <v>1</v>
      </c>
      <c r="B6" s="925" t="s">
        <v>975</v>
      </c>
      <c r="C6" s="926">
        <f t="shared" ref="C6:R6" si="0">SUM(C7:C14)</f>
        <v>589</v>
      </c>
      <c r="D6" s="926">
        <f t="shared" si="0"/>
        <v>31.24389</v>
      </c>
      <c r="E6" s="926">
        <f t="shared" si="0"/>
        <v>8.9398100000000014</v>
      </c>
      <c r="F6" s="926">
        <f t="shared" si="0"/>
        <v>2.8999700000000002</v>
      </c>
      <c r="G6" s="927">
        <f t="shared" si="0"/>
        <v>0</v>
      </c>
      <c r="H6" s="926">
        <f t="shared" si="0"/>
        <v>22.246210000000001</v>
      </c>
      <c r="I6" s="926">
        <f t="shared" si="0"/>
        <v>426.47861999999998</v>
      </c>
      <c r="J6" s="927">
        <f t="shared" si="0"/>
        <v>0</v>
      </c>
      <c r="K6" s="926">
        <f t="shared" si="0"/>
        <v>1215.43146</v>
      </c>
      <c r="L6" s="926">
        <f t="shared" si="0"/>
        <v>464.31681000000003</v>
      </c>
      <c r="M6" s="927">
        <f t="shared" si="0"/>
        <v>0</v>
      </c>
      <c r="N6" s="927">
        <f t="shared" si="0"/>
        <v>0</v>
      </c>
      <c r="O6" s="927">
        <f t="shared" si="0"/>
        <v>0</v>
      </c>
      <c r="P6" s="927">
        <f t="shared" si="0"/>
        <v>0</v>
      </c>
      <c r="Q6" s="926">
        <f t="shared" si="0"/>
        <v>16.372450000000001</v>
      </c>
      <c r="R6" s="926">
        <f t="shared" si="0"/>
        <v>7712.6339700000008</v>
      </c>
      <c r="S6" s="928"/>
    </row>
    <row r="7" spans="1:19">
      <c r="A7" s="929"/>
      <c r="B7" s="930" t="s">
        <v>927</v>
      </c>
      <c r="C7" s="931">
        <v>6</v>
      </c>
      <c r="D7" s="932">
        <v>0.9</v>
      </c>
      <c r="E7" s="932">
        <v>1.48106</v>
      </c>
      <c r="F7" s="932"/>
      <c r="G7" s="932"/>
      <c r="H7" s="932">
        <v>3.0878700000000001</v>
      </c>
      <c r="I7" s="932">
        <v>17.52666</v>
      </c>
      <c r="J7" s="932"/>
      <c r="K7" s="932">
        <v>617.97212000000002</v>
      </c>
      <c r="L7" s="932">
        <v>25.40062</v>
      </c>
      <c r="M7" s="932"/>
      <c r="N7" s="932"/>
      <c r="O7" s="932"/>
      <c r="P7" s="932"/>
      <c r="Q7" s="932"/>
      <c r="R7" s="933">
        <v>6639.5906200000009</v>
      </c>
      <c r="S7" s="932"/>
    </row>
    <row r="8" spans="1:19">
      <c r="A8" s="929"/>
      <c r="B8" s="930" t="s">
        <v>928</v>
      </c>
      <c r="C8" s="931">
        <v>57</v>
      </c>
      <c r="D8" s="932">
        <v>9.7497799999999994</v>
      </c>
      <c r="E8" s="932">
        <v>2.8559999999999999</v>
      </c>
      <c r="F8" s="932"/>
      <c r="G8" s="932"/>
      <c r="H8" s="932">
        <v>6.5918100000000006</v>
      </c>
      <c r="I8" s="932">
        <v>29.414709999999996</v>
      </c>
      <c r="J8" s="932"/>
      <c r="K8" s="932"/>
      <c r="L8" s="932">
        <v>40.952970000000001</v>
      </c>
      <c r="M8" s="932"/>
      <c r="N8" s="932"/>
      <c r="O8" s="932"/>
      <c r="P8" s="932"/>
      <c r="Q8" s="932"/>
      <c r="R8" s="932">
        <v>2.6106499999999997</v>
      </c>
      <c r="S8" s="932"/>
    </row>
    <row r="9" spans="1:19">
      <c r="A9" s="929"/>
      <c r="B9" s="930" t="s">
        <v>929</v>
      </c>
      <c r="C9" s="931">
        <v>56</v>
      </c>
      <c r="D9" s="932">
        <v>11.245610000000001</v>
      </c>
      <c r="E9" s="932">
        <v>3.0367000000000002</v>
      </c>
      <c r="F9" s="932"/>
      <c r="G9" s="932"/>
      <c r="H9" s="932">
        <v>3.9366300000000001</v>
      </c>
      <c r="I9" s="932">
        <v>51.266539999999999</v>
      </c>
      <c r="J9" s="932"/>
      <c r="K9" s="932"/>
      <c r="L9" s="932">
        <v>4.8936400000000004</v>
      </c>
      <c r="M9" s="932"/>
      <c r="N9" s="932"/>
      <c r="O9" s="932"/>
      <c r="P9" s="932"/>
      <c r="Q9" s="932"/>
      <c r="R9" s="932">
        <v>15.4405</v>
      </c>
      <c r="S9" s="932"/>
    </row>
    <row r="10" spans="1:19">
      <c r="A10" s="929"/>
      <c r="B10" s="934" t="s">
        <v>930</v>
      </c>
      <c r="C10" s="931">
        <v>63</v>
      </c>
      <c r="D10" s="932">
        <v>6.8411</v>
      </c>
      <c r="E10" s="932">
        <v>8.3830000000000002E-2</v>
      </c>
      <c r="F10" s="932"/>
      <c r="G10" s="932"/>
      <c r="H10" s="932">
        <v>0.88660000000000005</v>
      </c>
      <c r="I10" s="932">
        <v>59.185780000000001</v>
      </c>
      <c r="J10" s="932"/>
      <c r="K10" s="932"/>
      <c r="L10" s="932">
        <v>42.0473</v>
      </c>
      <c r="M10" s="932"/>
      <c r="N10" s="932"/>
      <c r="O10" s="932"/>
      <c r="P10" s="932"/>
      <c r="Q10" s="932"/>
      <c r="R10" s="932">
        <v>86.193899999999999</v>
      </c>
      <c r="S10" s="932"/>
    </row>
    <row r="11" spans="1:19">
      <c r="A11" s="929"/>
      <c r="B11" s="934" t="s">
        <v>931</v>
      </c>
      <c r="C11" s="931">
        <v>125</v>
      </c>
      <c r="D11" s="932">
        <v>1.486</v>
      </c>
      <c r="E11" s="932">
        <v>0.82115000000000005</v>
      </c>
      <c r="F11" s="932"/>
      <c r="G11" s="932"/>
      <c r="H11" s="932">
        <v>5.5842400000000003</v>
      </c>
      <c r="I11" s="932">
        <v>83.248069999999998</v>
      </c>
      <c r="J11" s="932"/>
      <c r="K11" s="932"/>
      <c r="L11" s="932">
        <v>89.969449999999995</v>
      </c>
      <c r="M11" s="932"/>
      <c r="N11" s="932"/>
      <c r="O11" s="932"/>
      <c r="P11" s="932"/>
      <c r="Q11" s="932">
        <v>5.9054099999999998</v>
      </c>
      <c r="R11" s="932">
        <v>34.141979999999997</v>
      </c>
      <c r="S11" s="932"/>
    </row>
    <row r="12" spans="1:19">
      <c r="A12" s="929"/>
      <c r="B12" s="934" t="s">
        <v>932</v>
      </c>
      <c r="C12" s="931">
        <v>102</v>
      </c>
      <c r="D12" s="932"/>
      <c r="E12" s="932">
        <v>0.6</v>
      </c>
      <c r="F12" s="932"/>
      <c r="G12" s="932"/>
      <c r="H12" s="932">
        <v>0.96982999999999997</v>
      </c>
      <c r="I12" s="932">
        <v>78.553169999999994</v>
      </c>
      <c r="J12" s="932"/>
      <c r="K12" s="932"/>
      <c r="L12" s="932">
        <v>78.315259999999995</v>
      </c>
      <c r="M12" s="932"/>
      <c r="N12" s="932"/>
      <c r="O12" s="932"/>
      <c r="P12" s="932"/>
      <c r="Q12" s="932">
        <v>6.0860000000000004E-2</v>
      </c>
      <c r="R12" s="932">
        <v>447.14972</v>
      </c>
      <c r="S12" s="932"/>
    </row>
    <row r="13" spans="1:19">
      <c r="A13" s="929"/>
      <c r="B13" s="934" t="s">
        <v>933</v>
      </c>
      <c r="C13" s="931">
        <v>92</v>
      </c>
      <c r="D13" s="932">
        <v>0.21153000000000002</v>
      </c>
      <c r="E13" s="932">
        <v>6.1070000000000006E-2</v>
      </c>
      <c r="F13" s="932">
        <v>2.8999700000000002</v>
      </c>
      <c r="G13" s="932"/>
      <c r="H13" s="932">
        <v>0.30689</v>
      </c>
      <c r="I13" s="932">
        <v>47.741959999999999</v>
      </c>
      <c r="J13" s="932"/>
      <c r="K13" s="932"/>
      <c r="L13" s="932">
        <v>75.343389999999999</v>
      </c>
      <c r="M13" s="932"/>
      <c r="N13" s="932"/>
      <c r="O13" s="932"/>
      <c r="P13" s="932"/>
      <c r="Q13" s="932">
        <v>3.2448000000000001</v>
      </c>
      <c r="R13" s="932">
        <v>178.31222</v>
      </c>
      <c r="S13" s="932"/>
    </row>
    <row r="14" spans="1:19">
      <c r="A14" s="929"/>
      <c r="B14" s="930" t="s">
        <v>934</v>
      </c>
      <c r="C14" s="931">
        <v>88</v>
      </c>
      <c r="D14" s="932">
        <v>0.80986999999999998</v>
      </c>
      <c r="E14" s="932"/>
      <c r="F14" s="932"/>
      <c r="G14" s="932"/>
      <c r="H14" s="932">
        <v>0.88234000000000001</v>
      </c>
      <c r="I14" s="932">
        <v>59.541730000000001</v>
      </c>
      <c r="J14" s="932"/>
      <c r="K14" s="932">
        <v>597.45934</v>
      </c>
      <c r="L14" s="932">
        <v>107.39418000000001</v>
      </c>
      <c r="M14" s="932"/>
      <c r="N14" s="932"/>
      <c r="O14" s="932"/>
      <c r="P14" s="932"/>
      <c r="Q14" s="932">
        <v>7.1613800000000003</v>
      </c>
      <c r="R14" s="932">
        <v>309.19438000000002</v>
      </c>
      <c r="S14" s="932"/>
    </row>
    <row r="15" spans="1:19" ht="30">
      <c r="A15" s="935">
        <v>2</v>
      </c>
      <c r="B15" s="936" t="s">
        <v>976</v>
      </c>
      <c r="C15" s="937">
        <f t="shared" ref="C15:R15" si="1">SUM(C16:C24)</f>
        <v>31</v>
      </c>
      <c r="D15" s="937">
        <f t="shared" si="1"/>
        <v>0</v>
      </c>
      <c r="E15" s="937">
        <f t="shared" si="1"/>
        <v>0</v>
      </c>
      <c r="F15" s="937">
        <f t="shared" si="1"/>
        <v>0</v>
      </c>
      <c r="G15" s="937">
        <f t="shared" si="1"/>
        <v>0</v>
      </c>
      <c r="H15" s="937">
        <f t="shared" si="1"/>
        <v>0</v>
      </c>
      <c r="I15" s="938">
        <f t="shared" si="1"/>
        <v>382.07254999999998</v>
      </c>
      <c r="J15" s="937">
        <f t="shared" si="1"/>
        <v>0</v>
      </c>
      <c r="K15" s="937">
        <f t="shared" si="1"/>
        <v>0</v>
      </c>
      <c r="L15" s="937">
        <f t="shared" si="1"/>
        <v>0</v>
      </c>
      <c r="M15" s="937">
        <f t="shared" si="1"/>
        <v>0</v>
      </c>
      <c r="N15" s="937">
        <f t="shared" si="1"/>
        <v>0</v>
      </c>
      <c r="O15" s="937">
        <f t="shared" si="1"/>
        <v>0</v>
      </c>
      <c r="P15" s="937">
        <f t="shared" si="1"/>
        <v>0</v>
      </c>
      <c r="Q15" s="937">
        <f t="shared" si="1"/>
        <v>0</v>
      </c>
      <c r="R15" s="938">
        <f t="shared" si="1"/>
        <v>345.14994000000002</v>
      </c>
      <c r="S15" s="938"/>
    </row>
    <row r="16" spans="1:19">
      <c r="A16" s="929"/>
      <c r="B16" s="930" t="s">
        <v>927</v>
      </c>
      <c r="C16" s="931">
        <v>1</v>
      </c>
      <c r="D16" s="932"/>
      <c r="E16" s="932"/>
      <c r="F16" s="932"/>
      <c r="G16" s="932"/>
      <c r="H16" s="932"/>
      <c r="I16" s="932">
        <v>13.150729999999999</v>
      </c>
      <c r="J16" s="932"/>
      <c r="K16" s="932"/>
      <c r="L16" s="932"/>
      <c r="M16" s="932"/>
      <c r="N16" s="932"/>
      <c r="O16" s="932"/>
      <c r="P16" s="932"/>
      <c r="Q16" s="932"/>
      <c r="R16" s="932">
        <v>7.69</v>
      </c>
      <c r="S16" s="932"/>
    </row>
    <row r="17" spans="1:19">
      <c r="A17" s="929"/>
      <c r="B17" s="930" t="s">
        <v>928</v>
      </c>
      <c r="C17" s="931">
        <v>1</v>
      </c>
      <c r="D17" s="932"/>
      <c r="E17" s="932"/>
      <c r="F17" s="932"/>
      <c r="G17" s="932"/>
      <c r="H17" s="932"/>
      <c r="I17" s="932">
        <v>11.349959999999999</v>
      </c>
      <c r="J17" s="932"/>
      <c r="K17" s="932"/>
      <c r="L17" s="932"/>
      <c r="M17" s="932"/>
      <c r="N17" s="932"/>
      <c r="O17" s="932"/>
      <c r="P17" s="932"/>
      <c r="Q17" s="932"/>
      <c r="R17" s="932">
        <v>14.770910000000001</v>
      </c>
      <c r="S17" s="932"/>
    </row>
    <row r="18" spans="1:19">
      <c r="A18" s="929"/>
      <c r="B18" s="930" t="s">
        <v>929</v>
      </c>
      <c r="C18" s="931">
        <v>1</v>
      </c>
      <c r="D18" s="932"/>
      <c r="E18" s="932"/>
      <c r="F18" s="932"/>
      <c r="G18" s="932"/>
      <c r="H18" s="932"/>
      <c r="I18" s="932">
        <v>16.497599999999998</v>
      </c>
      <c r="J18" s="932"/>
      <c r="K18" s="932"/>
      <c r="L18" s="932"/>
      <c r="M18" s="932"/>
      <c r="N18" s="932"/>
      <c r="O18" s="932"/>
      <c r="P18" s="932"/>
      <c r="Q18" s="932"/>
      <c r="R18" s="932">
        <v>22.23903</v>
      </c>
      <c r="S18" s="932"/>
    </row>
    <row r="19" spans="1:19">
      <c r="A19" s="929"/>
      <c r="B19" s="934" t="s">
        <v>930</v>
      </c>
      <c r="C19" s="931">
        <v>3</v>
      </c>
      <c r="D19" s="932"/>
      <c r="E19" s="932"/>
      <c r="F19" s="932"/>
      <c r="G19" s="932"/>
      <c r="H19" s="932"/>
      <c r="I19" s="932">
        <v>57.156680000000001</v>
      </c>
      <c r="J19" s="932"/>
      <c r="K19" s="932"/>
      <c r="L19" s="932"/>
      <c r="M19" s="932"/>
      <c r="N19" s="932"/>
      <c r="O19" s="932"/>
      <c r="P19" s="932"/>
      <c r="Q19" s="932"/>
      <c r="R19" s="932">
        <v>111.0206</v>
      </c>
      <c r="S19" s="932"/>
    </row>
    <row r="20" spans="1:19">
      <c r="A20" s="929"/>
      <c r="B20" s="934" t="s">
        <v>931</v>
      </c>
      <c r="C20" s="931">
        <v>8</v>
      </c>
      <c r="D20" s="932"/>
      <c r="E20" s="932"/>
      <c r="F20" s="932"/>
      <c r="G20" s="932"/>
      <c r="H20" s="932"/>
      <c r="I20" s="932">
        <v>92.507069999999999</v>
      </c>
      <c r="J20" s="932"/>
      <c r="K20" s="932"/>
      <c r="L20" s="932"/>
      <c r="M20" s="932"/>
      <c r="N20" s="932"/>
      <c r="O20" s="932"/>
      <c r="P20" s="932"/>
      <c r="Q20" s="932"/>
      <c r="R20" s="932">
        <v>49.829300000000003</v>
      </c>
      <c r="S20" s="932"/>
    </row>
    <row r="21" spans="1:19">
      <c r="A21" s="929"/>
      <c r="B21" s="934" t="s">
        <v>932</v>
      </c>
      <c r="C21" s="931">
        <v>7</v>
      </c>
      <c r="D21" s="932"/>
      <c r="E21" s="932"/>
      <c r="F21" s="932"/>
      <c r="G21" s="932"/>
      <c r="H21" s="932"/>
      <c r="I21" s="932">
        <v>68.254980000000003</v>
      </c>
      <c r="J21" s="932"/>
      <c r="K21" s="932"/>
      <c r="L21" s="932"/>
      <c r="M21" s="932"/>
      <c r="N21" s="932"/>
      <c r="O21" s="932"/>
      <c r="P21" s="932"/>
      <c r="Q21" s="932"/>
      <c r="R21" s="932">
        <v>58.598300000000002</v>
      </c>
      <c r="S21" s="932"/>
    </row>
    <row r="22" spans="1:19">
      <c r="A22" s="929"/>
      <c r="B22" s="934" t="s">
        <v>933</v>
      </c>
      <c r="C22" s="931">
        <v>6</v>
      </c>
      <c r="D22" s="932"/>
      <c r="E22" s="932"/>
      <c r="F22" s="932"/>
      <c r="G22" s="932"/>
      <c r="H22" s="932"/>
      <c r="I22" s="932">
        <v>67.006069999999994</v>
      </c>
      <c r="J22" s="932"/>
      <c r="K22" s="932"/>
      <c r="L22" s="932"/>
      <c r="M22" s="932"/>
      <c r="N22" s="932"/>
      <c r="O22" s="932"/>
      <c r="P22" s="932"/>
      <c r="Q22" s="932"/>
      <c r="R22" s="932">
        <v>71.491799999999998</v>
      </c>
      <c r="S22" s="932"/>
    </row>
    <row r="23" spans="1:19">
      <c r="A23" s="929"/>
      <c r="B23" s="930" t="s">
        <v>934</v>
      </c>
      <c r="C23" s="931">
        <v>4</v>
      </c>
      <c r="D23" s="932"/>
      <c r="E23" s="932"/>
      <c r="F23" s="932"/>
      <c r="G23" s="932"/>
      <c r="H23" s="932"/>
      <c r="I23" s="932">
        <v>56.149460000000005</v>
      </c>
      <c r="J23" s="932"/>
      <c r="K23" s="932"/>
      <c r="L23" s="932"/>
      <c r="M23" s="932"/>
      <c r="N23" s="932"/>
      <c r="O23" s="932"/>
      <c r="P23" s="932"/>
      <c r="Q23" s="932"/>
      <c r="R23" s="932">
        <v>9.51</v>
      </c>
      <c r="S23" s="932"/>
    </row>
    <row r="24" spans="1:19">
      <c r="A24" s="929">
        <v>3</v>
      </c>
      <c r="B24" s="939" t="s">
        <v>977</v>
      </c>
      <c r="C24" s="931">
        <v>0</v>
      </c>
      <c r="D24" s="932">
        <v>0</v>
      </c>
      <c r="E24" s="932">
        <v>0</v>
      </c>
      <c r="F24" s="932">
        <v>0</v>
      </c>
      <c r="G24" s="932">
        <v>0</v>
      </c>
      <c r="H24" s="932">
        <v>0</v>
      </c>
      <c r="I24" s="932">
        <v>0</v>
      </c>
      <c r="J24" s="932"/>
      <c r="K24" s="932"/>
      <c r="L24" s="932"/>
      <c r="M24" s="932"/>
      <c r="N24" s="932"/>
      <c r="O24" s="932"/>
      <c r="P24" s="932"/>
      <c r="Q24" s="932"/>
      <c r="R24" s="932">
        <v>0</v>
      </c>
      <c r="S24" s="932"/>
    </row>
    <row r="25" spans="1:19" ht="45">
      <c r="A25" s="940" t="s">
        <v>18</v>
      </c>
      <c r="B25" s="941" t="s">
        <v>978</v>
      </c>
      <c r="C25" s="937">
        <f>SUM(C26:C33)</f>
        <v>122</v>
      </c>
      <c r="D25" s="937">
        <f t="shared" ref="D25:M25" si="2">SUM(D26:D33)</f>
        <v>0</v>
      </c>
      <c r="E25" s="937">
        <f t="shared" si="2"/>
        <v>0</v>
      </c>
      <c r="F25" s="938">
        <f t="shared" si="2"/>
        <v>3.6637000000000004</v>
      </c>
      <c r="G25" s="937">
        <f t="shared" si="2"/>
        <v>0</v>
      </c>
      <c r="H25" s="937">
        <f t="shared" si="2"/>
        <v>0</v>
      </c>
      <c r="I25" s="937">
        <f t="shared" si="2"/>
        <v>0</v>
      </c>
      <c r="J25" s="937">
        <f t="shared" si="2"/>
        <v>0</v>
      </c>
      <c r="K25" s="937">
        <f t="shared" si="2"/>
        <v>0</v>
      </c>
      <c r="L25" s="938">
        <f t="shared" si="2"/>
        <v>67.720370000000003</v>
      </c>
      <c r="M25" s="938">
        <f t="shared" si="2"/>
        <v>56.494610000000009</v>
      </c>
      <c r="N25" s="937">
        <f>SUM(N26:N33)</f>
        <v>0</v>
      </c>
      <c r="O25" s="937">
        <f>SUM(O26:O33)</f>
        <v>0</v>
      </c>
      <c r="P25" s="938">
        <f>SUM(P26:P33)</f>
        <v>6.7656099999999997</v>
      </c>
      <c r="Q25" s="937">
        <f>SUM(Q26:Q33)</f>
        <v>0</v>
      </c>
      <c r="R25" s="938">
        <f>SUM(R26:R33)</f>
        <v>106.75032</v>
      </c>
      <c r="S25" s="938"/>
    </row>
    <row r="26" spans="1:19">
      <c r="A26" s="942"/>
      <c r="B26" s="930" t="s">
        <v>927</v>
      </c>
      <c r="C26" s="931">
        <v>2</v>
      </c>
      <c r="D26" s="932"/>
      <c r="E26" s="932"/>
      <c r="F26" s="932"/>
      <c r="G26" s="932"/>
      <c r="H26" s="932"/>
      <c r="I26" s="932"/>
      <c r="J26" s="932"/>
      <c r="K26" s="932"/>
      <c r="L26" s="932">
        <v>1.45251</v>
      </c>
      <c r="M26" s="932">
        <v>0.36159999999999998</v>
      </c>
      <c r="N26" s="932"/>
      <c r="O26" s="932"/>
      <c r="P26" s="932"/>
      <c r="Q26" s="932"/>
      <c r="R26" s="932"/>
      <c r="S26" s="932"/>
    </row>
    <row r="27" spans="1:19">
      <c r="A27" s="942"/>
      <c r="B27" s="930" t="s">
        <v>928</v>
      </c>
      <c r="C27" s="931">
        <v>2</v>
      </c>
      <c r="D27" s="932"/>
      <c r="E27" s="932"/>
      <c r="F27" s="932"/>
      <c r="G27" s="932"/>
      <c r="H27" s="932"/>
      <c r="I27" s="932"/>
      <c r="J27" s="932"/>
      <c r="K27" s="932"/>
      <c r="L27" s="932"/>
      <c r="M27" s="932"/>
      <c r="N27" s="932"/>
      <c r="O27" s="932"/>
      <c r="P27" s="932"/>
      <c r="Q27" s="932"/>
      <c r="R27" s="932">
        <v>0.88117000000000001</v>
      </c>
      <c r="S27" s="932"/>
    </row>
    <row r="28" spans="1:19">
      <c r="A28" s="942"/>
      <c r="B28" s="930" t="s">
        <v>929</v>
      </c>
      <c r="C28" s="931">
        <v>12</v>
      </c>
      <c r="D28" s="932"/>
      <c r="E28" s="932"/>
      <c r="F28" s="932"/>
      <c r="G28" s="932"/>
      <c r="H28" s="932"/>
      <c r="I28" s="932"/>
      <c r="J28" s="932"/>
      <c r="K28" s="932"/>
      <c r="L28" s="932">
        <v>0.60292999999999997</v>
      </c>
      <c r="M28" s="932">
        <v>8.4803699999999989</v>
      </c>
      <c r="N28" s="932"/>
      <c r="O28" s="932"/>
      <c r="P28" s="932"/>
      <c r="Q28" s="932"/>
      <c r="R28" s="932">
        <v>23.74</v>
      </c>
      <c r="S28" s="932"/>
    </row>
    <row r="29" spans="1:19">
      <c r="A29" s="942"/>
      <c r="B29" s="934" t="s">
        <v>930</v>
      </c>
      <c r="C29" s="931">
        <v>16</v>
      </c>
      <c r="D29" s="932"/>
      <c r="E29" s="932"/>
      <c r="F29" s="932">
        <v>0.1</v>
      </c>
      <c r="G29" s="932"/>
      <c r="H29" s="932"/>
      <c r="I29" s="932"/>
      <c r="J29" s="932"/>
      <c r="K29" s="932"/>
      <c r="L29" s="932"/>
      <c r="M29" s="932">
        <v>5.0402199999999997</v>
      </c>
      <c r="N29" s="932"/>
      <c r="O29" s="932"/>
      <c r="P29" s="932"/>
      <c r="Q29" s="932"/>
      <c r="R29" s="932">
        <v>16.309170000000002</v>
      </c>
      <c r="S29" s="932"/>
    </row>
    <row r="30" spans="1:19">
      <c r="A30" s="942"/>
      <c r="B30" s="934" t="s">
        <v>931</v>
      </c>
      <c r="C30" s="931">
        <v>23</v>
      </c>
      <c r="D30" s="932"/>
      <c r="E30" s="932"/>
      <c r="F30" s="932">
        <v>0.05</v>
      </c>
      <c r="G30" s="932"/>
      <c r="H30" s="932"/>
      <c r="I30" s="932"/>
      <c r="J30" s="932"/>
      <c r="K30" s="932"/>
      <c r="L30" s="932"/>
      <c r="M30" s="932">
        <v>10.868789999999999</v>
      </c>
      <c r="N30" s="932"/>
      <c r="O30" s="932"/>
      <c r="P30" s="932"/>
      <c r="Q30" s="932"/>
      <c r="R30" s="932">
        <v>20.590000000000003</v>
      </c>
      <c r="S30" s="932"/>
    </row>
    <row r="31" spans="1:19">
      <c r="A31" s="942"/>
      <c r="B31" s="934" t="s">
        <v>932</v>
      </c>
      <c r="C31" s="931">
        <v>32</v>
      </c>
      <c r="D31" s="932"/>
      <c r="E31" s="932"/>
      <c r="F31" s="932">
        <v>2.3372000000000002</v>
      </c>
      <c r="G31" s="932"/>
      <c r="H31" s="932"/>
      <c r="I31" s="932"/>
      <c r="J31" s="932"/>
      <c r="K31" s="932"/>
      <c r="L31" s="932"/>
      <c r="M31" s="932">
        <v>16.342420000000001</v>
      </c>
      <c r="N31" s="932"/>
      <c r="O31" s="932"/>
      <c r="P31" s="932">
        <v>3.6686099999999997</v>
      </c>
      <c r="Q31" s="932"/>
      <c r="R31" s="932">
        <v>13.81</v>
      </c>
      <c r="S31" s="932"/>
    </row>
    <row r="32" spans="1:19">
      <c r="A32" s="942"/>
      <c r="B32" s="934" t="s">
        <v>933</v>
      </c>
      <c r="C32" s="931">
        <v>23</v>
      </c>
      <c r="D32" s="932"/>
      <c r="E32" s="932"/>
      <c r="F32" s="932">
        <v>1.1765000000000001</v>
      </c>
      <c r="G32" s="932"/>
      <c r="H32" s="932"/>
      <c r="I32" s="932"/>
      <c r="J32" s="932"/>
      <c r="K32" s="932"/>
      <c r="L32" s="932">
        <v>54.72</v>
      </c>
      <c r="M32" s="932">
        <v>4.6614300000000002</v>
      </c>
      <c r="N32" s="932"/>
      <c r="O32" s="932"/>
      <c r="P32" s="932">
        <v>0.97960000000000003</v>
      </c>
      <c r="Q32" s="932"/>
      <c r="R32" s="932">
        <v>11.850000000000001</v>
      </c>
      <c r="S32" s="932"/>
    </row>
    <row r="33" spans="1:19">
      <c r="A33" s="942"/>
      <c r="B33" s="930" t="s">
        <v>934</v>
      </c>
      <c r="C33" s="931">
        <v>12</v>
      </c>
      <c r="D33" s="932"/>
      <c r="E33" s="932"/>
      <c r="F33" s="932"/>
      <c r="G33" s="932"/>
      <c r="H33" s="932"/>
      <c r="I33" s="932"/>
      <c r="J33" s="932"/>
      <c r="K33" s="932"/>
      <c r="L33" s="932">
        <v>10.944930000000001</v>
      </c>
      <c r="M33" s="932">
        <v>10.73978</v>
      </c>
      <c r="N33" s="932"/>
      <c r="O33" s="932"/>
      <c r="P33" s="932">
        <v>2.1173999999999999</v>
      </c>
      <c r="Q33" s="932"/>
      <c r="R33" s="932">
        <v>19.569980000000001</v>
      </c>
      <c r="S33" s="932"/>
    </row>
    <row r="34" spans="1:19" ht="30">
      <c r="A34" s="940" t="s">
        <v>19</v>
      </c>
      <c r="B34" s="941" t="s">
        <v>979</v>
      </c>
      <c r="C34" s="937">
        <f>SUM(C35:C42)</f>
        <v>655</v>
      </c>
      <c r="D34" s="937">
        <f t="shared" ref="D34:R34" si="3">SUM(D35:D42)</f>
        <v>0</v>
      </c>
      <c r="E34" s="937">
        <f t="shared" si="3"/>
        <v>0</v>
      </c>
      <c r="F34" s="943">
        <f t="shared" si="3"/>
        <v>197.37072000000003</v>
      </c>
      <c r="G34" s="937">
        <f t="shared" si="3"/>
        <v>0</v>
      </c>
      <c r="H34" s="937">
        <f t="shared" si="3"/>
        <v>0</v>
      </c>
      <c r="I34" s="937">
        <f t="shared" si="3"/>
        <v>0</v>
      </c>
      <c r="J34" s="937">
        <f t="shared" si="3"/>
        <v>0</v>
      </c>
      <c r="K34" s="937">
        <f t="shared" si="3"/>
        <v>0</v>
      </c>
      <c r="L34" s="943">
        <f t="shared" si="3"/>
        <v>75.579279999999997</v>
      </c>
      <c r="M34" s="937">
        <f t="shared" si="3"/>
        <v>271.06028000000003</v>
      </c>
      <c r="N34" s="944">
        <f t="shared" si="3"/>
        <v>0</v>
      </c>
      <c r="O34" s="937">
        <f t="shared" si="3"/>
        <v>0</v>
      </c>
      <c r="P34" s="943">
        <f t="shared" si="3"/>
        <v>252642.57339999999</v>
      </c>
      <c r="Q34" s="937">
        <f t="shared" si="3"/>
        <v>0</v>
      </c>
      <c r="R34" s="943">
        <f t="shared" si="3"/>
        <v>2052.5986699999999</v>
      </c>
      <c r="S34" s="938"/>
    </row>
    <row r="35" spans="1:19">
      <c r="A35" s="942"/>
      <c r="B35" s="930" t="s">
        <v>927</v>
      </c>
      <c r="C35" s="931">
        <v>158</v>
      </c>
      <c r="D35" s="932"/>
      <c r="E35" s="932"/>
      <c r="F35" s="932">
        <v>56.287059999999997</v>
      </c>
      <c r="G35" s="932"/>
      <c r="H35" s="932"/>
      <c r="I35" s="932"/>
      <c r="J35" s="932"/>
      <c r="K35" s="932"/>
      <c r="L35" s="932">
        <v>5.7275900000000002</v>
      </c>
      <c r="M35" s="932">
        <v>12.216560000000001</v>
      </c>
      <c r="N35" s="932"/>
      <c r="O35" s="932"/>
      <c r="P35" s="932">
        <v>160.57522</v>
      </c>
      <c r="Q35" s="932"/>
      <c r="R35" s="933">
        <v>1033.1047599999999</v>
      </c>
      <c r="S35" s="932"/>
    </row>
    <row r="36" spans="1:19">
      <c r="A36" s="942"/>
      <c r="B36" s="930" t="s">
        <v>928</v>
      </c>
      <c r="C36" s="931">
        <v>91</v>
      </c>
      <c r="D36" s="932"/>
      <c r="E36" s="932"/>
      <c r="F36" s="932">
        <v>26.53754</v>
      </c>
      <c r="G36" s="932"/>
      <c r="H36" s="932"/>
      <c r="I36" s="932"/>
      <c r="J36" s="932"/>
      <c r="K36" s="932"/>
      <c r="L36" s="932">
        <v>0.25108000000000003</v>
      </c>
      <c r="M36" s="932">
        <v>10.78453</v>
      </c>
      <c r="N36" s="932"/>
      <c r="O36" s="932"/>
      <c r="P36" s="932">
        <v>126.45703</v>
      </c>
      <c r="Q36" s="932"/>
      <c r="R36" s="932">
        <v>579.19730000000004</v>
      </c>
      <c r="S36" s="932"/>
    </row>
    <row r="37" spans="1:19">
      <c r="A37" s="942"/>
      <c r="B37" s="930" t="s">
        <v>929</v>
      </c>
      <c r="C37" s="931">
        <v>93</v>
      </c>
      <c r="D37" s="932"/>
      <c r="E37" s="932"/>
      <c r="F37" s="932">
        <v>31.193590000000004</v>
      </c>
      <c r="G37" s="932"/>
      <c r="H37" s="932"/>
      <c r="I37" s="932"/>
      <c r="J37" s="932"/>
      <c r="K37" s="932"/>
      <c r="L37" s="932">
        <v>10.7273</v>
      </c>
      <c r="M37" s="932">
        <v>24.073170000000001</v>
      </c>
      <c r="N37" s="932"/>
      <c r="O37" s="932"/>
      <c r="P37" s="933">
        <v>252100.54916</v>
      </c>
      <c r="Q37" s="932"/>
      <c r="R37" s="932">
        <v>260.79998999999998</v>
      </c>
      <c r="S37" s="932"/>
    </row>
    <row r="38" spans="1:19">
      <c r="A38" s="942"/>
      <c r="B38" s="934" t="s">
        <v>930</v>
      </c>
      <c r="C38" s="931">
        <v>82</v>
      </c>
      <c r="D38" s="932"/>
      <c r="E38" s="932"/>
      <c r="F38" s="932">
        <v>19.964029999999998</v>
      </c>
      <c r="G38" s="932"/>
      <c r="H38" s="932"/>
      <c r="I38" s="932"/>
      <c r="J38" s="932"/>
      <c r="K38" s="932"/>
      <c r="L38" s="932">
        <v>1.14337</v>
      </c>
      <c r="M38" s="932">
        <v>49.485230000000001</v>
      </c>
      <c r="N38" s="932"/>
      <c r="O38" s="932"/>
      <c r="P38" s="932">
        <v>33.017009999999999</v>
      </c>
      <c r="Q38" s="932"/>
      <c r="R38" s="932">
        <v>70.609580000000008</v>
      </c>
      <c r="S38" s="932"/>
    </row>
    <row r="39" spans="1:19">
      <c r="A39" s="942"/>
      <c r="B39" s="934" t="s">
        <v>931</v>
      </c>
      <c r="C39" s="931">
        <v>64</v>
      </c>
      <c r="D39" s="932"/>
      <c r="E39" s="932"/>
      <c r="F39" s="932">
        <v>14.623310000000002</v>
      </c>
      <c r="G39" s="932"/>
      <c r="H39" s="932"/>
      <c r="I39" s="932"/>
      <c r="J39" s="932"/>
      <c r="K39" s="932"/>
      <c r="L39" s="932">
        <v>0.29813000000000001</v>
      </c>
      <c r="M39" s="932">
        <v>108.48438</v>
      </c>
      <c r="N39" s="932"/>
      <c r="O39" s="932"/>
      <c r="P39" s="932">
        <v>61.227240000000002</v>
      </c>
      <c r="Q39" s="932"/>
      <c r="R39" s="932">
        <v>28.832630000000002</v>
      </c>
      <c r="S39" s="932"/>
    </row>
    <row r="40" spans="1:19">
      <c r="A40" s="942"/>
      <c r="B40" s="934" t="s">
        <v>932</v>
      </c>
      <c r="C40" s="931">
        <v>63</v>
      </c>
      <c r="D40" s="932"/>
      <c r="E40" s="932"/>
      <c r="F40" s="932">
        <v>15.117060000000002</v>
      </c>
      <c r="G40" s="932"/>
      <c r="H40" s="932"/>
      <c r="I40" s="932"/>
      <c r="J40" s="932"/>
      <c r="K40" s="932"/>
      <c r="L40" s="932">
        <v>0.30075999999999997</v>
      </c>
      <c r="M40" s="932">
        <v>31.589409999999997</v>
      </c>
      <c r="N40" s="932"/>
      <c r="O40" s="932"/>
      <c r="P40" s="932">
        <v>46.747880000000002</v>
      </c>
      <c r="Q40" s="932"/>
      <c r="R40" s="932">
        <v>20.037209999999998</v>
      </c>
      <c r="S40" s="932"/>
    </row>
    <row r="41" spans="1:19">
      <c r="A41" s="942"/>
      <c r="B41" s="934" t="s">
        <v>933</v>
      </c>
      <c r="C41" s="931">
        <v>60</v>
      </c>
      <c r="D41" s="932"/>
      <c r="E41" s="932"/>
      <c r="F41" s="932">
        <v>15.031510000000001</v>
      </c>
      <c r="G41" s="932"/>
      <c r="H41" s="932"/>
      <c r="I41" s="932"/>
      <c r="J41" s="932"/>
      <c r="K41" s="932"/>
      <c r="L41" s="932">
        <v>55.116769999999995</v>
      </c>
      <c r="M41" s="932">
        <v>9.0270700000000001</v>
      </c>
      <c r="N41" s="932"/>
      <c r="O41" s="932"/>
      <c r="P41" s="932">
        <v>60.890830000000001</v>
      </c>
      <c r="Q41" s="932"/>
      <c r="R41" s="932">
        <v>14.6272</v>
      </c>
      <c r="S41" s="932"/>
    </row>
    <row r="42" spans="1:19">
      <c r="A42" s="942"/>
      <c r="B42" s="930" t="s">
        <v>934</v>
      </c>
      <c r="C42" s="931">
        <v>44</v>
      </c>
      <c r="D42" s="932"/>
      <c r="E42" s="932"/>
      <c r="F42" s="932">
        <v>18.616620000000001</v>
      </c>
      <c r="G42" s="932"/>
      <c r="H42" s="932"/>
      <c r="I42" s="932"/>
      <c r="J42" s="932"/>
      <c r="K42" s="932"/>
      <c r="L42" s="932">
        <v>2.0142799999999998</v>
      </c>
      <c r="M42" s="932">
        <v>25.399929999999998</v>
      </c>
      <c r="N42" s="932"/>
      <c r="O42" s="932"/>
      <c r="P42" s="932">
        <v>53.109030000000004</v>
      </c>
      <c r="Q42" s="932"/>
      <c r="R42" s="932">
        <v>45.39</v>
      </c>
      <c r="S42" s="932"/>
    </row>
    <row r="43" spans="1:19" ht="30">
      <c r="A43" s="935">
        <v>4</v>
      </c>
      <c r="B43" s="936" t="s">
        <v>980</v>
      </c>
      <c r="C43" s="937">
        <f>SUM(C44:C51)</f>
        <v>0</v>
      </c>
      <c r="D43" s="937">
        <f t="shared" ref="D43:R43" si="4">SUM(D44:D51)</f>
        <v>0</v>
      </c>
      <c r="E43" s="937">
        <f t="shared" si="4"/>
        <v>0</v>
      </c>
      <c r="F43" s="937">
        <f t="shared" si="4"/>
        <v>0</v>
      </c>
      <c r="G43" s="937">
        <f t="shared" si="4"/>
        <v>0</v>
      </c>
      <c r="H43" s="937">
        <f t="shared" si="4"/>
        <v>0</v>
      </c>
      <c r="I43" s="937">
        <f t="shared" si="4"/>
        <v>8.06</v>
      </c>
      <c r="J43" s="937">
        <f t="shared" si="4"/>
        <v>0</v>
      </c>
      <c r="K43" s="937">
        <f t="shared" si="4"/>
        <v>0</v>
      </c>
      <c r="L43" s="937">
        <f t="shared" si="4"/>
        <v>0</v>
      </c>
      <c r="M43" s="937">
        <f t="shared" si="4"/>
        <v>0</v>
      </c>
      <c r="N43" s="937">
        <f t="shared" si="4"/>
        <v>0</v>
      </c>
      <c r="O43" s="937">
        <f t="shared" si="4"/>
        <v>0</v>
      </c>
      <c r="P43" s="937">
        <f t="shared" si="4"/>
        <v>0</v>
      </c>
      <c r="Q43" s="937">
        <f t="shared" si="4"/>
        <v>0</v>
      </c>
      <c r="R43" s="937">
        <f t="shared" si="4"/>
        <v>79.28</v>
      </c>
      <c r="S43" s="938"/>
    </row>
    <row r="44" spans="1:19">
      <c r="A44" s="929"/>
      <c r="B44" s="930" t="s">
        <v>927</v>
      </c>
      <c r="C44" s="931"/>
      <c r="D44" s="932"/>
      <c r="E44" s="932"/>
      <c r="F44" s="932"/>
      <c r="G44" s="932"/>
      <c r="H44" s="932"/>
      <c r="I44" s="932">
        <v>0</v>
      </c>
      <c r="J44" s="932"/>
      <c r="K44" s="932"/>
      <c r="L44" s="932"/>
      <c r="M44" s="932"/>
      <c r="N44" s="932"/>
      <c r="O44" s="932"/>
      <c r="P44" s="932"/>
      <c r="Q44" s="932"/>
      <c r="R44" s="932">
        <v>0.38</v>
      </c>
      <c r="S44" s="932"/>
    </row>
    <row r="45" spans="1:19">
      <c r="A45" s="929"/>
      <c r="B45" s="930" t="s">
        <v>928</v>
      </c>
      <c r="C45" s="931"/>
      <c r="D45" s="932"/>
      <c r="E45" s="932"/>
      <c r="F45" s="932"/>
      <c r="G45" s="932"/>
      <c r="H45" s="932"/>
      <c r="I45" s="932">
        <v>0.2</v>
      </c>
      <c r="J45" s="932"/>
      <c r="K45" s="932"/>
      <c r="L45" s="932"/>
      <c r="M45" s="932"/>
      <c r="N45" s="932"/>
      <c r="O45" s="932"/>
      <c r="P45" s="932"/>
      <c r="Q45" s="932"/>
      <c r="R45" s="932">
        <v>2.31</v>
      </c>
      <c r="S45" s="932"/>
    </row>
    <row r="46" spans="1:19">
      <c r="A46" s="929"/>
      <c r="B46" s="930" t="s">
        <v>929</v>
      </c>
      <c r="C46" s="931"/>
      <c r="D46" s="932"/>
      <c r="E46" s="932"/>
      <c r="F46" s="932"/>
      <c r="G46" s="932"/>
      <c r="H46" s="932"/>
      <c r="I46" s="932">
        <v>1.03</v>
      </c>
      <c r="J46" s="932"/>
      <c r="K46" s="932"/>
      <c r="L46" s="932"/>
      <c r="M46" s="932"/>
      <c r="N46" s="932"/>
      <c r="O46" s="932"/>
      <c r="P46" s="932"/>
      <c r="Q46" s="932"/>
      <c r="R46" s="932">
        <v>4.46</v>
      </c>
      <c r="S46" s="932"/>
    </row>
    <row r="47" spans="1:19">
      <c r="A47" s="929"/>
      <c r="B47" s="934" t="s">
        <v>930</v>
      </c>
      <c r="C47" s="931"/>
      <c r="D47" s="932"/>
      <c r="E47" s="932"/>
      <c r="F47" s="932"/>
      <c r="G47" s="932"/>
      <c r="H47" s="932"/>
      <c r="I47" s="932">
        <v>1.99</v>
      </c>
      <c r="J47" s="932"/>
      <c r="K47" s="932"/>
      <c r="L47" s="932"/>
      <c r="M47" s="932"/>
      <c r="N47" s="932"/>
      <c r="O47" s="932"/>
      <c r="P47" s="932"/>
      <c r="Q47" s="932"/>
      <c r="R47" s="932">
        <v>8.89</v>
      </c>
      <c r="S47" s="932"/>
    </row>
    <row r="48" spans="1:19">
      <c r="A48" s="929"/>
      <c r="B48" s="934" t="s">
        <v>931</v>
      </c>
      <c r="C48" s="931"/>
      <c r="D48" s="932"/>
      <c r="E48" s="932"/>
      <c r="F48" s="932"/>
      <c r="G48" s="932"/>
      <c r="H48" s="932"/>
      <c r="I48" s="932">
        <v>1.66</v>
      </c>
      <c r="J48" s="932"/>
      <c r="K48" s="932"/>
      <c r="L48" s="932"/>
      <c r="M48" s="932"/>
      <c r="N48" s="932"/>
      <c r="O48" s="932"/>
      <c r="P48" s="932"/>
      <c r="Q48" s="932"/>
      <c r="R48" s="932">
        <v>6.7</v>
      </c>
      <c r="S48" s="932"/>
    </row>
    <row r="49" spans="1:19">
      <c r="A49" s="929"/>
      <c r="B49" s="934" t="s">
        <v>932</v>
      </c>
      <c r="C49" s="931"/>
      <c r="D49" s="932"/>
      <c r="E49" s="932"/>
      <c r="F49" s="932"/>
      <c r="G49" s="932"/>
      <c r="H49" s="932"/>
      <c r="I49" s="932">
        <v>1.18</v>
      </c>
      <c r="J49" s="932"/>
      <c r="K49" s="932"/>
      <c r="L49" s="932"/>
      <c r="M49" s="932"/>
      <c r="N49" s="932"/>
      <c r="O49" s="932"/>
      <c r="P49" s="932"/>
      <c r="Q49" s="932"/>
      <c r="R49" s="932">
        <v>9.8000000000000007</v>
      </c>
      <c r="S49" s="932"/>
    </row>
    <row r="50" spans="1:19">
      <c r="A50" s="929"/>
      <c r="B50" s="934" t="s">
        <v>933</v>
      </c>
      <c r="C50" s="931"/>
      <c r="D50" s="932"/>
      <c r="E50" s="932"/>
      <c r="F50" s="932"/>
      <c r="G50" s="932"/>
      <c r="H50" s="932"/>
      <c r="I50" s="932">
        <v>0.9</v>
      </c>
      <c r="J50" s="932"/>
      <c r="K50" s="932"/>
      <c r="L50" s="932"/>
      <c r="M50" s="932"/>
      <c r="N50" s="932"/>
      <c r="O50" s="932"/>
      <c r="P50" s="932"/>
      <c r="Q50" s="932"/>
      <c r="R50" s="932">
        <v>19.07</v>
      </c>
      <c r="S50" s="932"/>
    </row>
    <row r="51" spans="1:19">
      <c r="A51" s="945"/>
      <c r="B51" s="946" t="s">
        <v>934</v>
      </c>
      <c r="C51" s="947"/>
      <c r="D51" s="948"/>
      <c r="E51" s="948"/>
      <c r="F51" s="948"/>
      <c r="G51" s="948"/>
      <c r="H51" s="948"/>
      <c r="I51" s="948">
        <v>1.1000000000000001</v>
      </c>
      <c r="J51" s="948"/>
      <c r="K51" s="948"/>
      <c r="L51" s="948"/>
      <c r="M51" s="948"/>
      <c r="N51" s="948"/>
      <c r="O51" s="948"/>
      <c r="P51" s="948"/>
      <c r="Q51" s="948"/>
      <c r="R51" s="948">
        <v>27.67</v>
      </c>
      <c r="S51" s="948"/>
    </row>
  </sheetData>
  <mergeCells count="6">
    <mergeCell ref="A2:S2"/>
    <mergeCell ref="A3:A4"/>
    <mergeCell ref="B3:B4"/>
    <mergeCell ref="C3:C4"/>
    <mergeCell ref="D3:R3"/>
    <mergeCell ref="S3:S4"/>
  </mergeCells>
  <printOptions horizontalCentered="1" verticalCentered="1"/>
  <pageMargins left="0.1" right="0.1" top="0.5" bottom="0.5" header="0.05" footer="0.05"/>
  <pageSetup paperSize="9" scale="65" orientation="landscape" r:id="rId1"/>
  <headerFooter>
    <oddFooter>&amp;C&amp;"Calibri,Regular"&amp;K000000&amp;P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
  <sheetViews>
    <sheetView view="pageBreakPreview" zoomScale="85" zoomScaleSheetLayoutView="85" workbookViewId="0">
      <selection activeCell="A2" sqref="A2:I2"/>
    </sheetView>
  </sheetViews>
  <sheetFormatPr defaultColWidth="9" defaultRowHeight="16.5"/>
  <cols>
    <col min="1" max="1" width="6.73046875" style="899" customWidth="1"/>
    <col min="2" max="2" width="32.73046875" style="913" customWidth="1"/>
    <col min="3" max="4" width="13.86328125" style="888" customWidth="1"/>
    <col min="5" max="5" width="14.73046875" style="888" bestFit="1" customWidth="1"/>
    <col min="6" max="6" width="13.86328125" style="888" customWidth="1"/>
    <col min="7" max="8" width="14.73046875" style="888" bestFit="1" customWidth="1"/>
    <col min="9" max="9" width="17.73046875" style="888" bestFit="1" customWidth="1"/>
    <col min="10" max="16384" width="9" style="888"/>
  </cols>
  <sheetData>
    <row r="1" spans="1:9" ht="17.25">
      <c r="A1" s="819" t="s">
        <v>450</v>
      </c>
      <c r="I1" s="821" t="s">
        <v>790</v>
      </c>
    </row>
    <row r="2" spans="1:9" ht="71.25" customHeight="1">
      <c r="A2" s="949" t="s">
        <v>981</v>
      </c>
      <c r="B2" s="949"/>
      <c r="C2" s="949"/>
      <c r="D2" s="949"/>
      <c r="E2" s="949"/>
      <c r="F2" s="949"/>
      <c r="G2" s="949"/>
      <c r="H2" s="949"/>
      <c r="I2" s="949"/>
    </row>
    <row r="3" spans="1:9">
      <c r="A3" s="950"/>
      <c r="B3" s="950"/>
      <c r="C3" s="950"/>
      <c r="D3" s="950"/>
      <c r="E3" s="950"/>
      <c r="F3" s="950"/>
      <c r="G3" s="950"/>
      <c r="H3" s="950"/>
      <c r="I3" s="950"/>
    </row>
    <row r="4" spans="1:9" s="883" customFormat="1" ht="15">
      <c r="A4" s="951" t="s">
        <v>0</v>
      </c>
      <c r="B4" s="884" t="s">
        <v>982</v>
      </c>
      <c r="C4" s="951" t="s">
        <v>263</v>
      </c>
      <c r="D4" s="951" t="s">
        <v>69</v>
      </c>
      <c r="E4" s="951" t="s">
        <v>70</v>
      </c>
      <c r="F4" s="951" t="s">
        <v>71</v>
      </c>
      <c r="G4" s="951" t="s">
        <v>72</v>
      </c>
      <c r="H4" s="951" t="s">
        <v>73</v>
      </c>
      <c r="I4" s="951" t="s">
        <v>74</v>
      </c>
    </row>
    <row r="5" spans="1:9" s="883" customFormat="1" ht="15.4">
      <c r="A5" s="952">
        <v>1</v>
      </c>
      <c r="B5" s="953">
        <v>2</v>
      </c>
      <c r="C5" s="952">
        <v>3</v>
      </c>
      <c r="D5" s="953">
        <v>4</v>
      </c>
      <c r="E5" s="952">
        <v>5</v>
      </c>
      <c r="F5" s="953">
        <v>6</v>
      </c>
      <c r="G5" s="952">
        <v>7</v>
      </c>
      <c r="H5" s="953">
        <v>8</v>
      </c>
      <c r="I5" s="952">
        <v>9</v>
      </c>
    </row>
    <row r="6" spans="1:9" s="883" customFormat="1" ht="15">
      <c r="A6" s="951" t="s">
        <v>4</v>
      </c>
      <c r="B6" s="954" t="s">
        <v>983</v>
      </c>
      <c r="C6" s="954"/>
      <c r="D6" s="954"/>
      <c r="E6" s="954"/>
      <c r="F6" s="954"/>
      <c r="G6" s="954"/>
      <c r="H6" s="954"/>
      <c r="I6" s="954"/>
    </row>
    <row r="7" spans="1:9" s="958" customFormat="1" ht="15.4">
      <c r="A7" s="955">
        <v>1</v>
      </c>
      <c r="B7" s="956" t="s">
        <v>976</v>
      </c>
      <c r="C7" s="957"/>
      <c r="D7" s="957"/>
      <c r="E7" s="957"/>
      <c r="F7" s="957"/>
      <c r="G7" s="957"/>
      <c r="H7" s="957"/>
      <c r="I7" s="957"/>
    </row>
    <row r="8" spans="1:9" s="960" customFormat="1" ht="15.4">
      <c r="A8" s="955" t="s">
        <v>7</v>
      </c>
      <c r="B8" s="956" t="s">
        <v>984</v>
      </c>
      <c r="C8" s="959">
        <v>25175.06208</v>
      </c>
      <c r="D8" s="959">
        <v>8898.6412199999995</v>
      </c>
      <c r="E8" s="959">
        <v>8334.0371599999999</v>
      </c>
      <c r="F8" s="959">
        <v>33801.717100000009</v>
      </c>
      <c r="G8" s="959">
        <v>16739.254070000003</v>
      </c>
      <c r="H8" s="959">
        <v>13322.23791</v>
      </c>
      <c r="I8" s="959">
        <v>43518.28946</v>
      </c>
    </row>
    <row r="9" spans="1:9" s="960" customFormat="1" ht="15.4">
      <c r="A9" s="955" t="s">
        <v>8</v>
      </c>
      <c r="B9" s="956" t="s">
        <v>985</v>
      </c>
      <c r="C9" s="961">
        <v>129987.18</v>
      </c>
      <c r="D9" s="961">
        <v>190670.50000000003</v>
      </c>
      <c r="E9" s="961">
        <v>1781988.73</v>
      </c>
      <c r="F9" s="961">
        <v>862345.17</v>
      </c>
      <c r="G9" s="961">
        <v>1387287.4424019998</v>
      </c>
      <c r="H9" s="961">
        <v>1572856.8368409998</v>
      </c>
      <c r="I9" s="961">
        <v>2475848.8190000001</v>
      </c>
    </row>
    <row r="10" spans="1:9" s="960" customFormat="1" ht="30.75">
      <c r="A10" s="955">
        <v>2</v>
      </c>
      <c r="B10" s="956" t="s">
        <v>979</v>
      </c>
      <c r="C10" s="962"/>
      <c r="D10" s="962"/>
      <c r="E10" s="962"/>
      <c r="F10" s="962"/>
      <c r="G10" s="962"/>
      <c r="H10" s="962"/>
      <c r="I10" s="962"/>
    </row>
    <row r="11" spans="1:9" s="960" customFormat="1" ht="15.4">
      <c r="A11" s="955" t="s">
        <v>12</v>
      </c>
      <c r="B11" s="956" t="s">
        <v>984</v>
      </c>
      <c r="C11" s="963">
        <v>0</v>
      </c>
      <c r="D11" s="963">
        <v>0</v>
      </c>
      <c r="E11" s="963">
        <v>0</v>
      </c>
      <c r="F11" s="963">
        <v>0</v>
      </c>
      <c r="G11" s="959">
        <v>154.26557</v>
      </c>
      <c r="H11" s="963">
        <v>0</v>
      </c>
      <c r="I11" s="963">
        <v>0</v>
      </c>
    </row>
    <row r="12" spans="1:9" s="960" customFormat="1" ht="15.4">
      <c r="A12" s="955" t="s">
        <v>14</v>
      </c>
      <c r="B12" s="956" t="s">
        <v>985</v>
      </c>
      <c r="C12" s="963">
        <v>0</v>
      </c>
      <c r="D12" s="963">
        <v>0</v>
      </c>
      <c r="E12" s="963">
        <v>0</v>
      </c>
      <c r="F12" s="963">
        <v>0</v>
      </c>
      <c r="G12" s="964">
        <v>7017.3670000000002</v>
      </c>
      <c r="H12" s="963">
        <v>0</v>
      </c>
      <c r="I12" s="963">
        <v>0</v>
      </c>
    </row>
    <row r="13" spans="1:9" s="960" customFormat="1" ht="30.75">
      <c r="A13" s="955">
        <v>3</v>
      </c>
      <c r="B13" s="956" t="s">
        <v>978</v>
      </c>
      <c r="C13" s="962"/>
      <c r="D13" s="962"/>
      <c r="E13" s="962"/>
      <c r="F13" s="962"/>
      <c r="G13" s="962"/>
      <c r="H13" s="962"/>
      <c r="I13" s="962"/>
    </row>
    <row r="14" spans="1:9" s="960" customFormat="1" ht="15.4">
      <c r="A14" s="955" t="s">
        <v>18</v>
      </c>
      <c r="B14" s="956" t="s">
        <v>984</v>
      </c>
      <c r="C14" s="963">
        <v>0</v>
      </c>
      <c r="D14" s="963">
        <v>0</v>
      </c>
      <c r="E14" s="963">
        <v>0</v>
      </c>
      <c r="F14" s="965">
        <v>6.7639999999999992E-2</v>
      </c>
      <c r="G14" s="959">
        <v>58.276169999999993</v>
      </c>
      <c r="H14" s="959">
        <v>1.6785599999999998</v>
      </c>
      <c r="I14" s="959">
        <v>8.7742500000000003</v>
      </c>
    </row>
    <row r="15" spans="1:9" s="960" customFormat="1" ht="15.4">
      <c r="A15" s="955" t="s">
        <v>19</v>
      </c>
      <c r="B15" s="956" t="s">
        <v>985</v>
      </c>
      <c r="C15" s="963">
        <v>0</v>
      </c>
      <c r="D15" s="963">
        <v>0</v>
      </c>
      <c r="E15" s="963">
        <v>0</v>
      </c>
      <c r="F15" s="966">
        <v>11642</v>
      </c>
      <c r="G15" s="967">
        <v>629131.80299999996</v>
      </c>
      <c r="H15" s="968">
        <v>23301.721000000001</v>
      </c>
      <c r="I15" s="967">
        <v>978.22699999999998</v>
      </c>
    </row>
    <row r="16" spans="1:9" s="883" customFormat="1" ht="15">
      <c r="A16" s="951" t="s">
        <v>6</v>
      </c>
      <c r="B16" s="954" t="s">
        <v>986</v>
      </c>
      <c r="C16" s="954"/>
      <c r="D16" s="954"/>
      <c r="E16" s="954"/>
      <c r="F16" s="954"/>
      <c r="G16" s="954"/>
      <c r="H16" s="954"/>
      <c r="I16" s="954"/>
    </row>
    <row r="17" spans="1:9" s="958" customFormat="1" ht="15.4">
      <c r="A17" s="955">
        <v>1</v>
      </c>
      <c r="B17" s="956" t="s">
        <v>976</v>
      </c>
      <c r="C17" s="957"/>
      <c r="D17" s="957"/>
      <c r="E17" s="957"/>
      <c r="F17" s="957"/>
      <c r="G17" s="957"/>
      <c r="H17" s="957"/>
      <c r="I17" s="957"/>
    </row>
    <row r="18" spans="1:9" s="960" customFormat="1" ht="15.4">
      <c r="A18" s="955" t="s">
        <v>7</v>
      </c>
      <c r="B18" s="956" t="s">
        <v>984</v>
      </c>
      <c r="C18" s="963">
        <v>0</v>
      </c>
      <c r="D18" s="963">
        <v>0</v>
      </c>
      <c r="E18" s="963">
        <v>0</v>
      </c>
      <c r="F18" s="963">
        <v>0</v>
      </c>
      <c r="G18" s="959">
        <v>35.07685</v>
      </c>
      <c r="H18" s="959">
        <v>51.202740000000006</v>
      </c>
      <c r="I18" s="959">
        <v>27.660150000000002</v>
      </c>
    </row>
    <row r="19" spans="1:9" s="960" customFormat="1" ht="15.4">
      <c r="A19" s="955" t="s">
        <v>8</v>
      </c>
      <c r="B19" s="956" t="s">
        <v>985</v>
      </c>
      <c r="C19" s="963">
        <v>0</v>
      </c>
      <c r="D19" s="963">
        <v>0</v>
      </c>
      <c r="E19" s="963">
        <v>0</v>
      </c>
      <c r="F19" s="963">
        <v>0</v>
      </c>
      <c r="G19" s="961">
        <v>486083.82591999997</v>
      </c>
      <c r="H19" s="961">
        <v>798138.67980499996</v>
      </c>
      <c r="I19" s="961">
        <v>4823275.4111029999</v>
      </c>
    </row>
    <row r="20" spans="1:9" s="960" customFormat="1" ht="30.75">
      <c r="A20" s="955">
        <v>2</v>
      </c>
      <c r="B20" s="956" t="s">
        <v>979</v>
      </c>
      <c r="C20" s="962"/>
      <c r="D20" s="962"/>
      <c r="E20" s="962"/>
      <c r="F20" s="962"/>
      <c r="G20" s="962"/>
      <c r="H20" s="962"/>
      <c r="I20" s="962"/>
    </row>
    <row r="21" spans="1:9" s="960" customFormat="1" ht="15.4">
      <c r="A21" s="955" t="s">
        <v>12</v>
      </c>
      <c r="B21" s="956" t="s">
        <v>984</v>
      </c>
      <c r="C21" s="963">
        <v>0</v>
      </c>
      <c r="D21" s="963">
        <v>0</v>
      </c>
      <c r="E21" s="963">
        <v>0</v>
      </c>
      <c r="F21" s="963">
        <v>0</v>
      </c>
      <c r="G21" s="963">
        <v>0</v>
      </c>
      <c r="H21" s="963">
        <v>0</v>
      </c>
      <c r="I21" s="963">
        <v>0</v>
      </c>
    </row>
    <row r="22" spans="1:9" s="960" customFormat="1" ht="15.4">
      <c r="A22" s="955" t="s">
        <v>14</v>
      </c>
      <c r="B22" s="956" t="s">
        <v>985</v>
      </c>
      <c r="C22" s="963">
        <v>0</v>
      </c>
      <c r="D22" s="963">
        <v>0</v>
      </c>
      <c r="E22" s="963">
        <v>0</v>
      </c>
      <c r="F22" s="963">
        <v>0</v>
      </c>
      <c r="G22" s="963">
        <v>0</v>
      </c>
      <c r="H22" s="963">
        <v>0</v>
      </c>
      <c r="I22" s="963">
        <v>0</v>
      </c>
    </row>
    <row r="23" spans="1:9" s="960" customFormat="1" ht="30.75">
      <c r="A23" s="955">
        <v>3</v>
      </c>
      <c r="B23" s="956" t="s">
        <v>978</v>
      </c>
      <c r="C23" s="962"/>
      <c r="D23" s="962"/>
      <c r="E23" s="962"/>
      <c r="F23" s="962"/>
      <c r="G23" s="962"/>
      <c r="H23" s="962"/>
      <c r="I23" s="962"/>
    </row>
    <row r="24" spans="1:9" s="960" customFormat="1" ht="15.4">
      <c r="A24" s="955" t="s">
        <v>18</v>
      </c>
      <c r="B24" s="956" t="s">
        <v>984</v>
      </c>
      <c r="C24" s="963">
        <v>0</v>
      </c>
      <c r="D24" s="963">
        <v>0</v>
      </c>
      <c r="E24" s="963">
        <v>0</v>
      </c>
      <c r="F24" s="963">
        <v>0</v>
      </c>
      <c r="G24" s="963">
        <v>0</v>
      </c>
      <c r="H24" s="963">
        <v>0</v>
      </c>
      <c r="I24" s="959">
        <v>1.1409900000000002</v>
      </c>
    </row>
    <row r="25" spans="1:9" s="960" customFormat="1" ht="15.4">
      <c r="A25" s="955" t="s">
        <v>19</v>
      </c>
      <c r="B25" s="956" t="s">
        <v>985</v>
      </c>
      <c r="C25" s="963">
        <v>0</v>
      </c>
      <c r="D25" s="963">
        <v>0</v>
      </c>
      <c r="E25" s="963">
        <v>0</v>
      </c>
      <c r="F25" s="963">
        <v>0</v>
      </c>
      <c r="G25" s="963">
        <v>0</v>
      </c>
      <c r="H25" s="963">
        <v>0</v>
      </c>
      <c r="I25" s="969">
        <v>93570.439954000001</v>
      </c>
    </row>
    <row r="26" spans="1:9" s="883" customFormat="1" ht="15">
      <c r="A26" s="951" t="s">
        <v>21</v>
      </c>
      <c r="B26" s="954" t="s">
        <v>987</v>
      </c>
      <c r="C26" s="954"/>
      <c r="D26" s="954"/>
      <c r="E26" s="954"/>
      <c r="F26" s="954"/>
      <c r="G26" s="954"/>
      <c r="H26" s="954"/>
      <c r="I26" s="954"/>
    </row>
    <row r="27" spans="1:9" s="958" customFormat="1" ht="15.4">
      <c r="A27" s="955">
        <v>1</v>
      </c>
      <c r="B27" s="956" t="s">
        <v>976</v>
      </c>
      <c r="C27" s="970"/>
      <c r="D27" s="970"/>
      <c r="E27" s="970"/>
      <c r="F27" s="970"/>
      <c r="G27" s="970"/>
      <c r="H27" s="970"/>
      <c r="I27" s="970"/>
    </row>
    <row r="28" spans="1:9" s="960" customFormat="1" ht="15.4">
      <c r="A28" s="955" t="s">
        <v>7</v>
      </c>
      <c r="B28" s="956" t="s">
        <v>984</v>
      </c>
      <c r="C28" s="971">
        <v>5.5100700000000007</v>
      </c>
      <c r="D28" s="971">
        <v>9.8005899999999997</v>
      </c>
      <c r="E28" s="971">
        <v>4.5544700000000002</v>
      </c>
      <c r="F28" s="971">
        <v>3.93927</v>
      </c>
      <c r="G28" s="971">
        <v>14.27516</v>
      </c>
      <c r="H28" s="971">
        <v>25.253710000000002</v>
      </c>
      <c r="I28" s="971">
        <v>12137.9419</v>
      </c>
    </row>
    <row r="29" spans="1:9" s="960" customFormat="1" ht="15.4">
      <c r="A29" s="955" t="s">
        <v>8</v>
      </c>
      <c r="B29" s="956" t="s">
        <v>985</v>
      </c>
      <c r="C29" s="972">
        <v>143917.22</v>
      </c>
      <c r="D29" s="972">
        <v>362131.41</v>
      </c>
      <c r="E29" s="972">
        <v>138343</v>
      </c>
      <c r="F29" s="972">
        <v>194925</v>
      </c>
      <c r="G29" s="972">
        <v>330052.08674399997</v>
      </c>
      <c r="H29" s="972">
        <v>119100.305045</v>
      </c>
      <c r="I29" s="972">
        <v>150845.64300000001</v>
      </c>
    </row>
    <row r="30" spans="1:9" s="960" customFormat="1" ht="30.75">
      <c r="A30" s="955">
        <v>2</v>
      </c>
      <c r="B30" s="956" t="s">
        <v>979</v>
      </c>
      <c r="C30" s="955"/>
      <c r="D30" s="955"/>
      <c r="E30" s="955"/>
      <c r="F30" s="955"/>
      <c r="G30" s="955"/>
      <c r="H30" s="955"/>
      <c r="I30" s="955"/>
    </row>
    <row r="31" spans="1:9" s="960" customFormat="1" ht="15.4">
      <c r="A31" s="955" t="s">
        <v>12</v>
      </c>
      <c r="B31" s="956" t="s">
        <v>984</v>
      </c>
      <c r="C31" s="971">
        <v>1287.1421440000006</v>
      </c>
      <c r="D31" s="972">
        <v>990.64569999999958</v>
      </c>
      <c r="E31" s="972">
        <v>756.15476599999988</v>
      </c>
      <c r="F31" s="971">
        <v>735.65280999999982</v>
      </c>
      <c r="G31" s="971">
        <v>240.10832000000002</v>
      </c>
      <c r="H31" s="971">
        <v>521.58744000000002</v>
      </c>
      <c r="I31" s="971">
        <v>564.69131000000004</v>
      </c>
    </row>
    <row r="32" spans="1:9" s="960" customFormat="1" ht="15.4">
      <c r="A32" s="955" t="s">
        <v>14</v>
      </c>
      <c r="B32" s="956" t="s">
        <v>985</v>
      </c>
      <c r="C32" s="972">
        <v>3219.8906450200002</v>
      </c>
      <c r="D32" s="972">
        <v>12085.199542562499</v>
      </c>
      <c r="E32" s="972">
        <v>2511.8936626666668</v>
      </c>
      <c r="F32" s="972">
        <v>13592.917919</v>
      </c>
      <c r="G32" s="972">
        <v>11789.53983443333</v>
      </c>
      <c r="H32" s="972">
        <v>20813.217833999999</v>
      </c>
      <c r="I32" s="972">
        <v>9572.3508270000002</v>
      </c>
    </row>
    <row r="33" spans="1:9" s="960" customFormat="1" ht="30.75">
      <c r="A33" s="955">
        <v>3</v>
      </c>
      <c r="B33" s="956" t="s">
        <v>978</v>
      </c>
      <c r="C33" s="955"/>
      <c r="D33" s="955"/>
      <c r="E33" s="955"/>
      <c r="F33" s="955"/>
      <c r="G33" s="955"/>
      <c r="H33" s="955"/>
      <c r="I33" s="955"/>
    </row>
    <row r="34" spans="1:9" s="960" customFormat="1" ht="15.4">
      <c r="A34" s="955" t="s">
        <v>18</v>
      </c>
      <c r="B34" s="956" t="s">
        <v>984</v>
      </c>
      <c r="C34" s="971">
        <v>3.2565900000000001</v>
      </c>
      <c r="D34" s="971">
        <v>5.3939900000000005</v>
      </c>
      <c r="E34" s="972">
        <v>31.870619999999988</v>
      </c>
      <c r="F34" s="971">
        <v>15.335299999999997</v>
      </c>
      <c r="G34" s="972">
        <v>44.198890000000006</v>
      </c>
      <c r="H34" s="971">
        <v>18.434519999999999</v>
      </c>
      <c r="I34" s="971">
        <v>88.582239999999999</v>
      </c>
    </row>
    <row r="35" spans="1:9" s="960" customFormat="1" ht="15.4">
      <c r="A35" s="955" t="s">
        <v>19</v>
      </c>
      <c r="B35" s="956" t="s">
        <v>985</v>
      </c>
      <c r="C35" s="972">
        <v>5246.9270589999996</v>
      </c>
      <c r="D35" s="972">
        <v>61568.359874000002</v>
      </c>
      <c r="E35" s="972">
        <v>80791.813924999995</v>
      </c>
      <c r="F35" s="972">
        <v>34922.302199999998</v>
      </c>
      <c r="G35" s="972">
        <v>93454.626245031206</v>
      </c>
      <c r="H35" s="972">
        <v>112899.687684</v>
      </c>
      <c r="I35" s="972">
        <v>66981.614354999998</v>
      </c>
    </row>
    <row r="36" spans="1:9">
      <c r="A36" s="973"/>
      <c r="B36" s="974"/>
      <c r="C36" s="975"/>
      <c r="D36" s="975"/>
      <c r="E36" s="975"/>
      <c r="F36" s="975"/>
      <c r="G36" s="975"/>
      <c r="H36" s="975"/>
      <c r="I36" s="975"/>
    </row>
  </sheetData>
  <mergeCells count="4">
    <mergeCell ref="A2:I2"/>
    <mergeCell ref="B6:I6"/>
    <mergeCell ref="B16:I16"/>
    <mergeCell ref="B26:I26"/>
  </mergeCells>
  <printOptions horizontalCentered="1" verticalCentered="1"/>
  <pageMargins left="0.2" right="0.2" top="0.25" bottom="0.25" header="0.1" footer="0.05"/>
  <pageSetup paperSize="9" orientation="landscape" r:id="rId1"/>
  <headerFooter>
    <oddFooter>&amp;C&amp;"Calibri,Regular"&amp;K000000&amp;P</oddFoot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view="pageBreakPreview" zoomScale="60" workbookViewId="0">
      <selection activeCell="A2" sqref="A2:P2"/>
    </sheetView>
  </sheetViews>
  <sheetFormatPr defaultColWidth="9.1328125" defaultRowHeight="16.5"/>
  <cols>
    <col min="1" max="1" width="4.86328125" style="976" customWidth="1"/>
    <col min="2" max="2" width="28.1328125" style="976" customWidth="1"/>
    <col min="3" max="3" width="9.86328125" style="976" customWidth="1"/>
    <col min="4" max="4" width="11.86328125" style="976" customWidth="1"/>
    <col min="5" max="5" width="10.86328125" style="976" customWidth="1"/>
    <col min="6" max="6" width="12" style="976" customWidth="1"/>
    <col min="7" max="7" width="11.3984375" style="976" customWidth="1"/>
    <col min="8" max="8" width="13.73046875" style="976" bestFit="1" customWidth="1"/>
    <col min="9" max="9" width="12.3984375" style="976" customWidth="1"/>
    <col min="10" max="10" width="12" style="976" customWidth="1"/>
    <col min="11" max="11" width="13" style="976" customWidth="1"/>
    <col min="12" max="12" width="9.73046875" style="976" bestFit="1" customWidth="1"/>
    <col min="13" max="13" width="9.86328125" style="976" customWidth="1"/>
    <col min="14" max="14" width="13.1328125" style="976" bestFit="1" customWidth="1"/>
    <col min="15" max="15" width="12" style="976" bestFit="1" customWidth="1"/>
    <col min="16" max="16" width="13" style="976" customWidth="1"/>
    <col min="17" max="16384" width="9.1328125" style="976"/>
  </cols>
  <sheetData>
    <row r="1" spans="1:16" ht="33" customHeight="1">
      <c r="A1" s="819" t="s">
        <v>450</v>
      </c>
      <c r="P1" s="821" t="s">
        <v>791</v>
      </c>
    </row>
    <row r="2" spans="1:16" ht="73.5" customHeight="1">
      <c r="A2" s="977" t="s">
        <v>988</v>
      </c>
      <c r="B2" s="978"/>
      <c r="C2" s="978"/>
      <c r="D2" s="978"/>
      <c r="E2" s="978"/>
      <c r="F2" s="978"/>
      <c r="G2" s="978"/>
      <c r="H2" s="978"/>
      <c r="I2" s="978"/>
      <c r="J2" s="978"/>
      <c r="K2" s="978"/>
      <c r="L2" s="978"/>
      <c r="M2" s="978"/>
      <c r="N2" s="978"/>
      <c r="O2" s="978"/>
      <c r="P2" s="978"/>
    </row>
    <row r="3" spans="1:16">
      <c r="A3" s="979"/>
      <c r="B3" s="979"/>
      <c r="C3" s="979"/>
      <c r="D3" s="979"/>
      <c r="E3" s="979"/>
      <c r="F3" s="979"/>
      <c r="G3" s="979"/>
      <c r="H3" s="979"/>
      <c r="I3" s="979"/>
      <c r="J3" s="979"/>
      <c r="K3" s="979"/>
      <c r="L3" s="979"/>
      <c r="M3" s="979"/>
      <c r="N3" s="979"/>
      <c r="O3" s="979"/>
      <c r="P3" s="979"/>
    </row>
    <row r="4" spans="1:16">
      <c r="A4" s="980"/>
      <c r="B4" s="980"/>
      <c r="C4" s="980"/>
      <c r="D4" s="980"/>
      <c r="E4" s="980"/>
      <c r="F4" s="980"/>
      <c r="G4" s="980"/>
      <c r="H4" s="980"/>
      <c r="I4" s="980"/>
      <c r="J4" s="980"/>
      <c r="K4" s="980"/>
      <c r="L4" s="980"/>
      <c r="M4" s="980"/>
      <c r="N4" s="980"/>
      <c r="O4" s="980"/>
      <c r="P4" s="980"/>
    </row>
    <row r="5" spans="1:16" s="983" customFormat="1" ht="38.1" customHeight="1">
      <c r="A5" s="981" t="s">
        <v>0</v>
      </c>
      <c r="B5" s="981" t="s">
        <v>1</v>
      </c>
      <c r="C5" s="881" t="s">
        <v>393</v>
      </c>
      <c r="D5" s="881" t="s">
        <v>989</v>
      </c>
      <c r="E5" s="878" t="s">
        <v>990</v>
      </c>
      <c r="F5" s="878"/>
      <c r="G5" s="878"/>
      <c r="H5" s="878"/>
      <c r="I5" s="879" t="s">
        <v>991</v>
      </c>
      <c r="J5" s="982"/>
      <c r="K5" s="982"/>
      <c r="L5" s="880"/>
      <c r="M5" s="879" t="s">
        <v>992</v>
      </c>
      <c r="N5" s="982"/>
      <c r="O5" s="880"/>
      <c r="P5" s="951" t="s">
        <v>3</v>
      </c>
    </row>
    <row r="6" spans="1:16" s="983" customFormat="1" ht="167.25" customHeight="1">
      <c r="A6" s="984"/>
      <c r="B6" s="984"/>
      <c r="C6" s="885"/>
      <c r="D6" s="885"/>
      <c r="E6" s="884" t="s">
        <v>993</v>
      </c>
      <c r="F6" s="884" t="s">
        <v>994</v>
      </c>
      <c r="G6" s="884" t="s">
        <v>995</v>
      </c>
      <c r="H6" s="884" t="s">
        <v>996</v>
      </c>
      <c r="I6" s="985" t="s">
        <v>997</v>
      </c>
      <c r="J6" s="985" t="s">
        <v>998</v>
      </c>
      <c r="K6" s="985" t="s">
        <v>999</v>
      </c>
      <c r="L6" s="985" t="s">
        <v>1000</v>
      </c>
      <c r="M6" s="985" t="s">
        <v>1001</v>
      </c>
      <c r="N6" s="985" t="s">
        <v>1002</v>
      </c>
      <c r="O6" s="985" t="s">
        <v>1003</v>
      </c>
      <c r="P6" s="986"/>
    </row>
    <row r="7" spans="1:16" s="983" customFormat="1" ht="15.4">
      <c r="A7" s="922">
        <v>1</v>
      </c>
      <c r="B7" s="922">
        <v>2</v>
      </c>
      <c r="C7" s="922">
        <v>3</v>
      </c>
      <c r="D7" s="922">
        <v>4</v>
      </c>
      <c r="E7" s="922">
        <v>5</v>
      </c>
      <c r="F7" s="922">
        <v>6</v>
      </c>
      <c r="G7" s="922">
        <v>7</v>
      </c>
      <c r="H7" s="922">
        <v>8</v>
      </c>
      <c r="I7" s="952">
        <v>9</v>
      </c>
      <c r="J7" s="952">
        <v>10</v>
      </c>
      <c r="K7" s="952">
        <v>11</v>
      </c>
      <c r="L7" s="952">
        <v>12</v>
      </c>
      <c r="M7" s="952">
        <v>13</v>
      </c>
      <c r="N7" s="952">
        <v>14</v>
      </c>
      <c r="O7" s="952">
        <v>15</v>
      </c>
      <c r="P7" s="952">
        <v>16</v>
      </c>
    </row>
    <row r="8" spans="1:16">
      <c r="A8" s="987"/>
      <c r="B8" s="988" t="s">
        <v>398</v>
      </c>
      <c r="C8" s="989">
        <f>C9+C18</f>
        <v>678</v>
      </c>
      <c r="D8" s="989">
        <f t="shared" ref="D8:O8" si="0">D9+D18</f>
        <v>0</v>
      </c>
      <c r="E8" s="989">
        <f t="shared" si="0"/>
        <v>0</v>
      </c>
      <c r="F8" s="989">
        <f t="shared" si="0"/>
        <v>0</v>
      </c>
      <c r="G8" s="989">
        <f t="shared" si="0"/>
        <v>0</v>
      </c>
      <c r="H8" s="989">
        <f t="shared" si="0"/>
        <v>0</v>
      </c>
      <c r="I8" s="989">
        <f t="shared" si="0"/>
        <v>0</v>
      </c>
      <c r="J8" s="989">
        <f t="shared" si="0"/>
        <v>0</v>
      </c>
      <c r="K8" s="989">
        <f t="shared" si="0"/>
        <v>0</v>
      </c>
      <c r="L8" s="989">
        <f t="shared" si="0"/>
        <v>0</v>
      </c>
      <c r="M8" s="989">
        <f t="shared" si="0"/>
        <v>199.04970000000003</v>
      </c>
      <c r="N8" s="989">
        <f t="shared" si="0"/>
        <v>330.56668999999999</v>
      </c>
      <c r="O8" s="990">
        <f t="shared" si="0"/>
        <v>3025.5480000000002</v>
      </c>
      <c r="P8" s="991"/>
    </row>
    <row r="9" spans="1:16" s="996" customFormat="1" ht="33">
      <c r="A9" s="992">
        <v>1</v>
      </c>
      <c r="B9" s="993" t="s">
        <v>1004</v>
      </c>
      <c r="C9" s="994">
        <f>SUM(C10:C17)</f>
        <v>678</v>
      </c>
      <c r="D9" s="994">
        <f t="shared" ref="D9:O9" si="1">SUM(D10:D17)</f>
        <v>0</v>
      </c>
      <c r="E9" s="994">
        <f t="shared" si="1"/>
        <v>0</v>
      </c>
      <c r="F9" s="994">
        <f t="shared" si="1"/>
        <v>0</v>
      </c>
      <c r="G9" s="994">
        <f t="shared" si="1"/>
        <v>0</v>
      </c>
      <c r="H9" s="994">
        <f t="shared" si="1"/>
        <v>0</v>
      </c>
      <c r="I9" s="994">
        <f t="shared" si="1"/>
        <v>0</v>
      </c>
      <c r="J9" s="994">
        <f t="shared" si="1"/>
        <v>0</v>
      </c>
      <c r="K9" s="994">
        <f t="shared" si="1"/>
        <v>0</v>
      </c>
      <c r="L9" s="994">
        <f t="shared" si="1"/>
        <v>0</v>
      </c>
      <c r="M9" s="995">
        <f t="shared" si="1"/>
        <v>199.04970000000003</v>
      </c>
      <c r="N9" s="995">
        <f t="shared" si="1"/>
        <v>330.56668999999999</v>
      </c>
      <c r="O9" s="995">
        <f t="shared" si="1"/>
        <v>3025.5480000000002</v>
      </c>
      <c r="P9" s="994"/>
    </row>
    <row r="10" spans="1:16" s="996" customFormat="1">
      <c r="A10" s="992"/>
      <c r="B10" s="997" t="s">
        <v>927</v>
      </c>
      <c r="C10" s="904">
        <v>156</v>
      </c>
      <c r="D10" s="997"/>
      <c r="E10" s="997"/>
      <c r="F10" s="997"/>
      <c r="G10" s="997"/>
      <c r="H10" s="997"/>
      <c r="I10" s="997"/>
      <c r="J10" s="997"/>
      <c r="K10" s="997"/>
      <c r="L10" s="997"/>
      <c r="M10" s="998">
        <f>560490.6/10000</f>
        <v>56.049059999999997</v>
      </c>
      <c r="N10" s="998">
        <f>125781.6/10000</f>
        <v>12.57816</v>
      </c>
      <c r="O10" s="998">
        <f>11901900.8/10000</f>
        <v>1190.1900800000001</v>
      </c>
      <c r="P10" s="999"/>
    </row>
    <row r="11" spans="1:16" s="996" customFormat="1">
      <c r="A11" s="992"/>
      <c r="B11" s="997" t="s">
        <v>928</v>
      </c>
      <c r="C11" s="904">
        <v>80</v>
      </c>
      <c r="D11" s="997"/>
      <c r="E11" s="997"/>
      <c r="F11" s="997"/>
      <c r="G11" s="997"/>
      <c r="H11" s="997"/>
      <c r="I11" s="997"/>
      <c r="J11" s="997"/>
      <c r="K11" s="997"/>
      <c r="L11" s="997"/>
      <c r="M11" s="998">
        <f>256175.4/10000</f>
        <v>25.617539999999998</v>
      </c>
      <c r="N11" s="998">
        <f>107845.3/10000</f>
        <v>10.78453</v>
      </c>
      <c r="O11" s="998">
        <f>6923065.8/10000</f>
        <v>692.30657999999994</v>
      </c>
      <c r="P11" s="999"/>
    </row>
    <row r="12" spans="1:16" s="996" customFormat="1">
      <c r="A12" s="992"/>
      <c r="B12" s="997" t="s">
        <v>929</v>
      </c>
      <c r="C12" s="904">
        <v>91</v>
      </c>
      <c r="D12" s="997"/>
      <c r="E12" s="997"/>
      <c r="F12" s="997"/>
      <c r="G12" s="997"/>
      <c r="H12" s="997"/>
      <c r="I12" s="997"/>
      <c r="J12" s="997"/>
      <c r="K12" s="997"/>
      <c r="L12" s="997"/>
      <c r="M12" s="998">
        <f>311935.9/10000</f>
        <v>31.193590000000004</v>
      </c>
      <c r="N12" s="998">
        <f>325535.4/10000</f>
        <v>32.553540000000005</v>
      </c>
      <c r="O12" s="998">
        <f>5739852/10000</f>
        <v>573.98519999999996</v>
      </c>
      <c r="P12" s="999"/>
    </row>
    <row r="13" spans="1:16" s="996" customFormat="1">
      <c r="A13" s="992"/>
      <c r="B13" s="997" t="s">
        <v>930</v>
      </c>
      <c r="C13" s="904">
        <v>81</v>
      </c>
      <c r="D13" s="997"/>
      <c r="E13" s="997"/>
      <c r="F13" s="997"/>
      <c r="G13" s="997"/>
      <c r="H13" s="997"/>
      <c r="I13" s="997"/>
      <c r="J13" s="997"/>
      <c r="K13" s="997"/>
      <c r="L13" s="997"/>
      <c r="M13" s="998">
        <f>199340.3/10000</f>
        <v>19.93403</v>
      </c>
      <c r="N13" s="998">
        <f>545254.5/10000</f>
        <v>54.525449999999999</v>
      </c>
      <c r="O13" s="998">
        <f>966431.3/10000</f>
        <v>96.643129999999999</v>
      </c>
      <c r="P13" s="999"/>
    </row>
    <row r="14" spans="1:16">
      <c r="A14" s="904"/>
      <c r="B14" s="997" t="s">
        <v>931</v>
      </c>
      <c r="C14" s="904">
        <v>74</v>
      </c>
      <c r="D14" s="997"/>
      <c r="E14" s="997"/>
      <c r="F14" s="997"/>
      <c r="G14" s="997"/>
      <c r="H14" s="997"/>
      <c r="I14" s="997"/>
      <c r="J14" s="997"/>
      <c r="K14" s="997"/>
      <c r="L14" s="997"/>
      <c r="M14" s="998">
        <f>145645.9/10000</f>
        <v>14.564589999999999</v>
      </c>
      <c r="N14" s="998">
        <f>1191776/10000</f>
        <v>119.1776</v>
      </c>
      <c r="O14" s="998">
        <f>756301.1/10000</f>
        <v>75.630110000000002</v>
      </c>
      <c r="P14" s="1000"/>
    </row>
    <row r="15" spans="1:16">
      <c r="A15" s="904"/>
      <c r="B15" s="997" t="s">
        <v>932</v>
      </c>
      <c r="C15" s="904">
        <v>79</v>
      </c>
      <c r="D15" s="997"/>
      <c r="E15" s="997"/>
      <c r="F15" s="997"/>
      <c r="G15" s="997"/>
      <c r="H15" s="997"/>
      <c r="I15" s="997"/>
      <c r="J15" s="997"/>
      <c r="K15" s="997"/>
      <c r="L15" s="997"/>
      <c r="M15" s="998">
        <f>172472.6/10000</f>
        <v>17.247260000000001</v>
      </c>
      <c r="N15" s="998">
        <f>479318.3/10000</f>
        <v>47.931829999999998</v>
      </c>
      <c r="O15" s="998">
        <f>562553.6/10000</f>
        <v>56.255359999999996</v>
      </c>
      <c r="P15" s="1000"/>
    </row>
    <row r="16" spans="1:16">
      <c r="A16" s="904"/>
      <c r="B16" s="997" t="s">
        <v>933</v>
      </c>
      <c r="C16" s="904">
        <v>72</v>
      </c>
      <c r="D16" s="997"/>
      <c r="E16" s="997"/>
      <c r="F16" s="997"/>
      <c r="G16" s="997"/>
      <c r="H16" s="997"/>
      <c r="I16" s="997"/>
      <c r="J16" s="997"/>
      <c r="K16" s="997"/>
      <c r="L16" s="997"/>
      <c r="M16" s="998">
        <f>158270.1/10000</f>
        <v>15.827010000000001</v>
      </c>
      <c r="N16" s="998">
        <f>168758.7/10000</f>
        <v>16.875870000000003</v>
      </c>
      <c r="O16" s="998">
        <f>1961509.7/10000</f>
        <v>196.15097</v>
      </c>
      <c r="P16" s="1000"/>
    </row>
    <row r="17" spans="1:20">
      <c r="A17" s="904"/>
      <c r="B17" s="997" t="s">
        <v>934</v>
      </c>
      <c r="C17" s="904">
        <v>45</v>
      </c>
      <c r="D17" s="997"/>
      <c r="E17" s="997"/>
      <c r="F17" s="997"/>
      <c r="G17" s="997"/>
      <c r="H17" s="997"/>
      <c r="I17" s="997"/>
      <c r="J17" s="997"/>
      <c r="K17" s="997"/>
      <c r="L17" s="997"/>
      <c r="M17" s="998">
        <f>186166.2/10000</f>
        <v>18.616620000000001</v>
      </c>
      <c r="N17" s="998">
        <f>361397.1/10000</f>
        <v>36.139710000000001</v>
      </c>
      <c r="O17" s="998">
        <f>1443865.7/10000</f>
        <v>144.38657000000001</v>
      </c>
      <c r="P17" s="1000"/>
    </row>
    <row r="18" spans="1:20" s="996" customFormat="1" ht="49.5">
      <c r="A18" s="992">
        <v>2</v>
      </c>
      <c r="B18" s="993" t="s">
        <v>1005</v>
      </c>
      <c r="C18" s="994">
        <f>SUM(C19:C26)</f>
        <v>0</v>
      </c>
      <c r="D18" s="994">
        <f t="shared" ref="D18:O18" si="2">SUM(D19:D26)</f>
        <v>0</v>
      </c>
      <c r="E18" s="994">
        <f t="shared" si="2"/>
        <v>0</v>
      </c>
      <c r="F18" s="994">
        <f t="shared" si="2"/>
        <v>0</v>
      </c>
      <c r="G18" s="994">
        <f t="shared" si="2"/>
        <v>0</v>
      </c>
      <c r="H18" s="994">
        <f t="shared" si="2"/>
        <v>0</v>
      </c>
      <c r="I18" s="994">
        <f t="shared" si="2"/>
        <v>0</v>
      </c>
      <c r="J18" s="994">
        <f t="shared" si="2"/>
        <v>0</v>
      </c>
      <c r="K18" s="994">
        <f t="shared" si="2"/>
        <v>0</v>
      </c>
      <c r="L18" s="994">
        <f t="shared" si="2"/>
        <v>0</v>
      </c>
      <c r="M18" s="994">
        <f t="shared" si="2"/>
        <v>0</v>
      </c>
      <c r="N18" s="994">
        <f t="shared" si="2"/>
        <v>0</v>
      </c>
      <c r="O18" s="994">
        <f t="shared" si="2"/>
        <v>0</v>
      </c>
      <c r="P18" s="999"/>
      <c r="T18" s="1001"/>
    </row>
    <row r="19" spans="1:20" s="996" customFormat="1">
      <c r="A19" s="992"/>
      <c r="B19" s="997" t="s">
        <v>927</v>
      </c>
      <c r="C19" s="904"/>
      <c r="D19" s="997"/>
      <c r="E19" s="997"/>
      <c r="F19" s="997"/>
      <c r="G19" s="997"/>
      <c r="H19" s="997"/>
      <c r="I19" s="997"/>
      <c r="J19" s="997"/>
      <c r="K19" s="997"/>
      <c r="L19" s="997"/>
      <c r="M19" s="998"/>
      <c r="N19" s="998"/>
      <c r="O19" s="998"/>
      <c r="P19" s="997"/>
      <c r="T19" s="1001"/>
    </row>
    <row r="20" spans="1:20" s="996" customFormat="1">
      <c r="A20" s="992"/>
      <c r="B20" s="997" t="s">
        <v>928</v>
      </c>
      <c r="C20" s="904"/>
      <c r="D20" s="997"/>
      <c r="E20" s="997"/>
      <c r="F20" s="997"/>
      <c r="G20" s="997"/>
      <c r="H20" s="997"/>
      <c r="I20" s="997"/>
      <c r="J20" s="997"/>
      <c r="K20" s="997"/>
      <c r="L20" s="997"/>
      <c r="M20" s="998"/>
      <c r="N20" s="998"/>
      <c r="O20" s="998"/>
      <c r="P20" s="997"/>
      <c r="T20" s="1001"/>
    </row>
    <row r="21" spans="1:20" s="996" customFormat="1">
      <c r="A21" s="992"/>
      <c r="B21" s="997" t="s">
        <v>929</v>
      </c>
      <c r="C21" s="904"/>
      <c r="D21" s="997"/>
      <c r="E21" s="997"/>
      <c r="F21" s="997"/>
      <c r="G21" s="997"/>
      <c r="H21" s="997"/>
      <c r="I21" s="997"/>
      <c r="J21" s="997"/>
      <c r="K21" s="997"/>
      <c r="L21" s="997"/>
      <c r="M21" s="998"/>
      <c r="N21" s="998"/>
      <c r="O21" s="998"/>
      <c r="P21" s="997"/>
      <c r="T21" s="1001"/>
    </row>
    <row r="22" spans="1:20" s="996" customFormat="1">
      <c r="A22" s="992"/>
      <c r="B22" s="997" t="s">
        <v>930</v>
      </c>
      <c r="C22" s="904"/>
      <c r="D22" s="997"/>
      <c r="E22" s="997"/>
      <c r="F22" s="997"/>
      <c r="G22" s="997"/>
      <c r="H22" s="997"/>
      <c r="I22" s="997"/>
      <c r="J22" s="997"/>
      <c r="K22" s="997"/>
      <c r="L22" s="997"/>
      <c r="M22" s="998"/>
      <c r="N22" s="998"/>
      <c r="O22" s="998"/>
      <c r="P22" s="997"/>
      <c r="T22" s="1001"/>
    </row>
    <row r="23" spans="1:20">
      <c r="A23" s="904"/>
      <c r="B23" s="997" t="s">
        <v>931</v>
      </c>
      <c r="C23" s="904"/>
      <c r="D23" s="997"/>
      <c r="E23" s="997"/>
      <c r="F23" s="997"/>
      <c r="G23" s="997"/>
      <c r="H23" s="997"/>
      <c r="I23" s="997"/>
      <c r="J23" s="997"/>
      <c r="K23" s="997"/>
      <c r="L23" s="997"/>
      <c r="M23" s="998"/>
      <c r="N23" s="998"/>
      <c r="O23" s="998"/>
      <c r="P23" s="997"/>
      <c r="T23" s="1002"/>
    </row>
    <row r="24" spans="1:20">
      <c r="A24" s="904"/>
      <c r="B24" s="997" t="s">
        <v>932</v>
      </c>
      <c r="C24" s="904"/>
      <c r="D24" s="997"/>
      <c r="E24" s="997"/>
      <c r="F24" s="997"/>
      <c r="G24" s="997"/>
      <c r="H24" s="997"/>
      <c r="I24" s="997"/>
      <c r="J24" s="997"/>
      <c r="K24" s="997"/>
      <c r="L24" s="997"/>
      <c r="M24" s="998"/>
      <c r="N24" s="998"/>
      <c r="O24" s="998"/>
      <c r="P24" s="997"/>
      <c r="T24" s="1002"/>
    </row>
    <row r="25" spans="1:20">
      <c r="A25" s="904"/>
      <c r="B25" s="997" t="s">
        <v>933</v>
      </c>
      <c r="C25" s="904"/>
      <c r="D25" s="997"/>
      <c r="E25" s="997"/>
      <c r="F25" s="997"/>
      <c r="G25" s="997"/>
      <c r="H25" s="997"/>
      <c r="I25" s="997"/>
      <c r="J25" s="997"/>
      <c r="K25" s="997"/>
      <c r="L25" s="997"/>
      <c r="M25" s="998"/>
      <c r="N25" s="998"/>
      <c r="O25" s="998"/>
      <c r="P25" s="997"/>
      <c r="T25" s="1002"/>
    </row>
    <row r="26" spans="1:20">
      <c r="A26" s="910"/>
      <c r="B26" s="912" t="s">
        <v>934</v>
      </c>
      <c r="C26" s="910"/>
      <c r="D26" s="912"/>
      <c r="E26" s="912"/>
      <c r="F26" s="912"/>
      <c r="G26" s="912"/>
      <c r="H26" s="912"/>
      <c r="I26" s="912"/>
      <c r="J26" s="912"/>
      <c r="K26" s="912"/>
      <c r="L26" s="912"/>
      <c r="M26" s="1003"/>
      <c r="N26" s="1003"/>
      <c r="O26" s="1003"/>
      <c r="P26" s="912"/>
      <c r="T26" s="1002"/>
    </row>
  </sheetData>
  <mergeCells count="8">
    <mergeCell ref="A2:P2"/>
    <mergeCell ref="A5:A6"/>
    <mergeCell ref="B5:B6"/>
    <mergeCell ref="C5:C6"/>
    <mergeCell ref="D5:D6"/>
    <mergeCell ref="E5:H5"/>
    <mergeCell ref="I5:L5"/>
    <mergeCell ref="M5:O5"/>
  </mergeCells>
  <printOptions horizontalCentered="1" verticalCentered="1"/>
  <pageMargins left="0.2" right="0.2" top="0.25" bottom="0.25" header="0" footer="0.05"/>
  <pageSetup paperSize="9" scale="70" orientation="landscape" r:id="rId1"/>
  <headerFooter>
    <oddFooter>&amp;C&amp;"Calibri,Regular"&amp;K000000&amp;P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60" workbookViewId="0">
      <selection activeCell="A3" sqref="A3:K3"/>
    </sheetView>
  </sheetViews>
  <sheetFormatPr defaultColWidth="9" defaultRowHeight="17.649999999999999"/>
  <cols>
    <col min="1" max="1" width="5.3984375" style="1017" customWidth="1"/>
    <col min="2" max="2" width="33.3984375" style="1004" customWidth="1"/>
    <col min="3" max="4" width="13" style="824" customWidth="1"/>
    <col min="5" max="5" width="12.3984375" style="824" customWidth="1"/>
    <col min="6" max="6" width="14.73046875" style="824" customWidth="1"/>
    <col min="7" max="7" width="13.3984375" style="824" customWidth="1"/>
    <col min="8" max="8" width="15.73046875" style="824" customWidth="1"/>
    <col min="9" max="9" width="12.86328125" style="824" customWidth="1"/>
    <col min="10" max="10" width="15.73046875" style="824" customWidth="1"/>
    <col min="11" max="11" width="11.86328125" style="824" customWidth="1"/>
    <col min="12" max="16384" width="9" style="824"/>
  </cols>
  <sheetData>
    <row r="1" spans="1:11" ht="39" customHeight="1">
      <c r="A1" s="819" t="s">
        <v>450</v>
      </c>
      <c r="K1" s="821" t="s">
        <v>792</v>
      </c>
    </row>
    <row r="2" spans="1:11">
      <c r="A2" s="819"/>
    </row>
    <row r="3" spans="1:11" ht="60.75" customHeight="1">
      <c r="A3" s="1005" t="s">
        <v>1006</v>
      </c>
      <c r="B3" s="1006"/>
      <c r="C3" s="1006"/>
      <c r="D3" s="1006"/>
      <c r="E3" s="1006"/>
      <c r="F3" s="1006"/>
      <c r="G3" s="1006"/>
      <c r="H3" s="1006"/>
      <c r="I3" s="1006"/>
      <c r="J3" s="1006"/>
      <c r="K3" s="1006"/>
    </row>
    <row r="4" spans="1:11" ht="24" customHeight="1">
      <c r="A4" s="1007"/>
      <c r="B4" s="1007"/>
      <c r="C4" s="1007"/>
      <c r="D4" s="1007"/>
      <c r="E4" s="1007"/>
      <c r="F4" s="1007"/>
      <c r="G4" s="1007"/>
      <c r="H4" s="1007"/>
      <c r="I4" s="1007"/>
      <c r="J4" s="1007"/>
      <c r="K4" s="1007"/>
    </row>
    <row r="5" spans="1:11" s="886" customFormat="1" ht="71.25" customHeight="1">
      <c r="A5" s="881" t="s">
        <v>0</v>
      </c>
      <c r="B5" s="881" t="s">
        <v>1</v>
      </c>
      <c r="C5" s="881" t="s">
        <v>1007</v>
      </c>
      <c r="D5" s="878" t="s">
        <v>1008</v>
      </c>
      <c r="E5" s="878"/>
      <c r="F5" s="878"/>
      <c r="G5" s="879" t="s">
        <v>1009</v>
      </c>
      <c r="H5" s="880"/>
      <c r="I5" s="879" t="s">
        <v>1010</v>
      </c>
      <c r="J5" s="880"/>
      <c r="K5" s="881" t="s">
        <v>3</v>
      </c>
    </row>
    <row r="6" spans="1:11" s="886" customFormat="1" ht="105.75" customHeight="1">
      <c r="A6" s="885"/>
      <c r="B6" s="885"/>
      <c r="C6" s="885"/>
      <c r="D6" s="884" t="s">
        <v>1011</v>
      </c>
      <c r="E6" s="884" t="s">
        <v>1012</v>
      </c>
      <c r="F6" s="884" t="s">
        <v>1013</v>
      </c>
      <c r="G6" s="884" t="s">
        <v>90</v>
      </c>
      <c r="H6" s="884" t="s">
        <v>1014</v>
      </c>
      <c r="I6" s="884" t="s">
        <v>90</v>
      </c>
      <c r="J6" s="884" t="s">
        <v>1015</v>
      </c>
      <c r="K6" s="885"/>
    </row>
    <row r="7" spans="1:11" s="886" customFormat="1" ht="36" customHeight="1">
      <c r="A7" s="1008">
        <v>1</v>
      </c>
      <c r="B7" s="1008">
        <v>2</v>
      </c>
      <c r="C7" s="1008">
        <v>3</v>
      </c>
      <c r="D7" s="1008">
        <v>4</v>
      </c>
      <c r="E7" s="1008">
        <v>5</v>
      </c>
      <c r="F7" s="1008">
        <v>6</v>
      </c>
      <c r="G7" s="1008">
        <v>7</v>
      </c>
      <c r="H7" s="1008">
        <v>8</v>
      </c>
      <c r="I7" s="1008">
        <v>9</v>
      </c>
      <c r="J7" s="1008">
        <v>10</v>
      </c>
      <c r="K7" s="1008">
        <v>11</v>
      </c>
    </row>
    <row r="8" spans="1:11" ht="36.75" customHeight="1">
      <c r="A8" s="1009">
        <v>1</v>
      </c>
      <c r="B8" s="1010" t="s">
        <v>1016</v>
      </c>
      <c r="C8" s="1011">
        <v>90</v>
      </c>
      <c r="D8" s="1011">
        <v>0</v>
      </c>
      <c r="E8" s="1011">
        <v>0</v>
      </c>
      <c r="F8" s="1011">
        <v>46</v>
      </c>
      <c r="G8" s="1011">
        <v>78</v>
      </c>
      <c r="H8" s="1011">
        <v>0.55999999999999994</v>
      </c>
      <c r="I8" s="1011">
        <v>0</v>
      </c>
      <c r="J8" s="1011">
        <v>0</v>
      </c>
      <c r="K8" s="1011">
        <v>0</v>
      </c>
    </row>
    <row r="9" spans="1:11" ht="36.75" customHeight="1">
      <c r="A9" s="904"/>
      <c r="B9" s="1012" t="s">
        <v>927</v>
      </c>
      <c r="C9" s="997">
        <v>10</v>
      </c>
      <c r="D9" s="997">
        <v>0</v>
      </c>
      <c r="E9" s="997">
        <v>0</v>
      </c>
      <c r="F9" s="997">
        <v>1</v>
      </c>
      <c r="G9" s="997">
        <v>10</v>
      </c>
      <c r="H9" s="997">
        <v>0</v>
      </c>
      <c r="I9" s="997">
        <v>0</v>
      </c>
      <c r="J9" s="997">
        <v>0</v>
      </c>
      <c r="K9" s="997"/>
    </row>
    <row r="10" spans="1:11" ht="36.75" customHeight="1">
      <c r="A10" s="904"/>
      <c r="B10" s="1012" t="s">
        <v>928</v>
      </c>
      <c r="C10" s="997">
        <v>13</v>
      </c>
      <c r="D10" s="997">
        <v>0</v>
      </c>
      <c r="E10" s="997">
        <v>0</v>
      </c>
      <c r="F10" s="997">
        <v>7</v>
      </c>
      <c r="G10" s="997">
        <v>7</v>
      </c>
      <c r="H10" s="997">
        <v>0</v>
      </c>
      <c r="I10" s="997">
        <v>0</v>
      </c>
      <c r="J10" s="997">
        <v>0</v>
      </c>
      <c r="K10" s="997"/>
    </row>
    <row r="11" spans="1:11" ht="36.75" customHeight="1">
      <c r="A11" s="904"/>
      <c r="B11" s="1012" t="s">
        <v>929</v>
      </c>
      <c r="C11" s="997">
        <v>10</v>
      </c>
      <c r="D11" s="997">
        <v>0</v>
      </c>
      <c r="E11" s="997">
        <v>0</v>
      </c>
      <c r="F11" s="997">
        <v>6</v>
      </c>
      <c r="G11" s="997">
        <v>10</v>
      </c>
      <c r="H11" s="997">
        <v>0.02</v>
      </c>
      <c r="I11" s="997">
        <v>0</v>
      </c>
      <c r="J11" s="997">
        <v>0</v>
      </c>
      <c r="K11" s="997"/>
    </row>
    <row r="12" spans="1:11" ht="36.75" customHeight="1">
      <c r="A12" s="904"/>
      <c r="B12" s="1013" t="s">
        <v>930</v>
      </c>
      <c r="C12" s="997">
        <v>12</v>
      </c>
      <c r="D12" s="997">
        <v>0</v>
      </c>
      <c r="E12" s="997">
        <v>0</v>
      </c>
      <c r="F12" s="997">
        <v>10</v>
      </c>
      <c r="G12" s="997">
        <v>12</v>
      </c>
      <c r="H12" s="997">
        <v>0.04</v>
      </c>
      <c r="I12" s="997">
        <v>0</v>
      </c>
      <c r="J12" s="997">
        <v>0</v>
      </c>
      <c r="K12" s="997"/>
    </row>
    <row r="13" spans="1:11" ht="36.75" customHeight="1">
      <c r="A13" s="904"/>
      <c r="B13" s="1013" t="s">
        <v>931</v>
      </c>
      <c r="C13" s="997">
        <v>10</v>
      </c>
      <c r="D13" s="997">
        <v>0</v>
      </c>
      <c r="E13" s="997">
        <v>0</v>
      </c>
      <c r="F13" s="997">
        <v>7</v>
      </c>
      <c r="G13" s="997">
        <v>10</v>
      </c>
      <c r="H13" s="997">
        <v>0</v>
      </c>
      <c r="I13" s="997">
        <v>0</v>
      </c>
      <c r="J13" s="997">
        <v>0</v>
      </c>
      <c r="K13" s="997"/>
    </row>
    <row r="14" spans="1:11" ht="36.75" customHeight="1">
      <c r="A14" s="904"/>
      <c r="B14" s="1013" t="s">
        <v>932</v>
      </c>
      <c r="C14" s="997">
        <v>17</v>
      </c>
      <c r="D14" s="997">
        <v>0</v>
      </c>
      <c r="E14" s="997">
        <v>0</v>
      </c>
      <c r="F14" s="997">
        <v>11</v>
      </c>
      <c r="G14" s="997">
        <v>11</v>
      </c>
      <c r="H14" s="997">
        <v>0</v>
      </c>
      <c r="I14" s="997">
        <v>0</v>
      </c>
      <c r="J14" s="997">
        <v>0</v>
      </c>
      <c r="K14" s="997"/>
    </row>
    <row r="15" spans="1:11" ht="36.75" customHeight="1">
      <c r="A15" s="904"/>
      <c r="B15" s="1013" t="s">
        <v>933</v>
      </c>
      <c r="C15" s="997">
        <v>9</v>
      </c>
      <c r="D15" s="997">
        <v>0</v>
      </c>
      <c r="E15" s="997">
        <v>0</v>
      </c>
      <c r="F15" s="997">
        <v>3</v>
      </c>
      <c r="G15" s="997">
        <v>9</v>
      </c>
      <c r="H15" s="997">
        <v>0.35</v>
      </c>
      <c r="I15" s="997">
        <v>0</v>
      </c>
      <c r="J15" s="997">
        <v>0</v>
      </c>
      <c r="K15" s="997"/>
    </row>
    <row r="16" spans="1:11" ht="36.75" customHeight="1">
      <c r="A16" s="904"/>
      <c r="B16" s="1012" t="s">
        <v>934</v>
      </c>
      <c r="C16" s="997">
        <v>9</v>
      </c>
      <c r="D16" s="997">
        <v>0</v>
      </c>
      <c r="E16" s="997">
        <v>0</v>
      </c>
      <c r="F16" s="997">
        <v>1</v>
      </c>
      <c r="G16" s="997">
        <v>9</v>
      </c>
      <c r="H16" s="997">
        <v>0.15</v>
      </c>
      <c r="I16" s="997">
        <v>0</v>
      </c>
      <c r="J16" s="997">
        <v>0</v>
      </c>
      <c r="K16" s="997"/>
    </row>
    <row r="17" spans="1:11" ht="28.5" customHeight="1">
      <c r="A17" s="992">
        <v>2</v>
      </c>
      <c r="B17" s="1014" t="s">
        <v>1017</v>
      </c>
      <c r="C17" s="1015">
        <v>661</v>
      </c>
      <c r="D17" s="1015">
        <v>247</v>
      </c>
      <c r="E17" s="1015">
        <v>219</v>
      </c>
      <c r="F17" s="1015">
        <v>195</v>
      </c>
      <c r="G17" s="1015">
        <v>646</v>
      </c>
      <c r="H17" s="1015">
        <v>0</v>
      </c>
      <c r="I17" s="1015">
        <v>0</v>
      </c>
      <c r="J17" s="1015">
        <v>0</v>
      </c>
      <c r="K17" s="1015">
        <v>0</v>
      </c>
    </row>
    <row r="18" spans="1:11" ht="28.5" customHeight="1">
      <c r="A18" s="904"/>
      <c r="B18" s="1012" t="s">
        <v>927</v>
      </c>
      <c r="C18" s="997">
        <v>159</v>
      </c>
      <c r="D18" s="997">
        <v>78</v>
      </c>
      <c r="E18" s="997">
        <v>56</v>
      </c>
      <c r="F18" s="997">
        <v>25</v>
      </c>
      <c r="G18" s="997">
        <v>159</v>
      </c>
      <c r="H18" s="997">
        <v>0</v>
      </c>
      <c r="I18" s="997">
        <v>0</v>
      </c>
      <c r="J18" s="997">
        <v>0</v>
      </c>
      <c r="K18" s="997"/>
    </row>
    <row r="19" spans="1:11" ht="32.25" customHeight="1">
      <c r="A19" s="904"/>
      <c r="B19" s="1012" t="s">
        <v>928</v>
      </c>
      <c r="C19" s="997">
        <v>149</v>
      </c>
      <c r="D19" s="997">
        <v>82</v>
      </c>
      <c r="E19" s="997">
        <v>40</v>
      </c>
      <c r="F19" s="997">
        <v>27</v>
      </c>
      <c r="G19" s="997">
        <v>149</v>
      </c>
      <c r="H19" s="997">
        <v>0</v>
      </c>
      <c r="I19" s="997">
        <v>0</v>
      </c>
      <c r="J19" s="997">
        <v>0</v>
      </c>
      <c r="K19" s="997"/>
    </row>
    <row r="20" spans="1:11" ht="32.25" customHeight="1">
      <c r="A20" s="904"/>
      <c r="B20" s="1012" t="s">
        <v>929</v>
      </c>
      <c r="C20" s="997">
        <v>67</v>
      </c>
      <c r="D20" s="997">
        <v>13</v>
      </c>
      <c r="E20" s="997">
        <v>20</v>
      </c>
      <c r="F20" s="997">
        <v>34</v>
      </c>
      <c r="G20" s="997">
        <v>66</v>
      </c>
      <c r="H20" s="997">
        <v>0</v>
      </c>
      <c r="I20" s="997">
        <v>0</v>
      </c>
      <c r="J20" s="997">
        <v>0</v>
      </c>
      <c r="K20" s="997"/>
    </row>
    <row r="21" spans="1:11" ht="32.25" customHeight="1">
      <c r="A21" s="904"/>
      <c r="B21" s="1013" t="s">
        <v>930</v>
      </c>
      <c r="C21" s="997">
        <v>55</v>
      </c>
      <c r="D21" s="997">
        <v>13</v>
      </c>
      <c r="E21" s="997">
        <v>22</v>
      </c>
      <c r="F21" s="997">
        <v>20</v>
      </c>
      <c r="G21" s="997">
        <v>53</v>
      </c>
      <c r="H21" s="997">
        <v>0</v>
      </c>
      <c r="I21" s="997">
        <v>0</v>
      </c>
      <c r="J21" s="997">
        <v>0</v>
      </c>
      <c r="K21" s="997"/>
    </row>
    <row r="22" spans="1:11" ht="32.25" customHeight="1">
      <c r="A22" s="904"/>
      <c r="B22" s="1013" t="s">
        <v>931</v>
      </c>
      <c r="C22" s="997">
        <v>53</v>
      </c>
      <c r="D22" s="997">
        <v>15</v>
      </c>
      <c r="E22" s="997">
        <v>24</v>
      </c>
      <c r="F22" s="997">
        <v>14</v>
      </c>
      <c r="G22" s="997">
        <v>51</v>
      </c>
      <c r="H22" s="997">
        <v>0</v>
      </c>
      <c r="I22" s="997">
        <v>0</v>
      </c>
      <c r="J22" s="997">
        <v>0</v>
      </c>
      <c r="K22" s="997"/>
    </row>
    <row r="23" spans="1:11" ht="32.25" customHeight="1">
      <c r="A23" s="904"/>
      <c r="B23" s="1013" t="s">
        <v>932</v>
      </c>
      <c r="C23" s="997">
        <v>55</v>
      </c>
      <c r="D23" s="997">
        <v>13</v>
      </c>
      <c r="E23" s="997">
        <v>23</v>
      </c>
      <c r="F23" s="997">
        <v>19</v>
      </c>
      <c r="G23" s="997">
        <v>54</v>
      </c>
      <c r="H23" s="997">
        <v>0</v>
      </c>
      <c r="I23" s="997">
        <v>0</v>
      </c>
      <c r="J23" s="997">
        <v>0</v>
      </c>
      <c r="K23" s="997"/>
    </row>
    <row r="24" spans="1:11" ht="69" customHeight="1">
      <c r="A24" s="904"/>
      <c r="B24" s="1013" t="s">
        <v>933</v>
      </c>
      <c r="C24" s="997">
        <v>51</v>
      </c>
      <c r="D24" s="997">
        <v>12</v>
      </c>
      <c r="E24" s="997">
        <v>18</v>
      </c>
      <c r="F24" s="997">
        <v>21</v>
      </c>
      <c r="G24" s="997">
        <v>44</v>
      </c>
      <c r="H24" s="997">
        <v>0</v>
      </c>
      <c r="I24" s="997">
        <v>0</v>
      </c>
      <c r="J24" s="997">
        <v>0</v>
      </c>
      <c r="K24" s="997"/>
    </row>
    <row r="25" spans="1:11" ht="32.25" customHeight="1">
      <c r="A25" s="904"/>
      <c r="B25" s="1012" t="s">
        <v>934</v>
      </c>
      <c r="C25" s="997">
        <v>72</v>
      </c>
      <c r="D25" s="997">
        <v>21</v>
      </c>
      <c r="E25" s="997">
        <v>16</v>
      </c>
      <c r="F25" s="997">
        <v>35</v>
      </c>
      <c r="G25" s="997">
        <v>70</v>
      </c>
      <c r="H25" s="997">
        <v>0</v>
      </c>
      <c r="I25" s="997">
        <v>0</v>
      </c>
      <c r="J25" s="997">
        <v>0</v>
      </c>
      <c r="K25" s="997"/>
    </row>
    <row r="26" spans="1:11" ht="32.25" customHeight="1">
      <c r="A26" s="992">
        <v>3</v>
      </c>
      <c r="B26" s="1014" t="s">
        <v>1018</v>
      </c>
      <c r="C26" s="1015">
        <v>112</v>
      </c>
      <c r="D26" s="1015">
        <v>0</v>
      </c>
      <c r="E26" s="1015">
        <v>0</v>
      </c>
      <c r="F26" s="1015">
        <v>112</v>
      </c>
      <c r="G26" s="1015">
        <v>112</v>
      </c>
      <c r="H26" s="1015">
        <v>0</v>
      </c>
      <c r="I26" s="1015">
        <v>0</v>
      </c>
      <c r="J26" s="1015">
        <v>0</v>
      </c>
      <c r="K26" s="1015">
        <v>0</v>
      </c>
    </row>
    <row r="27" spans="1:11" ht="32.25" customHeight="1">
      <c r="A27" s="904"/>
      <c r="B27" s="1012" t="s">
        <v>927</v>
      </c>
      <c r="C27" s="997">
        <v>13</v>
      </c>
      <c r="D27" s="997">
        <v>0</v>
      </c>
      <c r="E27" s="997">
        <v>0</v>
      </c>
      <c r="F27" s="997">
        <v>13</v>
      </c>
      <c r="G27" s="997">
        <v>13</v>
      </c>
      <c r="H27" s="997">
        <v>0</v>
      </c>
      <c r="I27" s="997">
        <v>0</v>
      </c>
      <c r="J27" s="997">
        <v>0</v>
      </c>
      <c r="K27" s="997"/>
    </row>
    <row r="28" spans="1:11">
      <c r="A28" s="904"/>
      <c r="B28" s="1012" t="s">
        <v>928</v>
      </c>
      <c r="C28" s="997">
        <v>16</v>
      </c>
      <c r="D28" s="997">
        <v>0</v>
      </c>
      <c r="E28" s="997">
        <v>0</v>
      </c>
      <c r="F28" s="997">
        <v>16</v>
      </c>
      <c r="G28" s="997">
        <v>16</v>
      </c>
      <c r="H28" s="997">
        <v>0</v>
      </c>
      <c r="I28" s="997">
        <v>0</v>
      </c>
      <c r="J28" s="997">
        <v>0</v>
      </c>
      <c r="K28" s="997"/>
    </row>
    <row r="29" spans="1:11">
      <c r="A29" s="904"/>
      <c r="B29" s="1012" t="s">
        <v>929</v>
      </c>
      <c r="C29" s="997">
        <v>22</v>
      </c>
      <c r="D29" s="997">
        <v>0</v>
      </c>
      <c r="E29" s="997">
        <v>0</v>
      </c>
      <c r="F29" s="997">
        <v>22</v>
      </c>
      <c r="G29" s="997">
        <v>22</v>
      </c>
      <c r="H29" s="997">
        <v>0</v>
      </c>
      <c r="I29" s="997">
        <v>0</v>
      </c>
      <c r="J29" s="997">
        <v>0</v>
      </c>
      <c r="K29" s="997"/>
    </row>
    <row r="30" spans="1:11">
      <c r="A30" s="904"/>
      <c r="B30" s="1013" t="s">
        <v>930</v>
      </c>
      <c r="C30" s="997">
        <v>9</v>
      </c>
      <c r="D30" s="997">
        <v>0</v>
      </c>
      <c r="E30" s="997">
        <v>0</v>
      </c>
      <c r="F30" s="997">
        <v>9</v>
      </c>
      <c r="G30" s="997">
        <v>9</v>
      </c>
      <c r="H30" s="997">
        <v>0</v>
      </c>
      <c r="I30" s="997">
        <v>0</v>
      </c>
      <c r="J30" s="997">
        <v>0</v>
      </c>
      <c r="K30" s="997"/>
    </row>
    <row r="31" spans="1:11">
      <c r="A31" s="904"/>
      <c r="B31" s="1013" t="s">
        <v>931</v>
      </c>
      <c r="C31" s="997">
        <v>12</v>
      </c>
      <c r="D31" s="997">
        <v>0</v>
      </c>
      <c r="E31" s="997">
        <v>0</v>
      </c>
      <c r="F31" s="997">
        <v>12</v>
      </c>
      <c r="G31" s="997">
        <v>12</v>
      </c>
      <c r="H31" s="997">
        <v>0</v>
      </c>
      <c r="I31" s="997">
        <v>0</v>
      </c>
      <c r="J31" s="997">
        <v>0</v>
      </c>
      <c r="K31" s="997"/>
    </row>
    <row r="32" spans="1:11">
      <c r="A32" s="904"/>
      <c r="B32" s="1013" t="s">
        <v>932</v>
      </c>
      <c r="C32" s="997">
        <v>11</v>
      </c>
      <c r="D32" s="997">
        <v>0</v>
      </c>
      <c r="E32" s="997">
        <v>0</v>
      </c>
      <c r="F32" s="997">
        <v>11</v>
      </c>
      <c r="G32" s="997">
        <v>11</v>
      </c>
      <c r="H32" s="997">
        <v>0</v>
      </c>
      <c r="I32" s="997">
        <v>0</v>
      </c>
      <c r="J32" s="997">
        <v>0</v>
      </c>
      <c r="K32" s="997"/>
    </row>
    <row r="33" spans="1:11">
      <c r="A33" s="904"/>
      <c r="B33" s="1013" t="s">
        <v>933</v>
      </c>
      <c r="C33" s="997">
        <v>13</v>
      </c>
      <c r="D33" s="997">
        <v>0</v>
      </c>
      <c r="E33" s="997">
        <v>0</v>
      </c>
      <c r="F33" s="997">
        <v>13</v>
      </c>
      <c r="G33" s="997">
        <v>13</v>
      </c>
      <c r="H33" s="997">
        <v>0</v>
      </c>
      <c r="I33" s="997">
        <v>0</v>
      </c>
      <c r="J33" s="997">
        <v>0</v>
      </c>
      <c r="K33" s="997"/>
    </row>
    <row r="34" spans="1:11">
      <c r="A34" s="904"/>
      <c r="B34" s="1012" t="s">
        <v>934</v>
      </c>
      <c r="C34" s="997">
        <v>16</v>
      </c>
      <c r="D34" s="997">
        <v>0</v>
      </c>
      <c r="E34" s="997">
        <v>0</v>
      </c>
      <c r="F34" s="997">
        <v>16</v>
      </c>
      <c r="G34" s="997">
        <v>16</v>
      </c>
      <c r="H34" s="997">
        <v>0</v>
      </c>
      <c r="I34" s="997">
        <v>0</v>
      </c>
      <c r="J34" s="997">
        <v>0</v>
      </c>
      <c r="K34" s="997"/>
    </row>
    <row r="35" spans="1:11">
      <c r="A35" s="992">
        <v>4</v>
      </c>
      <c r="B35" s="1014" t="s">
        <v>1019</v>
      </c>
      <c r="C35" s="1015"/>
      <c r="D35" s="1015"/>
      <c r="E35" s="1015"/>
      <c r="F35" s="1015"/>
      <c r="G35" s="1015"/>
      <c r="H35" s="1015"/>
      <c r="I35" s="1015"/>
      <c r="J35" s="1015"/>
      <c r="K35" s="1015"/>
    </row>
    <row r="36" spans="1:11">
      <c r="A36" s="992" t="s">
        <v>53</v>
      </c>
      <c r="B36" s="1014" t="s">
        <v>1020</v>
      </c>
      <c r="C36" s="1015">
        <v>97</v>
      </c>
      <c r="D36" s="1015">
        <v>0</v>
      </c>
      <c r="E36" s="1015">
        <v>0</v>
      </c>
      <c r="F36" s="1015">
        <v>97</v>
      </c>
      <c r="G36" s="1015">
        <v>97</v>
      </c>
      <c r="H36" s="1015">
        <v>0</v>
      </c>
      <c r="I36" s="1015">
        <v>0</v>
      </c>
      <c r="J36" s="1015">
        <v>0</v>
      </c>
      <c r="K36" s="1015">
        <v>0</v>
      </c>
    </row>
    <row r="37" spans="1:11">
      <c r="A37" s="904"/>
      <c r="B37" s="1012" t="s">
        <v>927</v>
      </c>
      <c r="C37" s="997">
        <v>0</v>
      </c>
      <c r="D37" s="997">
        <v>0</v>
      </c>
      <c r="E37" s="997">
        <v>0</v>
      </c>
      <c r="F37" s="997">
        <v>0</v>
      </c>
      <c r="G37" s="997">
        <v>0</v>
      </c>
      <c r="H37" s="997">
        <v>0</v>
      </c>
      <c r="I37" s="997">
        <v>0</v>
      </c>
      <c r="J37" s="997">
        <v>0</v>
      </c>
      <c r="K37" s="997"/>
    </row>
    <row r="38" spans="1:11">
      <c r="A38" s="904"/>
      <c r="B38" s="1012" t="s">
        <v>928</v>
      </c>
      <c r="C38" s="997">
        <v>3</v>
      </c>
      <c r="D38" s="997">
        <v>0</v>
      </c>
      <c r="E38" s="997">
        <v>0</v>
      </c>
      <c r="F38" s="997">
        <v>3</v>
      </c>
      <c r="G38" s="997">
        <v>3</v>
      </c>
      <c r="H38" s="997">
        <v>0</v>
      </c>
      <c r="I38" s="997">
        <v>0</v>
      </c>
      <c r="J38" s="997">
        <v>0</v>
      </c>
      <c r="K38" s="997"/>
    </row>
    <row r="39" spans="1:11">
      <c r="A39" s="904"/>
      <c r="B39" s="1012" t="s">
        <v>929</v>
      </c>
      <c r="C39" s="997">
        <v>7</v>
      </c>
      <c r="D39" s="997">
        <v>0</v>
      </c>
      <c r="E39" s="997">
        <v>0</v>
      </c>
      <c r="F39" s="997">
        <v>7</v>
      </c>
      <c r="G39" s="997">
        <v>7</v>
      </c>
      <c r="H39" s="997">
        <v>0</v>
      </c>
      <c r="I39" s="997">
        <v>0</v>
      </c>
      <c r="J39" s="997">
        <v>0</v>
      </c>
      <c r="K39" s="997"/>
    </row>
    <row r="40" spans="1:11">
      <c r="A40" s="904"/>
      <c r="B40" s="1013" t="s">
        <v>930</v>
      </c>
      <c r="C40" s="997">
        <v>7</v>
      </c>
      <c r="D40" s="997">
        <v>0</v>
      </c>
      <c r="E40" s="997">
        <v>0</v>
      </c>
      <c r="F40" s="997">
        <v>7</v>
      </c>
      <c r="G40" s="997">
        <v>7</v>
      </c>
      <c r="H40" s="997">
        <v>0</v>
      </c>
      <c r="I40" s="997">
        <v>0</v>
      </c>
      <c r="J40" s="997">
        <v>0</v>
      </c>
      <c r="K40" s="997"/>
    </row>
    <row r="41" spans="1:11">
      <c r="A41" s="904"/>
      <c r="B41" s="1013" t="s">
        <v>931</v>
      </c>
      <c r="C41" s="997">
        <v>14</v>
      </c>
      <c r="D41" s="997">
        <v>0</v>
      </c>
      <c r="E41" s="997">
        <v>0</v>
      </c>
      <c r="F41" s="997">
        <v>14</v>
      </c>
      <c r="G41" s="997">
        <v>14</v>
      </c>
      <c r="H41" s="997">
        <v>0</v>
      </c>
      <c r="I41" s="997">
        <v>0</v>
      </c>
      <c r="J41" s="997">
        <v>0</v>
      </c>
      <c r="K41" s="997"/>
    </row>
    <row r="42" spans="1:11">
      <c r="A42" s="904"/>
      <c r="B42" s="1013" t="s">
        <v>932</v>
      </c>
      <c r="C42" s="997">
        <v>26</v>
      </c>
      <c r="D42" s="997">
        <v>0</v>
      </c>
      <c r="E42" s="997">
        <v>0</v>
      </c>
      <c r="F42" s="997">
        <v>26</v>
      </c>
      <c r="G42" s="997">
        <v>26</v>
      </c>
      <c r="H42" s="997">
        <v>0</v>
      </c>
      <c r="I42" s="997">
        <v>0</v>
      </c>
      <c r="J42" s="997">
        <v>0</v>
      </c>
      <c r="K42" s="997"/>
    </row>
    <row r="43" spans="1:11">
      <c r="A43" s="904"/>
      <c r="B43" s="1013" t="s">
        <v>933</v>
      </c>
      <c r="C43" s="997">
        <v>19</v>
      </c>
      <c r="D43" s="997">
        <v>0</v>
      </c>
      <c r="E43" s="997">
        <v>0</v>
      </c>
      <c r="F43" s="997">
        <v>19</v>
      </c>
      <c r="G43" s="997">
        <v>19</v>
      </c>
      <c r="H43" s="997">
        <v>0</v>
      </c>
      <c r="I43" s="997">
        <v>0</v>
      </c>
      <c r="J43" s="997">
        <v>0</v>
      </c>
      <c r="K43" s="997"/>
    </row>
    <row r="44" spans="1:11">
      <c r="A44" s="904"/>
      <c r="B44" s="1012" t="s">
        <v>934</v>
      </c>
      <c r="C44" s="997">
        <v>21</v>
      </c>
      <c r="D44" s="997">
        <v>0</v>
      </c>
      <c r="E44" s="997">
        <v>0</v>
      </c>
      <c r="F44" s="997">
        <v>21</v>
      </c>
      <c r="G44" s="997">
        <v>21</v>
      </c>
      <c r="H44" s="997">
        <v>0</v>
      </c>
      <c r="I44" s="997">
        <v>0</v>
      </c>
      <c r="J44" s="997">
        <v>0</v>
      </c>
      <c r="K44" s="997"/>
    </row>
    <row r="45" spans="1:11" ht="49.5">
      <c r="A45" s="992" t="s">
        <v>60</v>
      </c>
      <c r="B45" s="1014" t="s">
        <v>1021</v>
      </c>
      <c r="C45" s="1015">
        <v>14</v>
      </c>
      <c r="D45" s="1015">
        <v>0</v>
      </c>
      <c r="E45" s="1015">
        <v>0</v>
      </c>
      <c r="F45" s="1015">
        <v>14</v>
      </c>
      <c r="G45" s="1015">
        <v>14</v>
      </c>
      <c r="H45" s="1015">
        <v>0.16</v>
      </c>
      <c r="I45" s="1015">
        <v>0</v>
      </c>
      <c r="J45" s="1015">
        <v>0</v>
      </c>
      <c r="K45" s="1015">
        <v>0</v>
      </c>
    </row>
    <row r="46" spans="1:11">
      <c r="A46" s="904"/>
      <c r="B46" s="1012" t="s">
        <v>927</v>
      </c>
      <c r="C46" s="997">
        <v>1</v>
      </c>
      <c r="D46" s="997">
        <v>0</v>
      </c>
      <c r="E46" s="997">
        <v>0</v>
      </c>
      <c r="F46" s="997">
        <v>1</v>
      </c>
      <c r="G46" s="997">
        <v>1</v>
      </c>
      <c r="H46" s="997">
        <v>0</v>
      </c>
      <c r="I46" s="997">
        <v>0</v>
      </c>
      <c r="J46" s="997">
        <v>0</v>
      </c>
      <c r="K46" s="997"/>
    </row>
    <row r="47" spans="1:11">
      <c r="A47" s="904"/>
      <c r="B47" s="1012" t="s">
        <v>928</v>
      </c>
      <c r="C47" s="997">
        <v>1</v>
      </c>
      <c r="D47" s="997">
        <v>0</v>
      </c>
      <c r="E47" s="997">
        <v>0</v>
      </c>
      <c r="F47" s="997">
        <v>1</v>
      </c>
      <c r="G47" s="997">
        <v>1</v>
      </c>
      <c r="H47" s="997">
        <v>0</v>
      </c>
      <c r="I47" s="997">
        <v>0</v>
      </c>
      <c r="J47" s="997">
        <v>0</v>
      </c>
      <c r="K47" s="997"/>
    </row>
    <row r="48" spans="1:11">
      <c r="A48" s="904"/>
      <c r="B48" s="1012" t="s">
        <v>929</v>
      </c>
      <c r="C48" s="997">
        <v>2</v>
      </c>
      <c r="D48" s="997">
        <v>0</v>
      </c>
      <c r="E48" s="997">
        <v>0</v>
      </c>
      <c r="F48" s="997">
        <v>2</v>
      </c>
      <c r="G48" s="997">
        <v>2</v>
      </c>
      <c r="H48" s="997">
        <v>0</v>
      </c>
      <c r="I48" s="997">
        <v>0</v>
      </c>
      <c r="J48" s="997">
        <v>0</v>
      </c>
      <c r="K48" s="997"/>
    </row>
    <row r="49" spans="1:11">
      <c r="A49" s="904"/>
      <c r="B49" s="1013" t="s">
        <v>930</v>
      </c>
      <c r="C49" s="997">
        <v>2</v>
      </c>
      <c r="D49" s="997">
        <v>0</v>
      </c>
      <c r="E49" s="997">
        <v>0</v>
      </c>
      <c r="F49" s="997">
        <v>2</v>
      </c>
      <c r="G49" s="997">
        <v>2</v>
      </c>
      <c r="H49" s="997">
        <v>0</v>
      </c>
      <c r="I49" s="997">
        <v>0</v>
      </c>
      <c r="J49" s="997">
        <v>0</v>
      </c>
      <c r="K49" s="997"/>
    </row>
    <row r="50" spans="1:11">
      <c r="A50" s="904"/>
      <c r="B50" s="1013" t="s">
        <v>931</v>
      </c>
      <c r="C50" s="997">
        <v>4</v>
      </c>
      <c r="D50" s="997">
        <v>0</v>
      </c>
      <c r="E50" s="997">
        <v>0</v>
      </c>
      <c r="F50" s="997">
        <v>4</v>
      </c>
      <c r="G50" s="997">
        <v>4</v>
      </c>
      <c r="H50" s="997">
        <v>0.06</v>
      </c>
      <c r="I50" s="997">
        <v>0</v>
      </c>
      <c r="J50" s="997">
        <v>0</v>
      </c>
      <c r="K50" s="997"/>
    </row>
    <row r="51" spans="1:11">
      <c r="A51" s="904"/>
      <c r="B51" s="1013" t="s">
        <v>932</v>
      </c>
      <c r="C51" s="997">
        <v>2</v>
      </c>
      <c r="D51" s="997">
        <v>0</v>
      </c>
      <c r="E51" s="997">
        <v>0</v>
      </c>
      <c r="F51" s="997">
        <v>2</v>
      </c>
      <c r="G51" s="997">
        <v>2</v>
      </c>
      <c r="H51" s="997">
        <v>0</v>
      </c>
      <c r="I51" s="997">
        <v>0</v>
      </c>
      <c r="J51" s="997">
        <v>0</v>
      </c>
      <c r="K51" s="997"/>
    </row>
    <row r="52" spans="1:11">
      <c r="A52" s="904"/>
      <c r="B52" s="1013" t="s">
        <v>933</v>
      </c>
      <c r="C52" s="997">
        <v>2</v>
      </c>
      <c r="D52" s="997">
        <v>0</v>
      </c>
      <c r="E52" s="997">
        <v>0</v>
      </c>
      <c r="F52" s="997">
        <v>2</v>
      </c>
      <c r="G52" s="997">
        <v>2</v>
      </c>
      <c r="H52" s="997">
        <v>0.1</v>
      </c>
      <c r="I52" s="997">
        <v>0</v>
      </c>
      <c r="J52" s="997">
        <v>0</v>
      </c>
      <c r="K52" s="997"/>
    </row>
    <row r="53" spans="1:11">
      <c r="A53" s="910"/>
      <c r="B53" s="1016" t="s">
        <v>934</v>
      </c>
      <c r="C53" s="912">
        <v>0</v>
      </c>
      <c r="D53" s="912">
        <v>0</v>
      </c>
      <c r="E53" s="912">
        <v>0</v>
      </c>
      <c r="F53" s="912">
        <v>0</v>
      </c>
      <c r="G53" s="912">
        <v>0</v>
      </c>
      <c r="H53" s="912">
        <v>0</v>
      </c>
      <c r="I53" s="912">
        <v>0</v>
      </c>
      <c r="J53" s="912">
        <v>0</v>
      </c>
      <c r="K53" s="912"/>
    </row>
  </sheetData>
  <mergeCells count="8">
    <mergeCell ref="A3:K3"/>
    <mergeCell ref="A5:A6"/>
    <mergeCell ref="B5:B6"/>
    <mergeCell ref="C5:C6"/>
    <mergeCell ref="D5:F5"/>
    <mergeCell ref="G5:H5"/>
    <mergeCell ref="I5:J5"/>
    <mergeCell ref="K5:K6"/>
  </mergeCells>
  <printOptions horizontalCentered="1" verticalCentered="1"/>
  <pageMargins left="0.25" right="0.25" top="0.25" bottom="0.25" header="0.1" footer="0.1"/>
  <pageSetup paperSize="9" scale="80" orientation="landscape" r:id="rId1"/>
  <headerFooter>
    <oddFooter>&amp;C&amp;"Calibri,Regular"&amp;K000000&amp;P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7"/>
  <sheetViews>
    <sheetView view="pageBreakPreview" zoomScale="60" workbookViewId="0">
      <selection activeCell="H19" sqref="H19"/>
    </sheetView>
  </sheetViews>
  <sheetFormatPr defaultColWidth="9" defaultRowHeight="17.649999999999999"/>
  <cols>
    <col min="1" max="1" width="24.6640625" style="47" customWidth="1"/>
    <col min="2" max="2" width="11" style="47" customWidth="1"/>
    <col min="3" max="3" width="13.33203125" style="47" customWidth="1"/>
    <col min="4" max="4" width="11.33203125" style="47" customWidth="1"/>
    <col min="5" max="5" width="11.46484375" style="47" customWidth="1"/>
    <col min="6" max="6" width="13.6640625" style="47" customWidth="1"/>
    <col min="7" max="7" width="12.796875" style="47" customWidth="1"/>
    <col min="8" max="8" width="9.46484375" style="47" customWidth="1"/>
    <col min="9" max="9" width="10.1328125" style="47" customWidth="1"/>
    <col min="10" max="10" width="9" style="47" customWidth="1"/>
    <col min="11" max="11" width="11" style="47" customWidth="1"/>
    <col min="12" max="12" width="12.1328125" style="47" customWidth="1"/>
    <col min="13" max="13" width="8.796875" style="47" customWidth="1"/>
    <col min="14" max="14" width="10.6640625" style="47" customWidth="1"/>
    <col min="15" max="15" width="10.1328125" style="47" customWidth="1"/>
    <col min="16" max="16" width="10.46484375" style="47" customWidth="1"/>
    <col min="17" max="17" width="10.1328125" style="47" customWidth="1"/>
    <col min="18" max="18" width="13.46484375" style="47" customWidth="1"/>
    <col min="19" max="16384" width="9" style="47"/>
  </cols>
  <sheetData>
    <row r="1" spans="1:18" ht="40.049999999999997" customHeight="1">
      <c r="A1" s="46" t="s">
        <v>450</v>
      </c>
      <c r="B1" s="82"/>
      <c r="C1" s="39"/>
      <c r="R1" s="55" t="s">
        <v>307</v>
      </c>
    </row>
    <row r="2" spans="1:18" ht="40.049999999999997" customHeight="1">
      <c r="A2" s="735" t="s">
        <v>490</v>
      </c>
      <c r="B2" s="735"/>
      <c r="C2" s="735"/>
      <c r="D2" s="735"/>
      <c r="E2" s="735"/>
      <c r="F2" s="735"/>
      <c r="G2" s="735"/>
      <c r="H2" s="735"/>
      <c r="I2" s="735"/>
      <c r="J2" s="735"/>
      <c r="K2" s="735"/>
      <c r="L2" s="735"/>
      <c r="M2" s="735"/>
      <c r="N2" s="735"/>
      <c r="O2" s="735"/>
      <c r="P2" s="735"/>
      <c r="Q2" s="735"/>
      <c r="R2" s="735"/>
    </row>
    <row r="3" spans="1:18" ht="40.049999999999997" customHeight="1">
      <c r="A3" s="736"/>
      <c r="B3" s="736"/>
      <c r="C3" s="736"/>
      <c r="D3" s="736"/>
      <c r="E3" s="736"/>
      <c r="F3" s="736"/>
      <c r="G3" s="736"/>
      <c r="H3" s="736"/>
      <c r="I3" s="736"/>
      <c r="J3" s="736"/>
      <c r="K3" s="736"/>
      <c r="L3" s="736"/>
      <c r="M3" s="736"/>
      <c r="N3" s="736"/>
      <c r="O3" s="736"/>
      <c r="P3" s="736"/>
      <c r="Q3" s="736"/>
      <c r="R3" s="736"/>
    </row>
    <row r="4" spans="1:18" ht="59" customHeight="1">
      <c r="A4" s="737" t="s">
        <v>160</v>
      </c>
      <c r="B4" s="737" t="s">
        <v>77</v>
      </c>
      <c r="C4" s="737"/>
      <c r="D4" s="737"/>
      <c r="E4" s="737" t="s">
        <v>78</v>
      </c>
      <c r="F4" s="737" t="s">
        <v>79</v>
      </c>
      <c r="G4" s="737"/>
      <c r="H4" s="737"/>
      <c r="I4" s="737"/>
      <c r="J4" s="737"/>
      <c r="K4" s="737"/>
      <c r="L4" s="737"/>
      <c r="M4" s="737"/>
      <c r="N4" s="737"/>
      <c r="O4" s="737" t="s">
        <v>80</v>
      </c>
      <c r="P4" s="737"/>
      <c r="Q4" s="737"/>
      <c r="R4" s="737" t="s">
        <v>3</v>
      </c>
    </row>
    <row r="5" spans="1:18" ht="40.049999999999997" customHeight="1">
      <c r="A5" s="737"/>
      <c r="B5" s="738" t="s">
        <v>81</v>
      </c>
      <c r="C5" s="740" t="s">
        <v>171</v>
      </c>
      <c r="D5" s="740"/>
      <c r="E5" s="737"/>
      <c r="F5" s="737" t="s">
        <v>82</v>
      </c>
      <c r="G5" s="737"/>
      <c r="H5" s="737" t="s">
        <v>83</v>
      </c>
      <c r="I5" s="737"/>
      <c r="J5" s="737" t="s">
        <v>84</v>
      </c>
      <c r="K5" s="737"/>
      <c r="L5" s="737" t="s">
        <v>85</v>
      </c>
      <c r="M5" s="737"/>
      <c r="N5" s="737"/>
      <c r="O5" s="737"/>
      <c r="P5" s="737"/>
      <c r="Q5" s="737"/>
      <c r="R5" s="737"/>
    </row>
    <row r="6" spans="1:18" ht="88.05" customHeight="1">
      <c r="A6" s="737"/>
      <c r="B6" s="739"/>
      <c r="C6" s="48" t="s">
        <v>86</v>
      </c>
      <c r="D6" s="48" t="s">
        <v>87</v>
      </c>
      <c r="E6" s="737"/>
      <c r="F6" s="48" t="s">
        <v>88</v>
      </c>
      <c r="G6" s="48" t="s">
        <v>89</v>
      </c>
      <c r="H6" s="48" t="s">
        <v>90</v>
      </c>
      <c r="I6" s="48" t="s">
        <v>91</v>
      </c>
      <c r="J6" s="48" t="s">
        <v>90</v>
      </c>
      <c r="K6" s="48" t="s">
        <v>91</v>
      </c>
      <c r="L6" s="48" t="s">
        <v>92</v>
      </c>
      <c r="M6" s="48" t="s">
        <v>93</v>
      </c>
      <c r="N6" s="48" t="s">
        <v>94</v>
      </c>
      <c r="O6" s="48" t="s">
        <v>95</v>
      </c>
      <c r="P6" s="48" t="s">
        <v>96</v>
      </c>
      <c r="Q6" s="48" t="s">
        <v>97</v>
      </c>
      <c r="R6" s="737"/>
    </row>
    <row r="7" spans="1:18" ht="40.049999999999997" customHeight="1">
      <c r="A7" s="48" t="s">
        <v>166</v>
      </c>
      <c r="B7" s="48" t="s">
        <v>98</v>
      </c>
      <c r="C7" s="48">
        <v>2</v>
      </c>
      <c r="D7" s="48">
        <v>3</v>
      </c>
      <c r="E7" s="48">
        <v>4</v>
      </c>
      <c r="F7" s="48">
        <v>5</v>
      </c>
      <c r="G7" s="48">
        <v>6</v>
      </c>
      <c r="H7" s="48">
        <v>7</v>
      </c>
      <c r="I7" s="48">
        <v>8</v>
      </c>
      <c r="J7" s="48">
        <v>9</v>
      </c>
      <c r="K7" s="48">
        <v>10</v>
      </c>
      <c r="L7" s="48">
        <v>11</v>
      </c>
      <c r="M7" s="48">
        <v>12</v>
      </c>
      <c r="N7" s="48">
        <v>13</v>
      </c>
      <c r="O7" s="48">
        <v>14</v>
      </c>
      <c r="P7" s="48">
        <v>15</v>
      </c>
      <c r="Q7" s="48">
        <v>16</v>
      </c>
      <c r="R7" s="48">
        <v>17</v>
      </c>
    </row>
    <row r="8" spans="1:18" s="57" customFormat="1" ht="36.75" customHeight="1">
      <c r="A8" s="50">
        <v>2016</v>
      </c>
      <c r="B8" s="50"/>
      <c r="C8" s="50"/>
      <c r="D8" s="50"/>
      <c r="E8" s="50"/>
      <c r="F8" s="50"/>
      <c r="G8" s="50"/>
      <c r="H8" s="50"/>
      <c r="I8" s="50"/>
      <c r="J8" s="50"/>
      <c r="K8" s="50"/>
      <c r="L8" s="50"/>
      <c r="M8" s="50"/>
      <c r="N8" s="50"/>
      <c r="O8" s="50"/>
      <c r="P8" s="50"/>
      <c r="Q8" s="50"/>
      <c r="R8" s="50"/>
    </row>
    <row r="9" spans="1:18" ht="36.75" customHeight="1">
      <c r="A9" s="48"/>
      <c r="B9" s="48"/>
      <c r="C9" s="48"/>
      <c r="D9" s="48"/>
      <c r="E9" s="48"/>
      <c r="F9" s="48"/>
      <c r="G9" s="48"/>
      <c r="H9" s="48"/>
      <c r="I9" s="48"/>
      <c r="J9" s="48"/>
      <c r="K9" s="48"/>
      <c r="L9" s="48"/>
      <c r="M9" s="48"/>
      <c r="N9" s="48"/>
      <c r="O9" s="48"/>
      <c r="P9" s="48"/>
      <c r="Q9" s="48"/>
      <c r="R9" s="48"/>
    </row>
    <row r="10" spans="1:18" ht="36.75" customHeight="1">
      <c r="A10" s="48"/>
      <c r="B10" s="48"/>
      <c r="C10" s="48"/>
      <c r="D10" s="48"/>
      <c r="E10" s="48"/>
      <c r="F10" s="48"/>
      <c r="G10" s="48"/>
      <c r="H10" s="48"/>
      <c r="I10" s="48"/>
      <c r="J10" s="48"/>
      <c r="K10" s="48"/>
      <c r="L10" s="48"/>
      <c r="M10" s="48"/>
      <c r="N10" s="48"/>
      <c r="O10" s="48"/>
      <c r="P10" s="48"/>
      <c r="Q10" s="48"/>
      <c r="R10" s="48"/>
    </row>
    <row r="11" spans="1:18" ht="36.75" customHeight="1">
      <c r="A11" s="48"/>
      <c r="B11" s="48"/>
      <c r="C11" s="48"/>
      <c r="D11" s="48"/>
      <c r="E11" s="48"/>
      <c r="F11" s="48"/>
      <c r="G11" s="48"/>
      <c r="H11" s="48"/>
      <c r="I11" s="48"/>
      <c r="J11" s="48"/>
      <c r="K11" s="48"/>
      <c r="L11" s="48"/>
      <c r="M11" s="48"/>
      <c r="N11" s="48"/>
      <c r="O11" s="48"/>
      <c r="P11" s="48"/>
      <c r="Q11" s="48"/>
      <c r="R11" s="48"/>
    </row>
    <row r="12" spans="1:18" ht="36.75" customHeight="1">
      <c r="A12" s="51" t="s">
        <v>99</v>
      </c>
      <c r="B12" s="48"/>
      <c r="C12" s="48"/>
      <c r="D12" s="48"/>
      <c r="E12" s="48"/>
      <c r="F12" s="48"/>
      <c r="G12" s="48"/>
      <c r="H12" s="48"/>
      <c r="I12" s="48"/>
      <c r="J12" s="48"/>
      <c r="K12" s="48"/>
      <c r="L12" s="48"/>
      <c r="M12" s="48"/>
      <c r="N12" s="48"/>
      <c r="O12" s="48"/>
      <c r="P12" s="48"/>
      <c r="Q12" s="48"/>
      <c r="R12" s="48"/>
    </row>
    <row r="13" spans="1:18" ht="36.75" customHeight="1">
      <c r="A13" s="51"/>
      <c r="B13" s="48"/>
      <c r="C13" s="48"/>
      <c r="D13" s="48"/>
      <c r="E13" s="48"/>
      <c r="F13" s="48"/>
      <c r="G13" s="48"/>
      <c r="H13" s="48"/>
      <c r="I13" s="48"/>
      <c r="J13" s="48"/>
      <c r="K13" s="48"/>
      <c r="L13" s="48"/>
      <c r="M13" s="48"/>
      <c r="N13" s="48"/>
      <c r="O13" s="48"/>
      <c r="P13" s="48"/>
      <c r="Q13" s="48"/>
      <c r="R13" s="48"/>
    </row>
    <row r="14" spans="1:18" s="57" customFormat="1" ht="36.75" customHeight="1">
      <c r="A14" s="50">
        <v>2017</v>
      </c>
      <c r="B14" s="50"/>
      <c r="C14" s="50"/>
      <c r="D14" s="50"/>
      <c r="E14" s="50"/>
      <c r="F14" s="50"/>
      <c r="G14" s="50"/>
      <c r="H14" s="50"/>
      <c r="I14" s="50"/>
      <c r="J14" s="50"/>
      <c r="K14" s="50"/>
      <c r="L14" s="50"/>
      <c r="M14" s="50"/>
      <c r="N14" s="50"/>
      <c r="O14" s="50"/>
      <c r="P14" s="50"/>
      <c r="Q14" s="50"/>
      <c r="R14" s="50"/>
    </row>
    <row r="15" spans="1:18" ht="36.75" customHeight="1">
      <c r="A15" s="48"/>
      <c r="B15" s="48"/>
      <c r="C15" s="48"/>
      <c r="D15" s="48"/>
      <c r="E15" s="48"/>
      <c r="F15" s="48"/>
      <c r="G15" s="48"/>
      <c r="H15" s="48"/>
      <c r="I15" s="48"/>
      <c r="J15" s="48"/>
      <c r="K15" s="48"/>
      <c r="L15" s="48"/>
      <c r="M15" s="48"/>
      <c r="N15" s="48"/>
      <c r="O15" s="48"/>
      <c r="P15" s="48"/>
      <c r="Q15" s="48"/>
      <c r="R15" s="48"/>
    </row>
    <row r="16" spans="1:18" ht="36.75" customHeight="1">
      <c r="A16" s="48"/>
      <c r="B16" s="48"/>
      <c r="C16" s="48"/>
      <c r="D16" s="48"/>
      <c r="E16" s="48"/>
      <c r="F16" s="48"/>
      <c r="G16" s="48"/>
      <c r="H16" s="48"/>
      <c r="I16" s="48"/>
      <c r="J16" s="48"/>
      <c r="K16" s="48"/>
      <c r="L16" s="48"/>
      <c r="M16" s="48"/>
      <c r="N16" s="48"/>
      <c r="O16" s="48"/>
      <c r="P16" s="48"/>
      <c r="Q16" s="48"/>
      <c r="R16" s="48"/>
    </row>
    <row r="17" spans="1:18" ht="36.75" customHeight="1">
      <c r="A17" s="48"/>
      <c r="B17" s="48"/>
      <c r="C17" s="48"/>
      <c r="D17" s="48"/>
      <c r="E17" s="48"/>
      <c r="F17" s="48"/>
      <c r="G17" s="48"/>
      <c r="H17" s="48"/>
      <c r="I17" s="48"/>
      <c r="J17" s="48"/>
      <c r="K17" s="48"/>
      <c r="L17" s="48"/>
      <c r="M17" s="48"/>
      <c r="N17" s="48"/>
      <c r="O17" s="48"/>
      <c r="P17" s="48"/>
      <c r="Q17" s="48"/>
      <c r="R17" s="48"/>
    </row>
    <row r="18" spans="1:18" ht="36.75" customHeight="1">
      <c r="A18" s="51" t="s">
        <v>99</v>
      </c>
      <c r="B18" s="48"/>
      <c r="C18" s="48"/>
      <c r="D18" s="48"/>
      <c r="E18" s="48"/>
      <c r="F18" s="48"/>
      <c r="G18" s="48"/>
      <c r="H18" s="48"/>
      <c r="I18" s="48"/>
      <c r="J18" s="48"/>
      <c r="K18" s="48"/>
      <c r="L18" s="48"/>
      <c r="M18" s="48"/>
      <c r="N18" s="48"/>
      <c r="O18" s="48"/>
      <c r="P18" s="48"/>
      <c r="Q18" s="48"/>
      <c r="R18" s="48"/>
    </row>
    <row r="19" spans="1:18" s="57" customFormat="1" ht="36.75" customHeight="1">
      <c r="A19" s="50">
        <v>2018</v>
      </c>
      <c r="B19" s="50"/>
      <c r="C19" s="50"/>
      <c r="D19" s="50"/>
      <c r="E19" s="50"/>
      <c r="F19" s="50"/>
      <c r="G19" s="50"/>
      <c r="H19" s="50"/>
      <c r="I19" s="50"/>
      <c r="J19" s="50"/>
      <c r="K19" s="50"/>
      <c r="L19" s="50"/>
      <c r="M19" s="50"/>
      <c r="N19" s="50"/>
      <c r="O19" s="50"/>
      <c r="P19" s="50"/>
      <c r="Q19" s="50"/>
      <c r="R19" s="50"/>
    </row>
    <row r="20" spans="1:18" ht="36.75" customHeight="1">
      <c r="A20" s="48"/>
      <c r="B20" s="48"/>
      <c r="C20" s="48"/>
      <c r="D20" s="48"/>
      <c r="E20" s="48"/>
      <c r="F20" s="48"/>
      <c r="G20" s="48"/>
      <c r="H20" s="48"/>
      <c r="I20" s="48"/>
      <c r="J20" s="48"/>
      <c r="K20" s="48"/>
      <c r="L20" s="48"/>
      <c r="M20" s="48"/>
      <c r="N20" s="48"/>
      <c r="O20" s="48"/>
      <c r="P20" s="48"/>
      <c r="Q20" s="48"/>
      <c r="R20" s="48"/>
    </row>
    <row r="21" spans="1:18" ht="36.75" customHeight="1">
      <c r="A21" s="48"/>
      <c r="B21" s="48"/>
      <c r="C21" s="48"/>
      <c r="D21" s="48"/>
      <c r="E21" s="48"/>
      <c r="F21" s="48"/>
      <c r="G21" s="48"/>
      <c r="H21" s="48"/>
      <c r="I21" s="48"/>
      <c r="J21" s="48"/>
      <c r="K21" s="48"/>
      <c r="L21" s="48"/>
      <c r="M21" s="48"/>
      <c r="N21" s="48"/>
      <c r="O21" s="48"/>
      <c r="P21" s="48"/>
      <c r="Q21" s="48"/>
      <c r="R21" s="48"/>
    </row>
    <row r="22" spans="1:18" ht="36.75" customHeight="1">
      <c r="A22" s="48"/>
      <c r="B22" s="48"/>
      <c r="C22" s="48"/>
      <c r="D22" s="48"/>
      <c r="E22" s="48"/>
      <c r="F22" s="48"/>
      <c r="G22" s="48"/>
      <c r="H22" s="48"/>
      <c r="I22" s="48"/>
      <c r="J22" s="48"/>
      <c r="K22" s="48"/>
      <c r="L22" s="48"/>
      <c r="M22" s="48"/>
      <c r="N22" s="48"/>
      <c r="O22" s="48"/>
      <c r="P22" s="48"/>
      <c r="Q22" s="48"/>
      <c r="R22" s="48"/>
    </row>
    <row r="23" spans="1:18" ht="36.75" customHeight="1">
      <c r="A23" s="51" t="s">
        <v>99</v>
      </c>
      <c r="B23" s="48"/>
      <c r="C23" s="48"/>
      <c r="D23" s="48"/>
      <c r="E23" s="48"/>
      <c r="F23" s="48"/>
      <c r="G23" s="48"/>
      <c r="H23" s="48"/>
      <c r="I23" s="48"/>
      <c r="J23" s="48"/>
      <c r="K23" s="48"/>
      <c r="L23" s="48"/>
      <c r="M23" s="48"/>
      <c r="N23" s="48"/>
      <c r="O23" s="48"/>
      <c r="P23" s="48"/>
      <c r="Q23" s="48"/>
      <c r="R23" s="48"/>
    </row>
    <row r="24" spans="1:18" ht="36.75" customHeight="1">
      <c r="A24" s="51"/>
      <c r="B24" s="48"/>
      <c r="C24" s="48"/>
      <c r="D24" s="48"/>
      <c r="E24" s="48"/>
      <c r="F24" s="48"/>
      <c r="G24" s="48"/>
      <c r="H24" s="48"/>
      <c r="I24" s="48"/>
      <c r="J24" s="48"/>
      <c r="K24" s="48"/>
      <c r="L24" s="48"/>
      <c r="M24" s="48"/>
      <c r="N24" s="48"/>
      <c r="O24" s="48"/>
      <c r="P24" s="48"/>
      <c r="Q24" s="48"/>
      <c r="R24" s="48"/>
    </row>
    <row r="25" spans="1:18" s="57" customFormat="1" ht="36.75" customHeight="1">
      <c r="A25" s="50">
        <v>2019</v>
      </c>
      <c r="B25" s="50"/>
      <c r="C25" s="50"/>
      <c r="D25" s="50"/>
      <c r="E25" s="50"/>
      <c r="F25" s="50"/>
      <c r="G25" s="50"/>
      <c r="H25" s="50"/>
      <c r="I25" s="50"/>
      <c r="J25" s="50"/>
      <c r="K25" s="50"/>
      <c r="L25" s="50"/>
      <c r="M25" s="50"/>
      <c r="N25" s="50"/>
      <c r="O25" s="50"/>
      <c r="P25" s="50"/>
      <c r="Q25" s="50"/>
      <c r="R25" s="50"/>
    </row>
    <row r="26" spans="1:18" ht="36.75" customHeight="1">
      <c r="A26" s="48"/>
      <c r="B26" s="48"/>
      <c r="C26" s="48"/>
      <c r="D26" s="48"/>
      <c r="E26" s="48"/>
      <c r="F26" s="48"/>
      <c r="G26" s="48"/>
      <c r="H26" s="48"/>
      <c r="I26" s="48"/>
      <c r="J26" s="48"/>
      <c r="K26" s="48"/>
      <c r="L26" s="48"/>
      <c r="M26" s="48"/>
      <c r="N26" s="48"/>
      <c r="O26" s="48"/>
      <c r="P26" s="48"/>
      <c r="Q26" s="48"/>
      <c r="R26" s="48"/>
    </row>
    <row r="27" spans="1:18" ht="36.75" customHeight="1">
      <c r="A27" s="48"/>
      <c r="B27" s="48"/>
      <c r="C27" s="48"/>
      <c r="D27" s="48"/>
      <c r="E27" s="48"/>
      <c r="F27" s="48"/>
      <c r="G27" s="48"/>
      <c r="H27" s="48"/>
      <c r="I27" s="48"/>
      <c r="J27" s="48"/>
      <c r="K27" s="48"/>
      <c r="L27" s="48"/>
      <c r="M27" s="48"/>
      <c r="N27" s="48"/>
      <c r="O27" s="48"/>
      <c r="P27" s="48"/>
      <c r="Q27" s="48"/>
      <c r="R27" s="48"/>
    </row>
    <row r="28" spans="1:18" ht="36.75" customHeight="1">
      <c r="A28" s="48"/>
      <c r="B28" s="48"/>
      <c r="C28" s="48"/>
      <c r="D28" s="48"/>
      <c r="E28" s="48"/>
      <c r="F28" s="48"/>
      <c r="G28" s="48"/>
      <c r="H28" s="48"/>
      <c r="I28" s="48"/>
      <c r="J28" s="48"/>
      <c r="K28" s="48"/>
      <c r="L28" s="48"/>
      <c r="M28" s="48"/>
      <c r="N28" s="48"/>
      <c r="O28" s="48"/>
      <c r="P28" s="48"/>
      <c r="Q28" s="48"/>
      <c r="R28" s="48"/>
    </row>
    <row r="29" spans="1:18" ht="36.75" customHeight="1">
      <c r="A29" s="51" t="s">
        <v>99</v>
      </c>
      <c r="B29" s="48"/>
      <c r="C29" s="48"/>
      <c r="D29" s="48"/>
      <c r="E29" s="48"/>
      <c r="F29" s="48"/>
      <c r="G29" s="48"/>
      <c r="H29" s="48"/>
      <c r="I29" s="48"/>
      <c r="J29" s="48"/>
      <c r="K29" s="48"/>
      <c r="L29" s="48"/>
      <c r="M29" s="48"/>
      <c r="N29" s="48"/>
      <c r="O29" s="48"/>
      <c r="P29" s="48"/>
      <c r="Q29" s="48"/>
      <c r="R29" s="48"/>
    </row>
    <row r="30" spans="1:18" s="57" customFormat="1" ht="36.75" customHeight="1">
      <c r="A30" s="50">
        <v>2020</v>
      </c>
      <c r="B30" s="50"/>
      <c r="C30" s="50"/>
      <c r="D30" s="50"/>
      <c r="E30" s="50"/>
      <c r="F30" s="50"/>
      <c r="G30" s="50"/>
      <c r="H30" s="50"/>
      <c r="I30" s="50"/>
      <c r="J30" s="50"/>
      <c r="K30" s="50"/>
      <c r="L30" s="50"/>
      <c r="M30" s="50"/>
      <c r="N30" s="50"/>
      <c r="O30" s="50"/>
      <c r="P30" s="50"/>
      <c r="Q30" s="50"/>
      <c r="R30" s="50"/>
    </row>
    <row r="31" spans="1:18" ht="36.75" customHeight="1">
      <c r="A31" s="48"/>
      <c r="B31" s="48"/>
      <c r="C31" s="48"/>
      <c r="D31" s="48"/>
      <c r="E31" s="48"/>
      <c r="F31" s="48"/>
      <c r="G31" s="48"/>
      <c r="H31" s="48"/>
      <c r="I31" s="48"/>
      <c r="J31" s="48"/>
      <c r="K31" s="48"/>
      <c r="L31" s="48"/>
      <c r="M31" s="48"/>
      <c r="N31" s="48"/>
      <c r="O31" s="48"/>
      <c r="P31" s="48"/>
      <c r="Q31" s="48"/>
      <c r="R31" s="48"/>
    </row>
    <row r="32" spans="1:18" ht="36.75" customHeight="1">
      <c r="A32" s="48"/>
      <c r="B32" s="48"/>
      <c r="C32" s="48"/>
      <c r="D32" s="48"/>
      <c r="E32" s="48"/>
      <c r="F32" s="48"/>
      <c r="G32" s="48"/>
      <c r="H32" s="48"/>
      <c r="I32" s="48"/>
      <c r="J32" s="48"/>
      <c r="K32" s="48"/>
      <c r="L32" s="48"/>
      <c r="M32" s="48"/>
      <c r="N32" s="48"/>
      <c r="O32" s="48"/>
      <c r="P32" s="48"/>
      <c r="Q32" s="48"/>
      <c r="R32" s="48"/>
    </row>
    <row r="33" spans="1:18" ht="36.75" customHeight="1">
      <c r="A33" s="48"/>
      <c r="B33" s="48"/>
      <c r="C33" s="48"/>
      <c r="D33" s="48"/>
      <c r="E33" s="48"/>
      <c r="F33" s="48"/>
      <c r="G33" s="48"/>
      <c r="H33" s="48"/>
      <c r="I33" s="48"/>
      <c r="J33" s="48"/>
      <c r="K33" s="48"/>
      <c r="L33" s="48"/>
      <c r="M33" s="48"/>
      <c r="N33" s="48"/>
      <c r="O33" s="48"/>
      <c r="P33" s="48"/>
      <c r="Q33" s="48"/>
      <c r="R33" s="48"/>
    </row>
    <row r="34" spans="1:18" ht="36.75" customHeight="1">
      <c r="A34" s="51" t="s">
        <v>99</v>
      </c>
      <c r="B34" s="48"/>
      <c r="C34" s="48"/>
      <c r="D34" s="48"/>
      <c r="E34" s="48"/>
      <c r="F34" s="48"/>
      <c r="G34" s="48"/>
      <c r="H34" s="48"/>
      <c r="I34" s="48"/>
      <c r="J34" s="48"/>
      <c r="K34" s="48"/>
      <c r="L34" s="48"/>
      <c r="M34" s="48"/>
      <c r="N34" s="48"/>
      <c r="O34" s="48"/>
      <c r="P34" s="48"/>
      <c r="Q34" s="48"/>
      <c r="R34" s="48"/>
    </row>
    <row r="35" spans="1:18" ht="36.75" customHeight="1">
      <c r="A35" s="51"/>
      <c r="B35" s="48"/>
      <c r="C35" s="48"/>
      <c r="D35" s="48"/>
      <c r="E35" s="48"/>
      <c r="F35" s="48"/>
      <c r="G35" s="48"/>
      <c r="H35" s="48"/>
      <c r="I35" s="48"/>
      <c r="J35" s="48"/>
      <c r="K35" s="48"/>
      <c r="L35" s="48"/>
      <c r="M35" s="48"/>
      <c r="N35" s="48"/>
      <c r="O35" s="48"/>
      <c r="P35" s="48"/>
      <c r="Q35" s="48"/>
      <c r="R35" s="48"/>
    </row>
    <row r="36" spans="1:18" s="57" customFormat="1" ht="36.75" customHeight="1">
      <c r="A36" s="50">
        <v>2021</v>
      </c>
      <c r="B36" s="50"/>
      <c r="C36" s="50"/>
      <c r="D36" s="50"/>
      <c r="E36" s="50"/>
      <c r="F36" s="50"/>
      <c r="G36" s="50"/>
      <c r="H36" s="50"/>
      <c r="I36" s="50"/>
      <c r="J36" s="50"/>
      <c r="K36" s="50"/>
      <c r="L36" s="50"/>
      <c r="M36" s="50"/>
      <c r="N36" s="50"/>
      <c r="O36" s="50"/>
      <c r="P36" s="50"/>
      <c r="Q36" s="50"/>
      <c r="R36" s="50"/>
    </row>
    <row r="37" spans="1:18" ht="36.75" customHeight="1">
      <c r="A37" s="48"/>
      <c r="B37" s="48"/>
      <c r="C37" s="48"/>
      <c r="D37" s="48"/>
      <c r="E37" s="48"/>
      <c r="F37" s="48"/>
      <c r="G37" s="48"/>
      <c r="H37" s="48"/>
      <c r="I37" s="48"/>
      <c r="J37" s="48"/>
      <c r="K37" s="48"/>
      <c r="L37" s="48"/>
      <c r="M37" s="48"/>
      <c r="N37" s="48"/>
      <c r="O37" s="48"/>
      <c r="P37" s="48"/>
      <c r="Q37" s="48"/>
      <c r="R37" s="48"/>
    </row>
    <row r="38" spans="1:18" ht="36.75" customHeight="1">
      <c r="A38" s="48"/>
      <c r="B38" s="48"/>
      <c r="C38" s="48"/>
      <c r="D38" s="48"/>
      <c r="E38" s="48"/>
      <c r="F38" s="48"/>
      <c r="G38" s="48"/>
      <c r="H38" s="48"/>
      <c r="I38" s="48"/>
      <c r="J38" s="48"/>
      <c r="K38" s="48"/>
      <c r="L38" s="48"/>
      <c r="M38" s="48"/>
      <c r="N38" s="48"/>
      <c r="O38" s="48"/>
      <c r="P38" s="48"/>
      <c r="Q38" s="48"/>
      <c r="R38" s="48"/>
    </row>
    <row r="39" spans="1:18" ht="36.75" customHeight="1">
      <c r="A39" s="48"/>
      <c r="B39" s="48"/>
      <c r="C39" s="48"/>
      <c r="D39" s="48"/>
      <c r="E39" s="48"/>
      <c r="F39" s="48"/>
      <c r="G39" s="48"/>
      <c r="H39" s="48"/>
      <c r="I39" s="48"/>
      <c r="J39" s="48"/>
      <c r="K39" s="48"/>
      <c r="L39" s="48"/>
      <c r="M39" s="48"/>
      <c r="N39" s="48"/>
      <c r="O39" s="48"/>
      <c r="P39" s="48"/>
      <c r="Q39" s="48"/>
      <c r="R39" s="48"/>
    </row>
    <row r="40" spans="1:18" ht="36.75" customHeight="1">
      <c r="A40" s="51" t="s">
        <v>99</v>
      </c>
      <c r="B40" s="48"/>
      <c r="C40" s="48"/>
      <c r="D40" s="48"/>
      <c r="E40" s="48"/>
      <c r="F40" s="48"/>
      <c r="G40" s="48"/>
      <c r="H40" s="48"/>
      <c r="I40" s="48"/>
      <c r="J40" s="48"/>
      <c r="K40" s="48"/>
      <c r="L40" s="48"/>
      <c r="M40" s="48"/>
      <c r="N40" s="48"/>
      <c r="O40" s="48"/>
      <c r="P40" s="48"/>
      <c r="Q40" s="48"/>
      <c r="R40" s="48"/>
    </row>
    <row r="41" spans="1:18" ht="36.75" customHeight="1">
      <c r="A41" s="83" t="s">
        <v>167</v>
      </c>
      <c r="B41" s="84"/>
      <c r="C41" s="84"/>
      <c r="D41" s="84"/>
      <c r="E41" s="84"/>
      <c r="F41" s="84"/>
      <c r="G41" s="84"/>
      <c r="H41" s="84"/>
      <c r="I41" s="84"/>
      <c r="J41" s="84"/>
      <c r="K41" s="84"/>
      <c r="L41" s="84"/>
      <c r="M41" s="84"/>
      <c r="N41" s="84"/>
      <c r="O41" s="84"/>
      <c r="P41" s="84"/>
      <c r="Q41" s="84"/>
      <c r="R41" s="84"/>
    </row>
    <row r="42" spans="1:18" ht="40.049999999999997" customHeight="1">
      <c r="A42" s="53"/>
    </row>
    <row r="43" spans="1:18" ht="40.049999999999997" customHeight="1">
      <c r="A43" s="85" t="s">
        <v>308</v>
      </c>
      <c r="B43" s="85"/>
      <c r="C43" s="85"/>
      <c r="D43" s="85"/>
      <c r="E43" s="85"/>
      <c r="F43" s="85"/>
      <c r="G43" s="85"/>
      <c r="H43" s="85"/>
      <c r="I43" s="85"/>
      <c r="J43" s="85"/>
      <c r="K43" s="85"/>
      <c r="L43" s="85"/>
    </row>
    <row r="44" spans="1:18" ht="40.049999999999997" customHeight="1">
      <c r="A44" s="86" t="s">
        <v>100</v>
      </c>
      <c r="B44" s="58"/>
    </row>
    <row r="45" spans="1:18" s="325" customFormat="1" ht="40.049999999999997" customHeight="1">
      <c r="A45" s="338" t="s">
        <v>168</v>
      </c>
      <c r="B45" s="339"/>
    </row>
    <row r="46" spans="1:18" ht="40.049999999999997" customHeight="1"/>
    <row r="47" spans="1:18" ht="40.049999999999997" customHeight="1"/>
  </sheetData>
  <mergeCells count="14">
    <mergeCell ref="A2:R2"/>
    <mergeCell ref="A3:R3"/>
    <mergeCell ref="A4:A6"/>
    <mergeCell ref="B4:D4"/>
    <mergeCell ref="E4:E6"/>
    <mergeCell ref="F4:N4"/>
    <mergeCell ref="O4:Q5"/>
    <mergeCell ref="R4:R6"/>
    <mergeCell ref="B5:B6"/>
    <mergeCell ref="C5:D5"/>
    <mergeCell ref="F5:G5"/>
    <mergeCell ref="H5:I5"/>
    <mergeCell ref="J5:K5"/>
    <mergeCell ref="L5:N5"/>
  </mergeCells>
  <pageMargins left="0.2" right="0.1" top="0.75" bottom="0.75" header="0.3" footer="0.3"/>
  <pageSetup paperSize="9"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view="pageBreakPreview" zoomScale="60" workbookViewId="0">
      <selection activeCell="A2" sqref="A2:J2"/>
    </sheetView>
  </sheetViews>
  <sheetFormatPr defaultColWidth="9" defaultRowHeight="16.5"/>
  <cols>
    <col min="1" max="1" width="7.265625" style="899" customWidth="1"/>
    <col min="2" max="2" width="21" style="913" customWidth="1"/>
    <col min="3" max="3" width="13.3984375" style="913" customWidth="1"/>
    <col min="4" max="4" width="16.265625" style="913" customWidth="1"/>
    <col min="5" max="5" width="15.1328125" style="913" customWidth="1"/>
    <col min="6" max="6" width="15" style="913" customWidth="1"/>
    <col min="7" max="7" width="16.1328125" style="913" customWidth="1"/>
    <col min="8" max="8" width="15.3984375" style="913" customWidth="1"/>
    <col min="9" max="9" width="12.1328125" style="913" customWidth="1"/>
    <col min="10" max="10" width="11.86328125" style="888" customWidth="1"/>
    <col min="11" max="16384" width="9" style="888"/>
  </cols>
  <sheetData>
    <row r="1" spans="1:10" ht="36" customHeight="1">
      <c r="A1" s="819" t="s">
        <v>450</v>
      </c>
      <c r="J1" s="821" t="s">
        <v>793</v>
      </c>
    </row>
    <row r="2" spans="1:10" ht="86.1" customHeight="1">
      <c r="A2" s="914" t="s">
        <v>1022</v>
      </c>
      <c r="B2" s="914"/>
      <c r="C2" s="914"/>
      <c r="D2" s="914"/>
      <c r="E2" s="914"/>
      <c r="F2" s="914"/>
      <c r="G2" s="914"/>
      <c r="H2" s="914"/>
      <c r="I2" s="914"/>
      <c r="J2" s="914"/>
    </row>
    <row r="3" spans="1:10" s="883" customFormat="1" ht="36" customHeight="1">
      <c r="A3" s="981" t="s">
        <v>0</v>
      </c>
      <c r="B3" s="881" t="s">
        <v>1023</v>
      </c>
      <c r="C3" s="881" t="s">
        <v>1024</v>
      </c>
      <c r="D3" s="1018" t="s">
        <v>1025</v>
      </c>
      <c r="E3" s="1019"/>
      <c r="F3" s="1020"/>
      <c r="G3" s="878" t="s">
        <v>1026</v>
      </c>
      <c r="H3" s="878"/>
      <c r="I3" s="881" t="s">
        <v>1027</v>
      </c>
      <c r="J3" s="981" t="s">
        <v>3</v>
      </c>
    </row>
    <row r="4" spans="1:10" s="883" customFormat="1" ht="15.75" customHeight="1">
      <c r="A4" s="1021"/>
      <c r="B4" s="1022"/>
      <c r="C4" s="1022"/>
      <c r="D4" s="881" t="s">
        <v>1028</v>
      </c>
      <c r="E4" s="881" t="s">
        <v>1029</v>
      </c>
      <c r="F4" s="881" t="s">
        <v>1030</v>
      </c>
      <c r="G4" s="878" t="s">
        <v>1031</v>
      </c>
      <c r="H4" s="878" t="s">
        <v>1032</v>
      </c>
      <c r="I4" s="1022"/>
      <c r="J4" s="1021"/>
    </row>
    <row r="5" spans="1:10" s="883" customFormat="1" ht="39" customHeight="1">
      <c r="A5" s="984"/>
      <c r="B5" s="885"/>
      <c r="C5" s="885"/>
      <c r="D5" s="885"/>
      <c r="E5" s="885"/>
      <c r="F5" s="885"/>
      <c r="G5" s="878"/>
      <c r="H5" s="878"/>
      <c r="I5" s="885"/>
      <c r="J5" s="984"/>
    </row>
    <row r="6" spans="1:10" s="883" customFormat="1" ht="15.4">
      <c r="A6" s="1023">
        <v>1</v>
      </c>
      <c r="B6" s="1008">
        <v>2</v>
      </c>
      <c r="C6" s="1023">
        <v>3</v>
      </c>
      <c r="D6" s="1008">
        <v>4</v>
      </c>
      <c r="E6" s="1023">
        <v>5</v>
      </c>
      <c r="F6" s="1008">
        <v>6</v>
      </c>
      <c r="G6" s="1023">
        <v>7</v>
      </c>
      <c r="H6" s="1008">
        <v>8</v>
      </c>
      <c r="I6" s="1023">
        <v>9</v>
      </c>
      <c r="J6" s="1008">
        <v>10</v>
      </c>
    </row>
    <row r="7" spans="1:10" s="883" customFormat="1" ht="39.75" customHeight="1">
      <c r="A7" s="1024" t="s">
        <v>4</v>
      </c>
      <c r="B7" s="1025" t="s">
        <v>1033</v>
      </c>
      <c r="C7" s="1025"/>
      <c r="D7" s="1025"/>
      <c r="E7" s="1025"/>
      <c r="F7" s="1025"/>
      <c r="G7" s="1025"/>
      <c r="H7" s="1025"/>
      <c r="I7" s="1025"/>
      <c r="J7" s="1024"/>
    </row>
    <row r="8" spans="1:10" s="958" customFormat="1" ht="47.25" customHeight="1">
      <c r="A8" s="1026">
        <v>1</v>
      </c>
      <c r="B8" s="1027" t="s">
        <v>1034</v>
      </c>
      <c r="C8" s="1028">
        <v>62.32</v>
      </c>
      <c r="D8" s="1028">
        <v>41.16</v>
      </c>
      <c r="E8" s="1028">
        <v>7.99</v>
      </c>
      <c r="F8" s="1028">
        <v>2.17</v>
      </c>
      <c r="G8" s="1028">
        <f>SUM(G9:G11)</f>
        <v>21</v>
      </c>
      <c r="H8" s="1028">
        <v>0</v>
      </c>
      <c r="I8" s="1028">
        <f>SUM(I9:I11)</f>
        <v>98.97</v>
      </c>
      <c r="J8" s="1029"/>
    </row>
    <row r="9" spans="1:10" s="958" customFormat="1" ht="30" customHeight="1">
      <c r="A9" s="1026"/>
      <c r="B9" s="1030" t="s">
        <v>1035</v>
      </c>
      <c r="C9" s="1031">
        <v>62.32</v>
      </c>
      <c r="D9" s="1031">
        <v>41.16</v>
      </c>
      <c r="E9" s="1031">
        <v>7.99</v>
      </c>
      <c r="F9" s="1031">
        <v>2.17</v>
      </c>
      <c r="G9" s="1031">
        <v>17</v>
      </c>
      <c r="H9" s="1032">
        <v>0</v>
      </c>
      <c r="I9" s="1031">
        <v>82.33</v>
      </c>
      <c r="J9" s="1029"/>
    </row>
    <row r="10" spans="1:10" s="958" customFormat="1" ht="30" customHeight="1">
      <c r="A10" s="1026"/>
      <c r="B10" s="1030" t="s">
        <v>1036</v>
      </c>
      <c r="C10" s="1031">
        <v>62.32</v>
      </c>
      <c r="D10" s="1031">
        <v>41.16</v>
      </c>
      <c r="E10" s="1031">
        <v>7.99</v>
      </c>
      <c r="F10" s="1031">
        <v>2.17</v>
      </c>
      <c r="G10" s="1031">
        <v>4</v>
      </c>
      <c r="H10" s="1032">
        <v>0</v>
      </c>
      <c r="I10" s="1031">
        <v>16.64</v>
      </c>
      <c r="J10" s="1029"/>
    </row>
    <row r="11" spans="1:10" s="958" customFormat="1" ht="30" customHeight="1">
      <c r="A11" s="1026"/>
      <c r="B11" s="1030" t="s">
        <v>934</v>
      </c>
      <c r="C11" s="1031">
        <v>62.32</v>
      </c>
      <c r="D11" s="1031">
        <v>41.16</v>
      </c>
      <c r="E11" s="1031">
        <v>7.99</v>
      </c>
      <c r="F11" s="1031">
        <v>2.17</v>
      </c>
      <c r="G11" s="1031">
        <v>0</v>
      </c>
      <c r="H11" s="1031">
        <v>0</v>
      </c>
      <c r="I11" s="1031">
        <v>0</v>
      </c>
      <c r="J11" s="1029"/>
    </row>
    <row r="12" spans="1:10" s="958" customFormat="1" ht="30" customHeight="1">
      <c r="A12" s="1026">
        <v>2</v>
      </c>
      <c r="B12" s="1033" t="s">
        <v>1037</v>
      </c>
      <c r="C12" s="1028">
        <f>104.77+45.62</f>
        <v>150.38999999999999</v>
      </c>
      <c r="D12" s="1028">
        <f>78.005+32.07</f>
        <v>110.07499999999999</v>
      </c>
      <c r="E12" s="1028">
        <f>11.55+5.84665</f>
        <v>17.396650000000001</v>
      </c>
      <c r="F12" s="1028">
        <f>2.83+931.6/10000</f>
        <v>2.9231600000000002</v>
      </c>
      <c r="G12" s="1028">
        <f>SUM(G13:G15)</f>
        <v>20</v>
      </c>
      <c r="H12" s="1028">
        <v>0</v>
      </c>
      <c r="I12" s="1028">
        <f>SUM(I13:I15)</f>
        <v>47.76</v>
      </c>
      <c r="J12" s="1029"/>
    </row>
    <row r="13" spans="1:10" s="958" customFormat="1" ht="30" customHeight="1">
      <c r="A13" s="1026"/>
      <c r="B13" s="1030" t="s">
        <v>1035</v>
      </c>
      <c r="C13" s="1031">
        <v>104.77</v>
      </c>
      <c r="D13" s="1031">
        <v>72.91</v>
      </c>
      <c r="E13" s="1031">
        <v>11.55</v>
      </c>
      <c r="F13" s="1031">
        <f>2.83</f>
        <v>2.83</v>
      </c>
      <c r="G13" s="1031">
        <v>6</v>
      </c>
      <c r="H13" s="1031">
        <v>0</v>
      </c>
      <c r="I13" s="1031">
        <v>16.41</v>
      </c>
      <c r="J13" s="1029"/>
    </row>
    <row r="14" spans="1:10" s="958" customFormat="1" ht="30" customHeight="1">
      <c r="A14" s="1026"/>
      <c r="B14" s="1030" t="s">
        <v>1036</v>
      </c>
      <c r="C14" s="1031">
        <f>104.77+45.62</f>
        <v>150.38999999999999</v>
      </c>
      <c r="D14" s="1031">
        <f>78.005+32.07</f>
        <v>110.07499999999999</v>
      </c>
      <c r="E14" s="1031">
        <f>11.55+5.84665</f>
        <v>17.396650000000001</v>
      </c>
      <c r="F14" s="1031">
        <f>2.83+931.6/10000</f>
        <v>2.9231600000000002</v>
      </c>
      <c r="G14" s="1031">
        <v>12</v>
      </c>
      <c r="H14" s="1031">
        <v>0</v>
      </c>
      <c r="I14" s="1031">
        <v>30.39</v>
      </c>
      <c r="J14" s="1034"/>
    </row>
    <row r="15" spans="1:10" s="958" customFormat="1" ht="30" customHeight="1">
      <c r="A15" s="1026"/>
      <c r="B15" s="1030" t="s">
        <v>934</v>
      </c>
      <c r="C15" s="1031">
        <f>104.77+45.62</f>
        <v>150.38999999999999</v>
      </c>
      <c r="D15" s="1031">
        <f>78.005+32.07</f>
        <v>110.07499999999999</v>
      </c>
      <c r="E15" s="1031">
        <f>11.55+5.84665</f>
        <v>17.396650000000001</v>
      </c>
      <c r="F15" s="1031">
        <f>2.83+931.6/10000</f>
        <v>2.9231600000000002</v>
      </c>
      <c r="G15" s="1031">
        <v>2</v>
      </c>
      <c r="H15" s="1031">
        <v>0</v>
      </c>
      <c r="I15" s="1031">
        <v>0.96</v>
      </c>
      <c r="J15" s="1034"/>
    </row>
    <row r="16" spans="1:10" s="958" customFormat="1" ht="30" customHeight="1">
      <c r="A16" s="1026">
        <v>3</v>
      </c>
      <c r="B16" s="1027" t="s">
        <v>1038</v>
      </c>
      <c r="C16" s="1028">
        <v>262.32</v>
      </c>
      <c r="D16" s="1028">
        <f>8.14+7.15+78.66+61.63+25.16</f>
        <v>180.74</v>
      </c>
      <c r="E16" s="1028">
        <f>9.35+4.49+8.33+4.92</f>
        <v>27.090000000000003</v>
      </c>
      <c r="F16" s="1028">
        <f>0.72+1.12+1.22+1.23</f>
        <v>4.29</v>
      </c>
      <c r="G16" s="1028">
        <f>SUM(G17:G19)</f>
        <v>5</v>
      </c>
      <c r="H16" s="1028">
        <v>0</v>
      </c>
      <c r="I16" s="1035">
        <f>SUM(I17:I19)</f>
        <v>9.44</v>
      </c>
      <c r="J16" s="1034"/>
    </row>
    <row r="17" spans="1:10" s="883" customFormat="1" ht="30" customHeight="1">
      <c r="A17" s="1026"/>
      <c r="B17" s="1030" t="s">
        <v>1035</v>
      </c>
      <c r="C17" s="1031">
        <f>106.7+91.9</f>
        <v>198.60000000000002</v>
      </c>
      <c r="D17" s="1031">
        <f>78.66+61.63</f>
        <v>140.29</v>
      </c>
      <c r="E17" s="1031">
        <f>9.35+4.49</f>
        <v>13.84</v>
      </c>
      <c r="F17" s="1031">
        <f>0.72+1.12+1.22</f>
        <v>3.06</v>
      </c>
      <c r="G17" s="1031">
        <v>3</v>
      </c>
      <c r="H17" s="1031">
        <v>0</v>
      </c>
      <c r="I17" s="1036">
        <v>7.06</v>
      </c>
      <c r="J17" s="1034"/>
    </row>
    <row r="18" spans="1:10" s="958" customFormat="1" ht="30" customHeight="1">
      <c r="A18" s="1026"/>
      <c r="B18" s="1030" t="s">
        <v>1036</v>
      </c>
      <c r="C18" s="1031">
        <v>262.32</v>
      </c>
      <c r="D18" s="1031">
        <f>8.14+7.15+78.66+61.63+25.16</f>
        <v>180.74</v>
      </c>
      <c r="E18" s="1031">
        <f>9.35+4.49+8.33+4.92</f>
        <v>27.090000000000003</v>
      </c>
      <c r="F18" s="1031">
        <f>0.72+1.12+1.22+1.23</f>
        <v>4.29</v>
      </c>
      <c r="G18" s="1031">
        <v>2</v>
      </c>
      <c r="H18" s="1031">
        <v>0</v>
      </c>
      <c r="I18" s="1031">
        <v>2.38</v>
      </c>
      <c r="J18" s="1034"/>
    </row>
    <row r="19" spans="1:10" s="958" customFormat="1" ht="30" customHeight="1">
      <c r="A19" s="1026"/>
      <c r="B19" s="1030" t="s">
        <v>934</v>
      </c>
      <c r="C19" s="1031">
        <v>262.32</v>
      </c>
      <c r="D19" s="1031">
        <f>8.14+7.15+78.66+61.63+25.16</f>
        <v>180.74</v>
      </c>
      <c r="E19" s="1031">
        <f>9.35+4.49+8.33+4.92</f>
        <v>27.090000000000003</v>
      </c>
      <c r="F19" s="1031">
        <f>0.72+1.12+1.22+1.23</f>
        <v>4.29</v>
      </c>
      <c r="G19" s="1031">
        <v>0</v>
      </c>
      <c r="H19" s="1031">
        <v>0</v>
      </c>
      <c r="I19" s="1031">
        <v>0</v>
      </c>
      <c r="J19" s="1034"/>
    </row>
    <row r="20" spans="1:10" s="958" customFormat="1" ht="30" customHeight="1">
      <c r="A20" s="1026">
        <v>4</v>
      </c>
      <c r="B20" s="1027" t="s">
        <v>1039</v>
      </c>
      <c r="C20" s="1028">
        <f>4533489/10000</f>
        <v>453.34890000000001</v>
      </c>
      <c r="D20" s="1028">
        <v>310.89999999999998</v>
      </c>
      <c r="E20" s="1028">
        <f>302487/10000+129999/10000+114598.4/10000</f>
        <v>54.708439999999996</v>
      </c>
      <c r="F20" s="1028">
        <f>168831/10000+14743.7/10000+127146.4/10000</f>
        <v>31.072109999999999</v>
      </c>
      <c r="G20" s="1028">
        <f>SUM(G21:G23)</f>
        <v>9</v>
      </c>
      <c r="H20" s="1028">
        <v>0</v>
      </c>
      <c r="I20" s="1035">
        <f>SUM(I21:I23)</f>
        <v>9.782</v>
      </c>
      <c r="J20" s="1034"/>
    </row>
    <row r="21" spans="1:10" s="958" customFormat="1" ht="30" customHeight="1">
      <c r="A21" s="1026"/>
      <c r="B21" s="1030" t="s">
        <v>1035</v>
      </c>
      <c r="C21" s="1031">
        <f>2721329/10000</f>
        <v>272.13290000000001</v>
      </c>
      <c r="D21" s="1031">
        <v>184</v>
      </c>
      <c r="E21" s="1031">
        <f>302487/10000</f>
        <v>30.248699999999999</v>
      </c>
      <c r="F21" s="1031">
        <f>168831/10000</f>
        <v>16.883099999999999</v>
      </c>
      <c r="G21" s="1031">
        <v>1</v>
      </c>
      <c r="H21" s="1031">
        <v>0</v>
      </c>
      <c r="I21" s="1036">
        <v>2.71</v>
      </c>
      <c r="J21" s="1034"/>
    </row>
    <row r="22" spans="1:10" s="958" customFormat="1" ht="30" customHeight="1">
      <c r="A22" s="1026"/>
      <c r="B22" s="1030" t="s">
        <v>1036</v>
      </c>
      <c r="C22" s="1031">
        <f>2721329/10000</f>
        <v>272.13290000000001</v>
      </c>
      <c r="D22" s="1031">
        <v>184</v>
      </c>
      <c r="E22" s="1031">
        <f>302487/10000</f>
        <v>30.248699999999999</v>
      </c>
      <c r="F22" s="1031">
        <f>168831/10000</f>
        <v>16.883099999999999</v>
      </c>
      <c r="G22" s="1031">
        <v>6</v>
      </c>
      <c r="H22" s="1031">
        <v>0</v>
      </c>
      <c r="I22" s="1031">
        <v>5.91</v>
      </c>
      <c r="J22" s="1034"/>
    </row>
    <row r="23" spans="1:10" s="958" customFormat="1" ht="30" customHeight="1">
      <c r="A23" s="1026"/>
      <c r="B23" s="1030" t="s">
        <v>934</v>
      </c>
      <c r="C23" s="1031">
        <f>4533489/10000</f>
        <v>453.34890000000001</v>
      </c>
      <c r="D23" s="1031">
        <v>310.89999999999998</v>
      </c>
      <c r="E23" s="1031">
        <f>302487/10000+129999/10000+114598.4/10000</f>
        <v>54.708439999999996</v>
      </c>
      <c r="F23" s="1031">
        <f>168831/10000+14743.7/10000+127146.4/10000</f>
        <v>31.072109999999999</v>
      </c>
      <c r="G23" s="1031">
        <v>2</v>
      </c>
      <c r="H23" s="1031">
        <v>0</v>
      </c>
      <c r="I23" s="1031">
        <v>1.1619999999999999</v>
      </c>
      <c r="J23" s="1034"/>
    </row>
    <row r="24" spans="1:10" s="883" customFormat="1" ht="37.5" customHeight="1">
      <c r="A24" s="1026">
        <v>5</v>
      </c>
      <c r="B24" s="1027" t="s">
        <v>1040</v>
      </c>
      <c r="C24" s="1028">
        <v>135</v>
      </c>
      <c r="D24" s="1028">
        <v>98.66</v>
      </c>
      <c r="E24" s="1028">
        <f>128855/10000+58400/10000</f>
        <v>18.7255</v>
      </c>
      <c r="F24" s="1028">
        <f>55037/10000</f>
        <v>5.5037000000000003</v>
      </c>
      <c r="G24" s="1028">
        <f>SUM(G25:G27)</f>
        <v>2</v>
      </c>
      <c r="H24" s="1037">
        <v>0</v>
      </c>
      <c r="I24" s="1035">
        <f>SUM(I25:I27)</f>
        <v>8.8099999999999987</v>
      </c>
      <c r="J24" s="1034"/>
    </row>
    <row r="25" spans="1:10" s="958" customFormat="1" ht="30" customHeight="1">
      <c r="A25" s="1026"/>
      <c r="B25" s="1030" t="s">
        <v>1035</v>
      </c>
      <c r="C25" s="1031">
        <v>135</v>
      </c>
      <c r="D25" s="1031">
        <v>98.66</v>
      </c>
      <c r="E25" s="1031">
        <f>128855/10000+58400/10000</f>
        <v>18.7255</v>
      </c>
      <c r="F25" s="1031">
        <f>55037/10000</f>
        <v>5.5037000000000003</v>
      </c>
      <c r="G25" s="1031">
        <v>1</v>
      </c>
      <c r="H25" s="1031">
        <v>0</v>
      </c>
      <c r="I25" s="1036">
        <v>4.25</v>
      </c>
      <c r="J25" s="1034"/>
    </row>
    <row r="26" spans="1:10" s="958" customFormat="1" ht="30" customHeight="1">
      <c r="A26" s="1026"/>
      <c r="B26" s="1030" t="s">
        <v>1036</v>
      </c>
      <c r="C26" s="1031">
        <v>135</v>
      </c>
      <c r="D26" s="1031">
        <v>98.66</v>
      </c>
      <c r="E26" s="1031">
        <f>128855/10000+58400/10000</f>
        <v>18.7255</v>
      </c>
      <c r="F26" s="1031">
        <f>55037/10000</f>
        <v>5.5037000000000003</v>
      </c>
      <c r="G26" s="1031">
        <v>0</v>
      </c>
      <c r="H26" s="1031">
        <v>0</v>
      </c>
      <c r="I26" s="1031">
        <v>0</v>
      </c>
      <c r="J26" s="1034"/>
    </row>
    <row r="27" spans="1:10" s="958" customFormat="1" ht="30" customHeight="1">
      <c r="A27" s="1026"/>
      <c r="B27" s="1030" t="s">
        <v>934</v>
      </c>
      <c r="C27" s="1031">
        <v>135</v>
      </c>
      <c r="D27" s="1031">
        <v>98.66</v>
      </c>
      <c r="E27" s="1031">
        <f>128855/10000+58400/10000</f>
        <v>18.7255</v>
      </c>
      <c r="F27" s="1031">
        <f>55037/10000</f>
        <v>5.5037000000000003</v>
      </c>
      <c r="G27" s="1031">
        <v>1</v>
      </c>
      <c r="H27" s="1031">
        <v>0</v>
      </c>
      <c r="I27" s="1031">
        <v>4.5599999999999996</v>
      </c>
      <c r="J27" s="1034"/>
    </row>
    <row r="28" spans="1:10" s="958" customFormat="1" ht="30" customHeight="1">
      <c r="A28" s="1026">
        <v>6</v>
      </c>
      <c r="B28" s="1027" t="s">
        <v>1041</v>
      </c>
      <c r="C28" s="1028">
        <v>177.1</v>
      </c>
      <c r="D28" s="1028">
        <f>16.41+16.1+20.99+63.14</f>
        <v>116.64</v>
      </c>
      <c r="E28" s="1028">
        <v>20.5</v>
      </c>
      <c r="F28" s="1028">
        <f>2.15+2.35</f>
        <v>4.5</v>
      </c>
      <c r="G28" s="1028">
        <v>4</v>
      </c>
      <c r="H28" s="1028">
        <v>0</v>
      </c>
      <c r="I28" s="1035">
        <f>SUM(I29:I31)</f>
        <v>11.9</v>
      </c>
      <c r="J28" s="1034"/>
    </row>
    <row r="29" spans="1:10" s="958" customFormat="1" ht="30" customHeight="1">
      <c r="A29" s="1026"/>
      <c r="B29" s="1030" t="s">
        <v>1035</v>
      </c>
      <c r="C29" s="1031">
        <v>177.1</v>
      </c>
      <c r="D29" s="1031">
        <f>16.41+16.1+20.99+63.14</f>
        <v>116.64</v>
      </c>
      <c r="E29" s="1031">
        <v>20.5</v>
      </c>
      <c r="F29" s="1031">
        <f>2.15+2.35</f>
        <v>4.5</v>
      </c>
      <c r="G29" s="1031">
        <v>4</v>
      </c>
      <c r="H29" s="1031">
        <v>0</v>
      </c>
      <c r="I29" s="1036">
        <v>11.9</v>
      </c>
      <c r="J29" s="1034"/>
    </row>
    <row r="30" spans="1:10" s="958" customFormat="1" ht="30" customHeight="1">
      <c r="A30" s="1026"/>
      <c r="B30" s="1030" t="s">
        <v>1036</v>
      </c>
      <c r="C30" s="1031">
        <v>177.1</v>
      </c>
      <c r="D30" s="1031">
        <f>16.41+16.1+20.99+63.14</f>
        <v>116.64</v>
      </c>
      <c r="E30" s="1031">
        <v>20.5</v>
      </c>
      <c r="F30" s="1031">
        <f>2.15+2.35</f>
        <v>4.5</v>
      </c>
      <c r="G30" s="1031">
        <v>0</v>
      </c>
      <c r="H30" s="1031">
        <v>0</v>
      </c>
      <c r="I30" s="1031">
        <v>0</v>
      </c>
      <c r="J30" s="1034"/>
    </row>
    <row r="31" spans="1:10" s="883" customFormat="1" ht="37.5" customHeight="1">
      <c r="A31" s="1026"/>
      <c r="B31" s="1030" t="s">
        <v>934</v>
      </c>
      <c r="C31" s="1031">
        <v>177.1</v>
      </c>
      <c r="D31" s="1031">
        <f>16.41+16.1+20.99+63.14</f>
        <v>116.64</v>
      </c>
      <c r="E31" s="1031">
        <v>20.5</v>
      </c>
      <c r="F31" s="1031">
        <f>2.15+2.35</f>
        <v>4.5</v>
      </c>
      <c r="G31" s="1031">
        <v>0</v>
      </c>
      <c r="H31" s="1031">
        <v>0</v>
      </c>
      <c r="I31" s="1031">
        <v>0</v>
      </c>
      <c r="J31" s="1034"/>
    </row>
    <row r="32" spans="1:10" s="958" customFormat="1" ht="39" customHeight="1">
      <c r="A32" s="1026">
        <v>7</v>
      </c>
      <c r="B32" s="1033" t="s">
        <v>1042</v>
      </c>
      <c r="C32" s="1028">
        <f>109.26+59</f>
        <v>168.26</v>
      </c>
      <c r="D32" s="1028">
        <v>122.49</v>
      </c>
      <c r="E32" s="1028">
        <f>8.887+5.83</f>
        <v>14.717000000000001</v>
      </c>
      <c r="F32" s="1028">
        <f>0.67+1</f>
        <v>1.67</v>
      </c>
      <c r="G32" s="1028">
        <f>SUM(G33:G35)</f>
        <v>20</v>
      </c>
      <c r="H32" s="1028">
        <v>0</v>
      </c>
      <c r="I32" s="1035">
        <f>SUM(I33:I35)</f>
        <v>57.06</v>
      </c>
      <c r="J32" s="1034"/>
    </row>
    <row r="33" spans="1:10" s="958" customFormat="1" ht="30" customHeight="1">
      <c r="A33" s="1026"/>
      <c r="B33" s="1030" t="s">
        <v>1035</v>
      </c>
      <c r="C33" s="1031">
        <f>109.26</f>
        <v>109.26</v>
      </c>
      <c r="D33" s="1031">
        <v>88.86</v>
      </c>
      <c r="E33" s="1031">
        <v>8.8870000000000005</v>
      </c>
      <c r="F33" s="1031">
        <f>0.67+1</f>
        <v>1.67</v>
      </c>
      <c r="G33" s="1031">
        <v>7</v>
      </c>
      <c r="H33" s="1031">
        <v>0</v>
      </c>
      <c r="I33" s="1036">
        <v>30.22</v>
      </c>
      <c r="J33" s="1034"/>
    </row>
    <row r="34" spans="1:10" s="958" customFormat="1" ht="30" customHeight="1">
      <c r="A34" s="1026"/>
      <c r="B34" s="1030" t="s">
        <v>1036</v>
      </c>
      <c r="C34" s="1031">
        <f>109.26+59</f>
        <v>168.26</v>
      </c>
      <c r="D34" s="1031">
        <v>122.49</v>
      </c>
      <c r="E34" s="1031">
        <f>8.887+5.83</f>
        <v>14.717000000000001</v>
      </c>
      <c r="F34" s="1031">
        <f>0.67+1</f>
        <v>1.67</v>
      </c>
      <c r="G34" s="1031">
        <v>11</v>
      </c>
      <c r="H34" s="1031">
        <v>0</v>
      </c>
      <c r="I34" s="1031">
        <v>24.18</v>
      </c>
      <c r="J34" s="1034"/>
    </row>
    <row r="35" spans="1:10" s="958" customFormat="1" ht="30" customHeight="1">
      <c r="A35" s="1026"/>
      <c r="B35" s="1030" t="s">
        <v>934</v>
      </c>
      <c r="C35" s="1031">
        <f>109.26+59</f>
        <v>168.26</v>
      </c>
      <c r="D35" s="1031">
        <v>122.49</v>
      </c>
      <c r="E35" s="1031">
        <f>8.887+5.83</f>
        <v>14.717000000000001</v>
      </c>
      <c r="F35" s="1031">
        <f>0.67+1</f>
        <v>1.67</v>
      </c>
      <c r="G35" s="1031">
        <v>2</v>
      </c>
      <c r="H35" s="1031">
        <v>0</v>
      </c>
      <c r="I35" s="1031">
        <v>2.66</v>
      </c>
      <c r="J35" s="1034"/>
    </row>
    <row r="36" spans="1:10" s="958" customFormat="1" ht="30" customHeight="1">
      <c r="A36" s="1026">
        <v>8</v>
      </c>
      <c r="B36" s="1033" t="s">
        <v>1043</v>
      </c>
      <c r="C36" s="1028">
        <v>122</v>
      </c>
      <c r="D36" s="1028">
        <v>72.61</v>
      </c>
      <c r="E36" s="1028">
        <v>24.88</v>
      </c>
      <c r="F36" s="1028">
        <f>4654/10000+5131/10000+8712/10000</f>
        <v>1.8496999999999999</v>
      </c>
      <c r="G36" s="1028">
        <v>1</v>
      </c>
      <c r="H36" s="1028">
        <v>0</v>
      </c>
      <c r="I36" s="1035">
        <f>SUM(I37:I39)</f>
        <v>1.37</v>
      </c>
      <c r="J36" s="1034"/>
    </row>
    <row r="37" spans="1:10" s="958" customFormat="1" ht="30" customHeight="1">
      <c r="A37" s="1026"/>
      <c r="B37" s="1030" t="s">
        <v>1035</v>
      </c>
      <c r="C37" s="1031">
        <v>0</v>
      </c>
      <c r="D37" s="1031">
        <v>0</v>
      </c>
      <c r="E37" s="1031">
        <v>0</v>
      </c>
      <c r="F37" s="1031">
        <v>0</v>
      </c>
      <c r="G37" s="1031">
        <v>0</v>
      </c>
      <c r="H37" s="1031">
        <v>0</v>
      </c>
      <c r="I37" s="1038">
        <v>0</v>
      </c>
      <c r="J37" s="1034"/>
    </row>
    <row r="38" spans="1:10" s="883" customFormat="1" ht="30" customHeight="1">
      <c r="A38" s="1026"/>
      <c r="B38" s="1030" t="s">
        <v>1036</v>
      </c>
      <c r="C38" s="1031">
        <v>122</v>
      </c>
      <c r="D38" s="1031">
        <v>72.61</v>
      </c>
      <c r="E38" s="1031">
        <v>24.88</v>
      </c>
      <c r="F38" s="1031">
        <f>4654/10000+5131/10000+8712/10000</f>
        <v>1.8496999999999999</v>
      </c>
      <c r="G38" s="1031">
        <v>1</v>
      </c>
      <c r="H38" s="1031">
        <v>0</v>
      </c>
      <c r="I38" s="1031">
        <v>1.37</v>
      </c>
      <c r="J38" s="1034"/>
    </row>
    <row r="39" spans="1:10" s="899" customFormat="1" ht="30" customHeight="1">
      <c r="A39" s="1026"/>
      <c r="B39" s="1030" t="s">
        <v>934</v>
      </c>
      <c r="C39" s="1031">
        <v>122</v>
      </c>
      <c r="D39" s="1031">
        <v>72.61</v>
      </c>
      <c r="E39" s="1031">
        <v>24.88</v>
      </c>
      <c r="F39" s="1031">
        <f>4654/10000+5131/10000+8712/10000</f>
        <v>1.8496999999999999</v>
      </c>
      <c r="G39" s="1031">
        <v>0</v>
      </c>
      <c r="H39" s="1031">
        <v>0</v>
      </c>
      <c r="I39" s="1031">
        <v>0</v>
      </c>
      <c r="J39" s="1034"/>
    </row>
    <row r="40" spans="1:10" s="899" customFormat="1" ht="30" customHeight="1">
      <c r="A40" s="1024" t="s">
        <v>6</v>
      </c>
      <c r="B40" s="1025" t="s">
        <v>1044</v>
      </c>
      <c r="C40" s="1039"/>
      <c r="D40" s="1039"/>
      <c r="E40" s="1039"/>
      <c r="F40" s="1039"/>
      <c r="G40" s="1039"/>
      <c r="H40" s="1039"/>
      <c r="I40" s="1039"/>
      <c r="J40" s="1024"/>
    </row>
    <row r="41" spans="1:10" s="899" customFormat="1" ht="30" customHeight="1">
      <c r="A41" s="1024" t="s">
        <v>21</v>
      </c>
      <c r="B41" s="1025" t="s">
        <v>1045</v>
      </c>
      <c r="C41" s="1039"/>
      <c r="D41" s="1039"/>
      <c r="E41" s="1039"/>
      <c r="F41" s="1039"/>
      <c r="G41" s="1039"/>
      <c r="H41" s="1039"/>
      <c r="I41" s="1039"/>
      <c r="J41" s="1024"/>
    </row>
    <row r="42" spans="1:10" s="899" customFormat="1" ht="30" customHeight="1">
      <c r="A42" s="1024" t="s">
        <v>24</v>
      </c>
      <c r="B42" s="1025" t="s">
        <v>1046</v>
      </c>
      <c r="C42" s="1039"/>
      <c r="D42" s="1039"/>
      <c r="E42" s="1039"/>
      <c r="F42" s="1039"/>
      <c r="G42" s="1039"/>
      <c r="H42" s="1039"/>
      <c r="I42" s="1039"/>
      <c r="J42" s="1024"/>
    </row>
    <row r="43" spans="1:10" ht="30" customHeight="1">
      <c r="A43" s="955">
        <v>1</v>
      </c>
      <c r="B43" s="956" t="s">
        <v>1047</v>
      </c>
      <c r="C43" s="1040">
        <v>2.4809999999999999</v>
      </c>
      <c r="D43" s="1041">
        <v>1.2210000000000001</v>
      </c>
      <c r="E43" s="1041">
        <v>1.149</v>
      </c>
      <c r="F43" s="1041">
        <v>0.111</v>
      </c>
      <c r="G43" s="1041">
        <v>18</v>
      </c>
      <c r="H43" s="1041">
        <v>0</v>
      </c>
      <c r="I43" s="1041">
        <v>89.02</v>
      </c>
      <c r="J43" s="955"/>
    </row>
    <row r="44" spans="1:10" ht="30" customHeight="1">
      <c r="A44" s="955"/>
      <c r="B44" s="1042" t="s">
        <v>1035</v>
      </c>
      <c r="C44" s="1041"/>
      <c r="D44" s="1041">
        <v>1.0209999999999999</v>
      </c>
      <c r="E44" s="1041"/>
      <c r="F44" s="1041"/>
      <c r="G44" s="1041">
        <v>17</v>
      </c>
      <c r="H44" s="1041">
        <v>0</v>
      </c>
      <c r="I44" s="1041">
        <v>83.61</v>
      </c>
      <c r="J44" s="1043"/>
    </row>
    <row r="45" spans="1:10">
      <c r="A45" s="955"/>
      <c r="B45" s="1042" t="s">
        <v>1036</v>
      </c>
      <c r="C45" s="1041"/>
      <c r="D45" s="1041">
        <v>6.6000000000000003E-2</v>
      </c>
      <c r="E45" s="1041"/>
      <c r="F45" s="1041"/>
      <c r="G45" s="1041">
        <v>1</v>
      </c>
      <c r="H45" s="1041">
        <v>0</v>
      </c>
      <c r="I45" s="1041">
        <v>5.41</v>
      </c>
      <c r="J45" s="1043"/>
    </row>
    <row r="46" spans="1:10">
      <c r="A46" s="955"/>
      <c r="B46" s="1042" t="s">
        <v>934</v>
      </c>
      <c r="C46" s="1041"/>
      <c r="D46" s="1041">
        <v>0</v>
      </c>
      <c r="E46" s="1041"/>
      <c r="F46" s="1041"/>
      <c r="G46" s="1041">
        <v>0</v>
      </c>
      <c r="H46" s="1041">
        <v>0</v>
      </c>
      <c r="I46" s="1041">
        <v>0</v>
      </c>
      <c r="J46" s="1043"/>
    </row>
    <row r="47" spans="1:10" ht="30.75">
      <c r="A47" s="955">
        <v>2</v>
      </c>
      <c r="B47" s="956" t="s">
        <v>1048</v>
      </c>
      <c r="C47" s="1041">
        <v>9.2780000000000005</v>
      </c>
      <c r="D47" s="1041">
        <v>6.3559999999999999</v>
      </c>
      <c r="E47" s="1041">
        <v>2.2519999999999998</v>
      </c>
      <c r="F47" s="1041">
        <v>0.67</v>
      </c>
      <c r="G47" s="1041">
        <v>19</v>
      </c>
      <c r="H47" s="1041">
        <v>0</v>
      </c>
      <c r="I47" s="1041">
        <v>91.24</v>
      </c>
      <c r="J47" s="955"/>
    </row>
    <row r="48" spans="1:10">
      <c r="A48" s="955"/>
      <c r="B48" s="1042" t="s">
        <v>1035</v>
      </c>
      <c r="C48" s="1041"/>
      <c r="D48" s="1041"/>
      <c r="E48" s="1041"/>
      <c r="F48" s="1041"/>
      <c r="G48" s="1041"/>
      <c r="H48" s="1041"/>
      <c r="I48" s="1041"/>
      <c r="J48" s="1043"/>
    </row>
    <row r="49" spans="1:10">
      <c r="A49" s="955"/>
      <c r="B49" s="1042" t="s">
        <v>1036</v>
      </c>
      <c r="C49" s="1041"/>
      <c r="D49" s="1041">
        <v>5.7990000000000004</v>
      </c>
      <c r="E49" s="1041"/>
      <c r="F49" s="1041"/>
      <c r="G49" s="1041">
        <v>19</v>
      </c>
      <c r="H49" s="1041">
        <v>0</v>
      </c>
      <c r="I49" s="1041">
        <v>91.24</v>
      </c>
      <c r="J49" s="1043"/>
    </row>
    <row r="50" spans="1:10">
      <c r="A50" s="955"/>
      <c r="B50" s="1042" t="s">
        <v>934</v>
      </c>
      <c r="C50" s="1041"/>
      <c r="D50" s="1041"/>
      <c r="E50" s="1041"/>
      <c r="F50" s="1041"/>
      <c r="G50" s="1041"/>
      <c r="H50" s="1041"/>
      <c r="I50" s="1041"/>
      <c r="J50" s="1043"/>
    </row>
    <row r="51" spans="1:10" ht="30.75">
      <c r="A51" s="955">
        <v>3</v>
      </c>
      <c r="B51" s="956" t="s">
        <v>1049</v>
      </c>
      <c r="C51" s="1044">
        <v>9.09</v>
      </c>
      <c r="D51" s="1041">
        <v>3.81</v>
      </c>
      <c r="E51" s="1041">
        <v>2.581</v>
      </c>
      <c r="F51" s="1041">
        <v>2.6989999999999998</v>
      </c>
      <c r="G51" s="1041">
        <v>12</v>
      </c>
      <c r="H51" s="1041">
        <v>0</v>
      </c>
      <c r="I51" s="1041">
        <v>83.22</v>
      </c>
      <c r="J51" s="955"/>
    </row>
    <row r="52" spans="1:10">
      <c r="A52" s="955"/>
      <c r="B52" s="1042" t="s">
        <v>1035</v>
      </c>
      <c r="C52" s="1041"/>
      <c r="D52" s="1041"/>
      <c r="E52" s="1041"/>
      <c r="F52" s="1041"/>
      <c r="G52" s="1041"/>
      <c r="H52" s="1041"/>
      <c r="I52" s="1041"/>
      <c r="J52" s="1043"/>
    </row>
    <row r="53" spans="1:10">
      <c r="A53" s="955"/>
      <c r="B53" s="1042" t="s">
        <v>1036</v>
      </c>
      <c r="C53" s="1041"/>
      <c r="D53" s="1041">
        <v>3.1709999999999998</v>
      </c>
      <c r="E53" s="1041"/>
      <c r="F53" s="1041"/>
      <c r="G53" s="1041">
        <v>12</v>
      </c>
      <c r="H53" s="1041">
        <v>0</v>
      </c>
      <c r="I53" s="1041">
        <v>83.22</v>
      </c>
      <c r="J53" s="1043"/>
    </row>
    <row r="54" spans="1:10">
      <c r="A54" s="955"/>
      <c r="B54" s="1042" t="s">
        <v>934</v>
      </c>
      <c r="C54" s="1041"/>
      <c r="D54" s="1041"/>
      <c r="E54" s="1041"/>
      <c r="F54" s="1041"/>
      <c r="G54" s="1041"/>
      <c r="H54" s="1041"/>
      <c r="I54" s="1041"/>
      <c r="J54" s="1043"/>
    </row>
    <row r="55" spans="1:10" ht="30.75">
      <c r="A55" s="955">
        <v>4</v>
      </c>
      <c r="B55" s="956" t="s">
        <v>1050</v>
      </c>
      <c r="C55" s="1041">
        <v>10.19</v>
      </c>
      <c r="D55" s="1041">
        <v>6.4359999999999999</v>
      </c>
      <c r="E55" s="1041">
        <v>2.702</v>
      </c>
      <c r="F55" s="1041">
        <v>1.0249999999999999</v>
      </c>
      <c r="G55" s="1041">
        <v>22</v>
      </c>
      <c r="H55" s="1041">
        <v>0</v>
      </c>
      <c r="I55" s="1041">
        <v>100</v>
      </c>
      <c r="J55" s="955"/>
    </row>
    <row r="56" spans="1:10" ht="30.75">
      <c r="A56" s="955">
        <v>5</v>
      </c>
      <c r="B56" s="956" t="s">
        <v>1051</v>
      </c>
      <c r="C56" s="1041">
        <v>2.9260000000000002</v>
      </c>
      <c r="D56" s="1041">
        <v>1.698</v>
      </c>
      <c r="E56" s="1041">
        <v>1.0960000000000001</v>
      </c>
      <c r="F56" s="1041">
        <v>0.13200000000000001</v>
      </c>
      <c r="G56" s="1041">
        <v>9</v>
      </c>
      <c r="H56" s="1041">
        <v>8</v>
      </c>
      <c r="I56" s="1041">
        <v>97.41</v>
      </c>
      <c r="J56" s="955"/>
    </row>
    <row r="57" spans="1:10">
      <c r="A57" s="955"/>
      <c r="B57" s="1042" t="s">
        <v>1035</v>
      </c>
      <c r="C57" s="1041"/>
      <c r="D57" s="1041"/>
      <c r="E57" s="1041"/>
      <c r="F57" s="1041"/>
      <c r="G57" s="1041"/>
      <c r="H57" s="1041"/>
      <c r="I57" s="1041"/>
      <c r="J57" s="1043"/>
    </row>
    <row r="58" spans="1:10">
      <c r="A58" s="955"/>
      <c r="B58" s="1042" t="s">
        <v>1036</v>
      </c>
      <c r="C58" s="1041"/>
      <c r="D58" s="1041">
        <v>1.619</v>
      </c>
      <c r="E58" s="1041"/>
      <c r="F58" s="1041"/>
      <c r="G58" s="1041">
        <v>8</v>
      </c>
      <c r="H58" s="1041">
        <v>8</v>
      </c>
      <c r="I58" s="1041">
        <v>95.35</v>
      </c>
      <c r="J58" s="1043"/>
    </row>
    <row r="59" spans="1:10">
      <c r="A59" s="955"/>
      <c r="B59" s="1042" t="s">
        <v>934</v>
      </c>
      <c r="C59" s="1041"/>
      <c r="D59" s="1041">
        <v>3.5000000000000003E-2</v>
      </c>
      <c r="E59" s="1041"/>
      <c r="F59" s="1041"/>
      <c r="G59" s="1041">
        <v>1</v>
      </c>
      <c r="H59" s="1041">
        <v>0</v>
      </c>
      <c r="I59" s="1041">
        <v>2.06</v>
      </c>
      <c r="J59" s="1043"/>
    </row>
    <row r="60" spans="1:10" ht="30.75">
      <c r="A60" s="955">
        <v>6</v>
      </c>
      <c r="B60" s="956" t="s">
        <v>1052</v>
      </c>
      <c r="C60" s="1040">
        <v>1.4160000000000001</v>
      </c>
      <c r="D60" s="1040">
        <v>0.78200000000000003</v>
      </c>
      <c r="E60" s="1041">
        <v>0.43099999999999999</v>
      </c>
      <c r="F60" s="1041">
        <v>0.20300000000000001</v>
      </c>
      <c r="G60" s="1041">
        <v>5</v>
      </c>
      <c r="H60" s="1041">
        <v>0</v>
      </c>
      <c r="I60" s="1041">
        <v>100</v>
      </c>
      <c r="J60" s="955"/>
    </row>
    <row r="61" spans="1:10">
      <c r="A61" s="955"/>
      <c r="B61" s="1042" t="s">
        <v>1035</v>
      </c>
      <c r="C61" s="1041"/>
      <c r="D61" s="1040">
        <v>0.78200000000000003</v>
      </c>
      <c r="E61" s="1041"/>
      <c r="F61" s="1041"/>
      <c r="G61" s="1041">
        <v>5</v>
      </c>
      <c r="H61" s="1041">
        <v>0</v>
      </c>
      <c r="I61" s="1041">
        <v>100</v>
      </c>
      <c r="J61" s="955"/>
    </row>
    <row r="62" spans="1:10">
      <c r="A62" s="955"/>
      <c r="B62" s="1042" t="s">
        <v>1036</v>
      </c>
      <c r="C62" s="1041"/>
      <c r="D62" s="1041"/>
      <c r="E62" s="1041"/>
      <c r="F62" s="1041"/>
      <c r="G62" s="1041"/>
      <c r="H62" s="1041"/>
      <c r="I62" s="1041"/>
      <c r="J62" s="955"/>
    </row>
    <row r="63" spans="1:10">
      <c r="A63" s="955"/>
      <c r="B63" s="1042" t="s">
        <v>934</v>
      </c>
      <c r="C63" s="1041"/>
      <c r="D63" s="1041"/>
      <c r="E63" s="1041"/>
      <c r="F63" s="1041"/>
      <c r="G63" s="1041"/>
      <c r="H63" s="1041"/>
      <c r="I63" s="1041"/>
      <c r="J63" s="955"/>
    </row>
    <row r="64" spans="1:10">
      <c r="A64" s="1024" t="s">
        <v>27</v>
      </c>
      <c r="B64" s="1025" t="s">
        <v>1053</v>
      </c>
      <c r="C64" s="1039"/>
      <c r="D64" s="1039"/>
      <c r="E64" s="1039"/>
      <c r="F64" s="1039"/>
      <c r="G64" s="1039"/>
      <c r="H64" s="1039"/>
      <c r="I64" s="1039"/>
      <c r="J64" s="1024"/>
    </row>
  </sheetData>
  <mergeCells count="13">
    <mergeCell ref="F4:F5"/>
    <mergeCell ref="G4:G5"/>
    <mergeCell ref="H4:H5"/>
    <mergeCell ref="A2:J2"/>
    <mergeCell ref="A3:A5"/>
    <mergeCell ref="B3:B5"/>
    <mergeCell ref="C3:C5"/>
    <mergeCell ref="D3:F3"/>
    <mergeCell ref="G3:H3"/>
    <mergeCell ref="I3:I5"/>
    <mergeCell ref="J3:J5"/>
    <mergeCell ref="D4:D5"/>
    <mergeCell ref="E4:E5"/>
  </mergeCells>
  <printOptions horizontalCentered="1" verticalCentered="1"/>
  <pageMargins left="0.2" right="0.2" top="0.25" bottom="0.25" header="0.05" footer="0.05"/>
  <pageSetup paperSize="9" scale="90" orientation="landscape" r:id="rId1"/>
  <headerFooter>
    <oddFooter>&amp;C&amp;"Calibri,Regular"&amp;K000000&amp;P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view="pageBreakPreview" zoomScale="60" workbookViewId="0">
      <selection activeCell="A2" sqref="A2:L2"/>
    </sheetView>
  </sheetViews>
  <sheetFormatPr defaultColWidth="9" defaultRowHeight="16.5"/>
  <cols>
    <col min="1" max="1" width="5.73046875" style="899" customWidth="1"/>
    <col min="2" max="2" width="17.1328125" style="913" customWidth="1"/>
    <col min="3" max="3" width="17" style="913" bestFit="1" customWidth="1"/>
    <col min="4" max="4" width="15.1328125" style="913" customWidth="1"/>
    <col min="5" max="5" width="12.265625" style="913" customWidth="1"/>
    <col min="6" max="6" width="11.3984375" style="913" customWidth="1"/>
    <col min="7" max="7" width="12.265625" style="913" customWidth="1"/>
    <col min="8" max="9" width="15.3984375" style="913" customWidth="1"/>
    <col min="10" max="10" width="15.86328125" style="913" customWidth="1"/>
    <col min="11" max="11" width="10.265625" style="913" customWidth="1"/>
    <col min="12" max="12" width="8.265625" style="888" bestFit="1" customWidth="1"/>
    <col min="13" max="16384" width="9" style="888"/>
  </cols>
  <sheetData>
    <row r="1" spans="1:12" ht="36.950000000000003" customHeight="1">
      <c r="A1" s="819" t="s">
        <v>450</v>
      </c>
      <c r="L1" s="821" t="s">
        <v>794</v>
      </c>
    </row>
    <row r="2" spans="1:12" ht="61.15" customHeight="1">
      <c r="A2" s="914" t="s">
        <v>1054</v>
      </c>
      <c r="B2" s="915"/>
      <c r="C2" s="915"/>
      <c r="D2" s="915"/>
      <c r="E2" s="915"/>
      <c r="F2" s="915"/>
      <c r="G2" s="915"/>
      <c r="H2" s="915"/>
      <c r="I2" s="915"/>
      <c r="J2" s="915"/>
      <c r="K2" s="915"/>
      <c r="L2" s="915"/>
    </row>
    <row r="3" spans="1:12" s="883" customFormat="1" ht="39.950000000000003" customHeight="1">
      <c r="A3" s="981" t="s">
        <v>0</v>
      </c>
      <c r="B3" s="881" t="s">
        <v>1055</v>
      </c>
      <c r="C3" s="881" t="s">
        <v>1024</v>
      </c>
      <c r="D3" s="879" t="s">
        <v>1025</v>
      </c>
      <c r="E3" s="982"/>
      <c r="F3" s="982"/>
      <c r="G3" s="982"/>
      <c r="H3" s="982"/>
      <c r="I3" s="982"/>
      <c r="J3" s="880"/>
      <c r="K3" s="881" t="s">
        <v>1027</v>
      </c>
      <c r="L3" s="981" t="s">
        <v>3</v>
      </c>
    </row>
    <row r="4" spans="1:12" s="883" customFormat="1" ht="15.75" customHeight="1">
      <c r="A4" s="1021"/>
      <c r="B4" s="1022"/>
      <c r="C4" s="1022"/>
      <c r="D4" s="881" t="s">
        <v>917</v>
      </c>
      <c r="E4" s="881" t="s">
        <v>1056</v>
      </c>
      <c r="F4" s="881" t="s">
        <v>1057</v>
      </c>
      <c r="G4" s="881" t="s">
        <v>965</v>
      </c>
      <c r="H4" s="881" t="s">
        <v>1058</v>
      </c>
      <c r="I4" s="881" t="s">
        <v>1059</v>
      </c>
      <c r="J4" s="881" t="s">
        <v>972</v>
      </c>
      <c r="K4" s="1022"/>
      <c r="L4" s="1021"/>
    </row>
    <row r="5" spans="1:12" s="883" customFormat="1" ht="29.1" customHeight="1">
      <c r="A5" s="984"/>
      <c r="B5" s="885"/>
      <c r="C5" s="885"/>
      <c r="D5" s="885"/>
      <c r="E5" s="885"/>
      <c r="F5" s="885"/>
      <c r="G5" s="885"/>
      <c r="H5" s="885"/>
      <c r="I5" s="885"/>
      <c r="J5" s="885"/>
      <c r="K5" s="885"/>
      <c r="L5" s="984"/>
    </row>
    <row r="6" spans="1:12" s="883" customFormat="1" ht="15.4">
      <c r="A6" s="1023">
        <v>1</v>
      </c>
      <c r="B6" s="1008">
        <v>2</v>
      </c>
      <c r="C6" s="1023">
        <v>3</v>
      </c>
      <c r="D6" s="1008">
        <v>4</v>
      </c>
      <c r="E6" s="1023">
        <v>5</v>
      </c>
      <c r="F6" s="1008">
        <v>6</v>
      </c>
      <c r="G6" s="1023">
        <v>7</v>
      </c>
      <c r="H6" s="1008">
        <v>8</v>
      </c>
      <c r="I6" s="1023">
        <v>9</v>
      </c>
      <c r="J6" s="1008">
        <v>10</v>
      </c>
      <c r="K6" s="1023">
        <v>11</v>
      </c>
      <c r="L6" s="1008">
        <v>12</v>
      </c>
    </row>
    <row r="7" spans="1:12" s="883" customFormat="1" ht="63.75" customHeight="1">
      <c r="A7" s="1045">
        <v>1</v>
      </c>
      <c r="B7" s="1046" t="s">
        <v>1060</v>
      </c>
      <c r="C7" s="1047">
        <v>10000</v>
      </c>
      <c r="D7" s="1047">
        <v>1169.2</v>
      </c>
      <c r="E7" s="1047">
        <v>247.57</v>
      </c>
      <c r="F7" s="1047">
        <v>436</v>
      </c>
      <c r="G7" s="1047">
        <v>34.799999999999997</v>
      </c>
      <c r="H7" s="1047">
        <v>430</v>
      </c>
      <c r="I7" s="1047">
        <f>951.36+36</f>
        <v>987.36</v>
      </c>
      <c r="J7" s="1047">
        <f>79.2+90</f>
        <v>169.2</v>
      </c>
      <c r="K7" s="1048">
        <f>SUM(D7:J7)/C7</f>
        <v>0.34741299999999997</v>
      </c>
      <c r="L7" s="1049"/>
    </row>
    <row r="8" spans="1:12" s="883" customFormat="1" ht="44.1" customHeight="1">
      <c r="A8" s="1050"/>
      <c r="B8" s="1051" t="s">
        <v>1035</v>
      </c>
      <c r="C8" s="1052"/>
      <c r="D8" s="1052"/>
      <c r="E8" s="1052"/>
      <c r="F8" s="1052"/>
      <c r="G8" s="1052"/>
      <c r="H8" s="1052"/>
      <c r="I8" s="1052"/>
      <c r="J8" s="1052"/>
      <c r="K8" s="1053"/>
      <c r="L8" s="1052"/>
    </row>
    <row r="9" spans="1:12" s="883" customFormat="1" ht="45" customHeight="1">
      <c r="A9" s="1050"/>
      <c r="B9" s="1051" t="s">
        <v>1036</v>
      </c>
      <c r="C9" s="1052"/>
      <c r="D9" s="1052"/>
      <c r="E9" s="1052"/>
      <c r="F9" s="1052"/>
      <c r="G9" s="1052"/>
      <c r="H9" s="1052"/>
      <c r="I9" s="1052"/>
      <c r="J9" s="1052"/>
      <c r="K9" s="1053"/>
      <c r="L9" s="1052"/>
    </row>
    <row r="10" spans="1:12" s="883" customFormat="1" ht="30" customHeight="1">
      <c r="A10" s="1050"/>
      <c r="B10" s="1051" t="s">
        <v>934</v>
      </c>
      <c r="C10" s="1052"/>
      <c r="D10" s="1052"/>
      <c r="E10" s="1052"/>
      <c r="F10" s="1052"/>
      <c r="G10" s="1052"/>
      <c r="H10" s="1052"/>
      <c r="I10" s="1052"/>
      <c r="J10" s="1052"/>
      <c r="K10" s="1053"/>
      <c r="L10" s="1052"/>
    </row>
    <row r="11" spans="1:12" s="883" customFormat="1" ht="30" customHeight="1">
      <c r="A11" s="1054">
        <v>2</v>
      </c>
      <c r="B11" s="1055" t="s">
        <v>1061</v>
      </c>
      <c r="C11" s="1056">
        <v>53923</v>
      </c>
      <c r="D11" s="1056">
        <f>1318</f>
        <v>1318</v>
      </c>
      <c r="E11" s="1056">
        <v>123.75</v>
      </c>
      <c r="F11" s="1056">
        <f>172.29+1587.46</f>
        <v>1759.75</v>
      </c>
      <c r="G11" s="1056">
        <v>18</v>
      </c>
      <c r="H11" s="1056">
        <v>13.82</v>
      </c>
      <c r="I11" s="1056">
        <f>92+300</f>
        <v>392</v>
      </c>
      <c r="J11" s="1056">
        <v>510.56</v>
      </c>
      <c r="K11" s="1057">
        <f>SUM(D11:J11)/C11</f>
        <v>7.6699738516032123E-2</v>
      </c>
      <c r="L11" s="1052" t="s">
        <v>562</v>
      </c>
    </row>
    <row r="12" spans="1:12" s="958" customFormat="1" ht="30" customHeight="1">
      <c r="A12" s="929"/>
      <c r="B12" s="934" t="s">
        <v>1035</v>
      </c>
      <c r="C12" s="1058"/>
      <c r="D12" s="1059"/>
      <c r="E12" s="1059"/>
      <c r="F12" s="1059"/>
      <c r="G12" s="1059"/>
      <c r="H12" s="1060"/>
      <c r="I12" s="1059"/>
      <c r="J12" s="1059"/>
      <c r="K12" s="1059"/>
      <c r="L12" s="935"/>
    </row>
    <row r="13" spans="1:12" ht="30" customHeight="1">
      <c r="A13" s="929"/>
      <c r="B13" s="934" t="s">
        <v>1036</v>
      </c>
      <c r="C13" s="1058"/>
      <c r="D13" s="1059"/>
      <c r="E13" s="1059"/>
      <c r="F13" s="1059"/>
      <c r="G13" s="1059"/>
      <c r="H13" s="1060"/>
      <c r="I13" s="1059"/>
      <c r="J13" s="1059"/>
      <c r="K13" s="1059"/>
      <c r="L13" s="935"/>
    </row>
    <row r="14" spans="1:12">
      <c r="A14" s="945"/>
      <c r="B14" s="1061" t="s">
        <v>934</v>
      </c>
      <c r="C14" s="1062"/>
      <c r="D14" s="1063"/>
      <c r="E14" s="1063"/>
      <c r="F14" s="1063"/>
      <c r="G14" s="1063"/>
      <c r="H14" s="1064"/>
      <c r="I14" s="1063"/>
      <c r="J14" s="1063"/>
      <c r="K14" s="1063"/>
      <c r="L14" s="1065"/>
    </row>
  </sheetData>
  <mergeCells count="14">
    <mergeCell ref="G4:G5"/>
    <mergeCell ref="H4:H5"/>
    <mergeCell ref="I4:I5"/>
    <mergeCell ref="J4:J5"/>
    <mergeCell ref="A2:L2"/>
    <mergeCell ref="A3:A5"/>
    <mergeCell ref="B3:B5"/>
    <mergeCell ref="C3:C5"/>
    <mergeCell ref="D3:J3"/>
    <mergeCell ref="K3:K5"/>
    <mergeCell ref="L3:L5"/>
    <mergeCell ref="D4:D5"/>
    <mergeCell ref="E4:E5"/>
    <mergeCell ref="F4:F5"/>
  </mergeCells>
  <printOptions horizontalCentered="1" verticalCentered="1"/>
  <pageMargins left="0.2" right="0.2" top="0.5" bottom="0.5" header="0.3" footer="0.3"/>
  <pageSetup paperSize="9" scale="8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view="pageBreakPreview" topLeftCell="A16" zoomScale="60" workbookViewId="0">
      <selection activeCell="Q26" sqref="Q26"/>
    </sheetView>
  </sheetViews>
  <sheetFormatPr defaultColWidth="9" defaultRowHeight="16.5"/>
  <cols>
    <col min="1" max="1" width="5.3984375" style="899" customWidth="1"/>
    <col min="2" max="2" width="24.1328125" style="913" customWidth="1"/>
    <col min="3" max="3" width="10.73046875" style="913" customWidth="1"/>
    <col min="4" max="4" width="8.3984375" style="913" customWidth="1"/>
    <col min="5" max="5" width="10.1328125" style="913" customWidth="1"/>
    <col min="6" max="6" width="11.3984375" style="913" customWidth="1"/>
    <col min="7" max="8" width="9.86328125" style="913" customWidth="1"/>
    <col min="9" max="9" width="11" style="913" customWidth="1"/>
    <col min="10" max="10" width="11.1328125" style="913" customWidth="1"/>
    <col min="11" max="11" width="10.86328125" style="913" customWidth="1"/>
    <col min="12" max="12" width="13.1328125" style="913" customWidth="1"/>
    <col min="13" max="13" width="13" style="913" customWidth="1"/>
    <col min="14" max="14" width="10.73046875" style="888" customWidth="1"/>
    <col min="15" max="16384" width="9" style="888"/>
  </cols>
  <sheetData>
    <row r="1" spans="1:14" ht="39.950000000000003" customHeight="1">
      <c r="A1" s="819" t="s">
        <v>450</v>
      </c>
      <c r="N1" s="821" t="s">
        <v>795</v>
      </c>
    </row>
    <row r="2" spans="1:14" ht="60.95" customHeight="1">
      <c r="A2" s="914" t="s">
        <v>1062</v>
      </c>
      <c r="B2" s="915"/>
      <c r="C2" s="915"/>
      <c r="D2" s="915"/>
      <c r="E2" s="915"/>
      <c r="F2" s="915"/>
      <c r="G2" s="915"/>
      <c r="H2" s="915"/>
      <c r="I2" s="915"/>
      <c r="J2" s="915"/>
      <c r="K2" s="915"/>
      <c r="L2" s="915"/>
      <c r="M2" s="915"/>
      <c r="N2" s="915"/>
    </row>
    <row r="3" spans="1:14" s="883" customFormat="1" ht="29.1" customHeight="1">
      <c r="A3" s="981" t="s">
        <v>0</v>
      </c>
      <c r="B3" s="881" t="s">
        <v>1063</v>
      </c>
      <c r="C3" s="881" t="s">
        <v>1024</v>
      </c>
      <c r="D3" s="1018" t="s">
        <v>1025</v>
      </c>
      <c r="E3" s="1019"/>
      <c r="F3" s="1019"/>
      <c r="G3" s="1019"/>
      <c r="H3" s="1020"/>
      <c r="I3" s="881" t="s">
        <v>1064</v>
      </c>
      <c r="J3" s="881" t="s">
        <v>1065</v>
      </c>
      <c r="K3" s="881" t="s">
        <v>1066</v>
      </c>
      <c r="L3" s="881" t="s">
        <v>1067</v>
      </c>
      <c r="M3" s="881" t="s">
        <v>1068</v>
      </c>
      <c r="N3" s="981" t="s">
        <v>3</v>
      </c>
    </row>
    <row r="4" spans="1:14" s="883" customFormat="1" ht="15.75" customHeight="1">
      <c r="A4" s="1021"/>
      <c r="B4" s="1022"/>
      <c r="C4" s="1022"/>
      <c r="D4" s="881" t="s">
        <v>923</v>
      </c>
      <c r="E4" s="881" t="s">
        <v>1029</v>
      </c>
      <c r="F4" s="881" t="s">
        <v>1002</v>
      </c>
      <c r="G4" s="881" t="s">
        <v>1069</v>
      </c>
      <c r="H4" s="878" t="s">
        <v>925</v>
      </c>
      <c r="I4" s="1022"/>
      <c r="J4" s="1022"/>
      <c r="K4" s="1022"/>
      <c r="L4" s="1022"/>
      <c r="M4" s="1022"/>
      <c r="N4" s="1021"/>
    </row>
    <row r="5" spans="1:14" s="883" customFormat="1" ht="51" customHeight="1">
      <c r="A5" s="984"/>
      <c r="B5" s="885"/>
      <c r="C5" s="885"/>
      <c r="D5" s="885"/>
      <c r="E5" s="885"/>
      <c r="F5" s="885"/>
      <c r="G5" s="885"/>
      <c r="H5" s="878"/>
      <c r="I5" s="885"/>
      <c r="J5" s="885"/>
      <c r="K5" s="885"/>
      <c r="L5" s="885"/>
      <c r="M5" s="885"/>
      <c r="N5" s="984"/>
    </row>
    <row r="6" spans="1:14" s="883" customFormat="1" ht="15.4">
      <c r="A6" s="1023">
        <v>1</v>
      </c>
      <c r="B6" s="1008">
        <v>2</v>
      </c>
      <c r="C6" s="1023">
        <v>3</v>
      </c>
      <c r="D6" s="1008">
        <v>4</v>
      </c>
      <c r="E6" s="1023">
        <v>5</v>
      </c>
      <c r="F6" s="1008">
        <v>6</v>
      </c>
      <c r="G6" s="1023">
        <v>7</v>
      </c>
      <c r="H6" s="1008">
        <v>8</v>
      </c>
      <c r="I6" s="1023">
        <v>9</v>
      </c>
      <c r="J6" s="1008">
        <v>10</v>
      </c>
      <c r="K6" s="1023">
        <v>11</v>
      </c>
      <c r="L6" s="1008">
        <v>12</v>
      </c>
      <c r="M6" s="1023">
        <v>13</v>
      </c>
      <c r="N6" s="1008">
        <v>14</v>
      </c>
    </row>
    <row r="7" spans="1:14" s="883" customFormat="1" ht="30" customHeight="1">
      <c r="A7" s="1066">
        <v>1</v>
      </c>
      <c r="B7" s="1025" t="s">
        <v>1070</v>
      </c>
      <c r="C7" s="1025"/>
      <c r="D7" s="1025"/>
      <c r="E7" s="1025"/>
      <c r="F7" s="1025"/>
      <c r="G7" s="1025"/>
      <c r="H7" s="1025"/>
      <c r="I7" s="1025"/>
      <c r="J7" s="1025"/>
      <c r="K7" s="1025"/>
      <c r="L7" s="1025"/>
      <c r="M7" s="1025"/>
      <c r="N7" s="1024"/>
    </row>
    <row r="8" spans="1:14" s="958" customFormat="1" ht="30" customHeight="1">
      <c r="A8" s="1066"/>
      <c r="B8" s="1067" t="s">
        <v>1035</v>
      </c>
      <c r="C8" s="1068">
        <f>432530/10000</f>
        <v>43.253</v>
      </c>
      <c r="D8" s="1068">
        <f>(50400.7+73432)/10000</f>
        <v>12.38327</v>
      </c>
      <c r="E8" s="1068">
        <f>111094.1/10000</f>
        <v>11.10941</v>
      </c>
      <c r="F8" s="1068">
        <f>30769/10000</f>
        <v>3.0769000000000002</v>
      </c>
      <c r="G8" s="1068">
        <f>30754.6/10000</f>
        <v>3.0754599999999996</v>
      </c>
      <c r="H8" s="1068">
        <f>C8-D8-E8-F8-G8</f>
        <v>13.607959999999999</v>
      </c>
      <c r="I8" s="1068"/>
      <c r="J8" s="1068"/>
      <c r="K8" s="1068"/>
      <c r="L8" s="1068"/>
      <c r="M8" s="1068">
        <v>0</v>
      </c>
      <c r="N8" s="1069"/>
    </row>
    <row r="9" spans="1:14" s="958" customFormat="1" ht="24.4" customHeight="1">
      <c r="A9" s="1066"/>
      <c r="B9" s="1067" t="s">
        <v>1071</v>
      </c>
      <c r="C9" s="1068"/>
      <c r="D9" s="1068"/>
      <c r="E9" s="1068"/>
      <c r="F9" s="1068"/>
      <c r="G9" s="1068"/>
      <c r="H9" s="1068"/>
      <c r="I9" s="1068">
        <f>(152808-28976.4)/10000</f>
        <v>12.38316</v>
      </c>
      <c r="J9" s="1068">
        <f>332635.6/10000</f>
        <v>33.263559999999998</v>
      </c>
      <c r="K9" s="1068">
        <f>649.6/10000</f>
        <v>6.4960000000000004E-2</v>
      </c>
      <c r="L9" s="1068">
        <f>I9</f>
        <v>12.38316</v>
      </c>
      <c r="M9" s="1068">
        <v>0</v>
      </c>
      <c r="N9" s="1069"/>
    </row>
    <row r="10" spans="1:14" s="958" customFormat="1" ht="24.4" customHeight="1">
      <c r="A10" s="1066">
        <v>2</v>
      </c>
      <c r="B10" s="1025" t="s">
        <v>1072</v>
      </c>
      <c r="C10" s="1068"/>
      <c r="D10" s="1068"/>
      <c r="E10" s="1068"/>
      <c r="F10" s="1068"/>
      <c r="G10" s="1068"/>
      <c r="H10" s="1068"/>
      <c r="I10" s="1068"/>
      <c r="J10" s="1068"/>
      <c r="K10" s="1068"/>
      <c r="L10" s="1068"/>
      <c r="M10" s="1068"/>
      <c r="N10" s="1069"/>
    </row>
    <row r="11" spans="1:14" s="958" customFormat="1" ht="22.5" customHeight="1">
      <c r="A11" s="1066"/>
      <c r="B11" s="1067" t="s">
        <v>1036</v>
      </c>
      <c r="C11" s="1068">
        <v>40.302882000000004</v>
      </c>
      <c r="D11" s="1068">
        <v>15.038026</v>
      </c>
      <c r="E11" s="1068">
        <v>12</v>
      </c>
      <c r="F11" s="1068">
        <v>0.98504999999999998</v>
      </c>
      <c r="G11" s="1068">
        <v>7.9843369999999991</v>
      </c>
      <c r="H11" s="1068">
        <v>4.2954690000000042</v>
      </c>
      <c r="I11" s="1068">
        <v>0</v>
      </c>
      <c r="J11" s="1068">
        <v>0</v>
      </c>
      <c r="K11" s="1068">
        <v>40.302882000000004</v>
      </c>
      <c r="L11" s="1068">
        <v>0</v>
      </c>
      <c r="M11" s="1068">
        <v>15.038026</v>
      </c>
      <c r="N11" s="1069"/>
    </row>
    <row r="12" spans="1:14" s="958" customFormat="1" ht="18.75" customHeight="1">
      <c r="A12" s="1066"/>
      <c r="B12" s="1067" t="s">
        <v>934</v>
      </c>
      <c r="C12" s="1068"/>
      <c r="D12" s="1068"/>
      <c r="E12" s="1068"/>
      <c r="F12" s="1068"/>
      <c r="G12" s="1068"/>
      <c r="H12" s="1068"/>
      <c r="I12" s="1068">
        <v>0</v>
      </c>
      <c r="J12" s="1068">
        <v>13.199192</v>
      </c>
      <c r="K12" s="1068">
        <v>27.10369</v>
      </c>
      <c r="L12" s="1068"/>
      <c r="M12" s="1068">
        <v>15.038026</v>
      </c>
      <c r="N12" s="1069"/>
    </row>
    <row r="13" spans="1:14" s="958" customFormat="1" ht="30" customHeight="1">
      <c r="A13" s="1066">
        <v>3</v>
      </c>
      <c r="B13" s="1025" t="s">
        <v>1073</v>
      </c>
      <c r="C13" s="951"/>
      <c r="D13" s="951"/>
      <c r="E13" s="951"/>
      <c r="F13" s="951"/>
      <c r="G13" s="951"/>
      <c r="H13" s="951"/>
      <c r="I13" s="951"/>
      <c r="J13" s="951"/>
      <c r="K13" s="951"/>
      <c r="L13" s="951"/>
      <c r="M13" s="951"/>
      <c r="N13" s="1069"/>
    </row>
    <row r="14" spans="1:14" s="958" customFormat="1" ht="30" customHeight="1">
      <c r="A14" s="1024"/>
      <c r="B14" s="1067" t="s">
        <v>1036</v>
      </c>
      <c r="C14" s="1070">
        <v>21.03</v>
      </c>
      <c r="D14" s="1070">
        <v>9.31</v>
      </c>
      <c r="E14" s="1070">
        <v>7.3479999999999999</v>
      </c>
      <c r="F14" s="1070">
        <v>0.7117</v>
      </c>
      <c r="G14" s="1070">
        <v>1.879</v>
      </c>
      <c r="H14" s="1070">
        <f>C14-D14-E14-F14-G14</f>
        <v>1.7813000000000008</v>
      </c>
      <c r="I14" s="1068">
        <v>0</v>
      </c>
      <c r="J14" s="955"/>
      <c r="K14" s="1068">
        <f>C14</f>
        <v>21.03</v>
      </c>
      <c r="L14" s="1068">
        <v>0</v>
      </c>
      <c r="M14" s="1068">
        <f>D14</f>
        <v>9.31</v>
      </c>
      <c r="N14" s="1029"/>
    </row>
    <row r="15" spans="1:14" s="958" customFormat="1" ht="30" customHeight="1">
      <c r="A15" s="1024"/>
      <c r="B15" s="1067" t="s">
        <v>934</v>
      </c>
      <c r="C15" s="1068"/>
      <c r="D15" s="1068"/>
      <c r="E15" s="1068"/>
      <c r="F15" s="1068"/>
      <c r="G15" s="1068"/>
      <c r="H15" s="1068"/>
      <c r="I15" s="1068">
        <v>0</v>
      </c>
      <c r="J15" s="1068">
        <v>7.55</v>
      </c>
      <c r="K15" s="1068">
        <f>C14-J15</f>
        <v>13.48</v>
      </c>
      <c r="L15" s="1068">
        <v>0</v>
      </c>
      <c r="M15" s="1068">
        <f>M14</f>
        <v>9.31</v>
      </c>
      <c r="N15" s="1029"/>
    </row>
    <row r="16" spans="1:14" s="958" customFormat="1" ht="30" customHeight="1">
      <c r="A16" s="1024">
        <v>4</v>
      </c>
      <c r="B16" s="1025" t="s">
        <v>1074</v>
      </c>
      <c r="C16" s="1025"/>
      <c r="D16" s="1025"/>
      <c r="E16" s="1025"/>
      <c r="F16" s="1025"/>
      <c r="G16" s="1025"/>
      <c r="H16" s="1025"/>
      <c r="I16" s="1025"/>
      <c r="J16" s="1025"/>
      <c r="K16" s="1025"/>
      <c r="L16" s="1025"/>
      <c r="M16" s="1025"/>
      <c r="N16" s="1029"/>
    </row>
    <row r="17" spans="1:14" s="958" customFormat="1" ht="30" customHeight="1">
      <c r="A17" s="1024"/>
      <c r="B17" s="1067" t="s">
        <v>1036</v>
      </c>
      <c r="C17" s="1068">
        <v>18.185974999999999</v>
      </c>
      <c r="D17" s="1068">
        <v>8.8043289999999992</v>
      </c>
      <c r="E17" s="1068">
        <v>5.3952150000000003</v>
      </c>
      <c r="F17" s="1068">
        <v>0.70904900000000004</v>
      </c>
      <c r="G17" s="1068">
        <v>2.495422</v>
      </c>
      <c r="H17" s="1068">
        <f>+C17-D17-E17-F17-G17</f>
        <v>0.78195999999999932</v>
      </c>
      <c r="I17" s="1068">
        <v>0</v>
      </c>
      <c r="J17" s="1068"/>
      <c r="K17" s="1068">
        <f>C17</f>
        <v>18.185974999999999</v>
      </c>
      <c r="L17" s="1068"/>
      <c r="M17" s="1068"/>
      <c r="N17" s="1029"/>
    </row>
    <row r="18" spans="1:14" s="958" customFormat="1" ht="30" customHeight="1">
      <c r="A18" s="1024"/>
      <c r="B18" s="1067" t="s">
        <v>934</v>
      </c>
      <c r="C18" s="1068">
        <v>18.185974999999999</v>
      </c>
      <c r="D18" s="1068">
        <v>8.8043289999999992</v>
      </c>
      <c r="E18" s="1068">
        <v>5.3952150000000003</v>
      </c>
      <c r="F18" s="1068">
        <v>0.70904900000000004</v>
      </c>
      <c r="G18" s="1068">
        <v>2.495422</v>
      </c>
      <c r="H18" s="1068">
        <f>+C18-D18-E18-F18-G18</f>
        <v>0.78195999999999932</v>
      </c>
      <c r="I18" s="1068">
        <v>0</v>
      </c>
      <c r="J18" s="1068">
        <f>+E18*0.99</f>
        <v>5.3412628500000006</v>
      </c>
      <c r="K18" s="1068">
        <f>+C18-J18</f>
        <v>12.844712149999999</v>
      </c>
      <c r="L18" s="1068">
        <v>0</v>
      </c>
      <c r="M18" s="1068">
        <f>+D18</f>
        <v>8.8043289999999992</v>
      </c>
      <c r="N18" s="1029"/>
    </row>
    <row r="19" spans="1:14" s="958" customFormat="1" ht="22.5" customHeight="1">
      <c r="A19" s="1024">
        <v>5</v>
      </c>
      <c r="B19" s="1025" t="s">
        <v>1075</v>
      </c>
      <c r="C19" s="1034"/>
      <c r="D19" s="1034"/>
      <c r="E19" s="1071"/>
      <c r="F19" s="1071"/>
      <c r="G19" s="1071"/>
      <c r="H19" s="1034"/>
      <c r="I19" s="1034"/>
      <c r="J19" s="1034"/>
      <c r="K19" s="1034"/>
      <c r="L19" s="1034"/>
      <c r="M19" s="1034"/>
      <c r="N19" s="1029"/>
    </row>
    <row r="20" spans="1:14" s="958" customFormat="1" ht="25.5" customHeight="1">
      <c r="A20" s="1024"/>
      <c r="B20" s="1067" t="s">
        <v>1036</v>
      </c>
      <c r="C20" s="1068">
        <v>16.489999999999998</v>
      </c>
      <c r="D20" s="1068">
        <v>8.2100000000000009</v>
      </c>
      <c r="E20" s="1068">
        <v>5.1429999999999998</v>
      </c>
      <c r="F20" s="1068">
        <v>0.34939999999999999</v>
      </c>
      <c r="G20" s="1068">
        <v>2.165</v>
      </c>
      <c r="H20" s="1068">
        <v>0.62260000000000004</v>
      </c>
      <c r="I20" s="1068">
        <v>0</v>
      </c>
      <c r="J20" s="1068">
        <v>0</v>
      </c>
      <c r="K20" s="1068">
        <f>C20</f>
        <v>16.489999999999998</v>
      </c>
      <c r="L20" s="1068">
        <v>0</v>
      </c>
      <c r="M20" s="1068">
        <f>D20</f>
        <v>8.2100000000000009</v>
      </c>
      <c r="N20" s="1029"/>
    </row>
    <row r="21" spans="1:14" s="958" customFormat="1" ht="30" customHeight="1">
      <c r="A21" s="896"/>
      <c r="B21" s="1067" t="s">
        <v>934</v>
      </c>
      <c r="C21" s="1068">
        <v>16.489999999999998</v>
      </c>
      <c r="D21" s="1068">
        <v>8.2100000000000009</v>
      </c>
      <c r="E21" s="1068">
        <v>5.1429999999999998</v>
      </c>
      <c r="F21" s="1068">
        <v>0.34939999999999999</v>
      </c>
      <c r="G21" s="1068">
        <v>2.165</v>
      </c>
      <c r="H21" s="1068">
        <v>0.62260000000000004</v>
      </c>
      <c r="I21" s="1068">
        <v>0</v>
      </c>
      <c r="J21" s="1068">
        <v>0</v>
      </c>
      <c r="K21" s="1068">
        <f>C21</f>
        <v>16.489999999999998</v>
      </c>
      <c r="L21" s="1068">
        <v>0</v>
      </c>
      <c r="M21" s="1068">
        <f>D21</f>
        <v>8.2100000000000009</v>
      </c>
      <c r="N21" s="1072"/>
    </row>
  </sheetData>
  <mergeCells count="16">
    <mergeCell ref="N3:N5"/>
    <mergeCell ref="D4:D5"/>
    <mergeCell ref="E4:E5"/>
    <mergeCell ref="F4:F5"/>
    <mergeCell ref="G4:G5"/>
    <mergeCell ref="H4:H5"/>
    <mergeCell ref="A2:N2"/>
    <mergeCell ref="A3:A5"/>
    <mergeCell ref="B3:B5"/>
    <mergeCell ref="C3:C5"/>
    <mergeCell ref="D3:H3"/>
    <mergeCell ref="I3:I5"/>
    <mergeCell ref="J3:J5"/>
    <mergeCell ref="K3:K5"/>
    <mergeCell ref="L3:L5"/>
    <mergeCell ref="M3:M5"/>
  </mergeCells>
  <printOptions horizontalCentered="1" verticalCentered="1"/>
  <pageMargins left="0.2" right="0.2" top="0.5" bottom="0.5" header="0.05" footer="0.05"/>
  <pageSetup paperSize="9" scale="8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
  <sheetViews>
    <sheetView view="pageBreakPreview" topLeftCell="A148" zoomScale="60" workbookViewId="0">
      <selection activeCell="G12" sqref="G12"/>
    </sheetView>
  </sheetViews>
  <sheetFormatPr defaultColWidth="9" defaultRowHeight="17.649999999999999"/>
  <cols>
    <col min="1" max="1" width="7.796875" style="47" customWidth="1"/>
    <col min="2" max="2" width="37.46484375" style="47" customWidth="1"/>
    <col min="3" max="6" width="20.796875" style="91" customWidth="1"/>
    <col min="7" max="9" width="20.796875" style="106" customWidth="1"/>
    <col min="10" max="167" width="9" style="47"/>
    <col min="168" max="168" width="4.33203125" style="47" customWidth="1"/>
    <col min="169" max="169" width="38.796875" style="47" customWidth="1"/>
    <col min="170" max="170" width="11.796875" style="47" customWidth="1"/>
    <col min="171" max="172" width="12.33203125" style="47" customWidth="1"/>
    <col min="173" max="173" width="12.46484375" style="47" customWidth="1"/>
    <col min="174" max="174" width="8.46484375" style="47" customWidth="1"/>
    <col min="175" max="175" width="12.46484375" style="47" customWidth="1"/>
    <col min="176" max="176" width="12" style="47" customWidth="1"/>
    <col min="177" max="177" width="11.796875" style="47" customWidth="1"/>
    <col min="178" max="178" width="10.1328125" style="47" customWidth="1"/>
    <col min="179" max="179" width="9" style="47" customWidth="1"/>
    <col min="180" max="423" width="9" style="47"/>
    <col min="424" max="424" width="4.33203125" style="47" customWidth="1"/>
    <col min="425" max="425" width="38.796875" style="47" customWidth="1"/>
    <col min="426" max="426" width="11.796875" style="47" customWidth="1"/>
    <col min="427" max="428" width="12.33203125" style="47" customWidth="1"/>
    <col min="429" max="429" width="12.46484375" style="47" customWidth="1"/>
    <col min="430" max="430" width="8.46484375" style="47" customWidth="1"/>
    <col min="431" max="431" width="12.46484375" style="47" customWidth="1"/>
    <col min="432" max="432" width="12" style="47" customWidth="1"/>
    <col min="433" max="433" width="11.796875" style="47" customWidth="1"/>
    <col min="434" max="434" width="10.1328125" style="47" customWidth="1"/>
    <col min="435" max="435" width="9" style="47" customWidth="1"/>
    <col min="436" max="679" width="9" style="47"/>
    <col min="680" max="680" width="4.33203125" style="47" customWidth="1"/>
    <col min="681" max="681" width="38.796875" style="47" customWidth="1"/>
    <col min="682" max="682" width="11.796875" style="47" customWidth="1"/>
    <col min="683" max="684" width="12.33203125" style="47" customWidth="1"/>
    <col min="685" max="685" width="12.46484375" style="47" customWidth="1"/>
    <col min="686" max="686" width="8.46484375" style="47" customWidth="1"/>
    <col min="687" max="687" width="12.46484375" style="47" customWidth="1"/>
    <col min="688" max="688" width="12" style="47" customWidth="1"/>
    <col min="689" max="689" width="11.796875" style="47" customWidth="1"/>
    <col min="690" max="690" width="10.1328125" style="47" customWidth="1"/>
    <col min="691" max="691" width="9" style="47" customWidth="1"/>
    <col min="692" max="935" width="9" style="47"/>
    <col min="936" max="936" width="4.33203125" style="47" customWidth="1"/>
    <col min="937" max="937" width="38.796875" style="47" customWidth="1"/>
    <col min="938" max="938" width="11.796875" style="47" customWidth="1"/>
    <col min="939" max="940" width="12.33203125" style="47" customWidth="1"/>
    <col min="941" max="941" width="12.46484375" style="47" customWidth="1"/>
    <col min="942" max="942" width="8.46484375" style="47" customWidth="1"/>
    <col min="943" max="943" width="12.46484375" style="47" customWidth="1"/>
    <col min="944" max="944" width="12" style="47" customWidth="1"/>
    <col min="945" max="945" width="11.796875" style="47" customWidth="1"/>
    <col min="946" max="946" width="10.1328125" style="47" customWidth="1"/>
    <col min="947" max="947" width="9" style="47" customWidth="1"/>
    <col min="948" max="1191" width="9" style="47"/>
    <col min="1192" max="1192" width="4.33203125" style="47" customWidth="1"/>
    <col min="1193" max="1193" width="38.796875" style="47" customWidth="1"/>
    <col min="1194" max="1194" width="11.796875" style="47" customWidth="1"/>
    <col min="1195" max="1196" width="12.33203125" style="47" customWidth="1"/>
    <col min="1197" max="1197" width="12.46484375" style="47" customWidth="1"/>
    <col min="1198" max="1198" width="8.46484375" style="47" customWidth="1"/>
    <col min="1199" max="1199" width="12.46484375" style="47" customWidth="1"/>
    <col min="1200" max="1200" width="12" style="47" customWidth="1"/>
    <col min="1201" max="1201" width="11.796875" style="47" customWidth="1"/>
    <col min="1202" max="1202" width="10.1328125" style="47" customWidth="1"/>
    <col min="1203" max="1203" width="9" style="47" customWidth="1"/>
    <col min="1204" max="1447" width="9" style="47"/>
    <col min="1448" max="1448" width="4.33203125" style="47" customWidth="1"/>
    <col min="1449" max="1449" width="38.796875" style="47" customWidth="1"/>
    <col min="1450" max="1450" width="11.796875" style="47" customWidth="1"/>
    <col min="1451" max="1452" width="12.33203125" style="47" customWidth="1"/>
    <col min="1453" max="1453" width="12.46484375" style="47" customWidth="1"/>
    <col min="1454" max="1454" width="8.46484375" style="47" customWidth="1"/>
    <col min="1455" max="1455" width="12.46484375" style="47" customWidth="1"/>
    <col min="1456" max="1456" width="12" style="47" customWidth="1"/>
    <col min="1457" max="1457" width="11.796875" style="47" customWidth="1"/>
    <col min="1458" max="1458" width="10.1328125" style="47" customWidth="1"/>
    <col min="1459" max="1459" width="9" style="47" customWidth="1"/>
    <col min="1460" max="1703" width="9" style="47"/>
    <col min="1704" max="1704" width="4.33203125" style="47" customWidth="1"/>
    <col min="1705" max="1705" width="38.796875" style="47" customWidth="1"/>
    <col min="1706" max="1706" width="11.796875" style="47" customWidth="1"/>
    <col min="1707" max="1708" width="12.33203125" style="47" customWidth="1"/>
    <col min="1709" max="1709" width="12.46484375" style="47" customWidth="1"/>
    <col min="1710" max="1710" width="8.46484375" style="47" customWidth="1"/>
    <col min="1711" max="1711" width="12.46484375" style="47" customWidth="1"/>
    <col min="1712" max="1712" width="12" style="47" customWidth="1"/>
    <col min="1713" max="1713" width="11.796875" style="47" customWidth="1"/>
    <col min="1714" max="1714" width="10.1328125" style="47" customWidth="1"/>
    <col min="1715" max="1715" width="9" style="47" customWidth="1"/>
    <col min="1716" max="1959" width="9" style="47"/>
    <col min="1960" max="1960" width="4.33203125" style="47" customWidth="1"/>
    <col min="1961" max="1961" width="38.796875" style="47" customWidth="1"/>
    <col min="1962" max="1962" width="11.796875" style="47" customWidth="1"/>
    <col min="1963" max="1964" width="12.33203125" style="47" customWidth="1"/>
    <col min="1965" max="1965" width="12.46484375" style="47" customWidth="1"/>
    <col min="1966" max="1966" width="8.46484375" style="47" customWidth="1"/>
    <col min="1967" max="1967" width="12.46484375" style="47" customWidth="1"/>
    <col min="1968" max="1968" width="12" style="47" customWidth="1"/>
    <col min="1969" max="1969" width="11.796875" style="47" customWidth="1"/>
    <col min="1970" max="1970" width="10.1328125" style="47" customWidth="1"/>
    <col min="1971" max="1971" width="9" style="47" customWidth="1"/>
    <col min="1972" max="2215" width="9" style="47"/>
    <col min="2216" max="2216" width="4.33203125" style="47" customWidth="1"/>
    <col min="2217" max="2217" width="38.796875" style="47" customWidth="1"/>
    <col min="2218" max="2218" width="11.796875" style="47" customWidth="1"/>
    <col min="2219" max="2220" width="12.33203125" style="47" customWidth="1"/>
    <col min="2221" max="2221" width="12.46484375" style="47" customWidth="1"/>
    <col min="2222" max="2222" width="8.46484375" style="47" customWidth="1"/>
    <col min="2223" max="2223" width="12.46484375" style="47" customWidth="1"/>
    <col min="2224" max="2224" width="12" style="47" customWidth="1"/>
    <col min="2225" max="2225" width="11.796875" style="47" customWidth="1"/>
    <col min="2226" max="2226" width="10.1328125" style="47" customWidth="1"/>
    <col min="2227" max="2227" width="9" style="47" customWidth="1"/>
    <col min="2228" max="2471" width="9" style="47"/>
    <col min="2472" max="2472" width="4.33203125" style="47" customWidth="1"/>
    <col min="2473" max="2473" width="38.796875" style="47" customWidth="1"/>
    <col min="2474" max="2474" width="11.796875" style="47" customWidth="1"/>
    <col min="2475" max="2476" width="12.33203125" style="47" customWidth="1"/>
    <col min="2477" max="2477" width="12.46484375" style="47" customWidth="1"/>
    <col min="2478" max="2478" width="8.46484375" style="47" customWidth="1"/>
    <col min="2479" max="2479" width="12.46484375" style="47" customWidth="1"/>
    <col min="2480" max="2480" width="12" style="47" customWidth="1"/>
    <col min="2481" max="2481" width="11.796875" style="47" customWidth="1"/>
    <col min="2482" max="2482" width="10.1328125" style="47" customWidth="1"/>
    <col min="2483" max="2483" width="9" style="47" customWidth="1"/>
    <col min="2484" max="2727" width="9" style="47"/>
    <col min="2728" max="2728" width="4.33203125" style="47" customWidth="1"/>
    <col min="2729" max="2729" width="38.796875" style="47" customWidth="1"/>
    <col min="2730" max="2730" width="11.796875" style="47" customWidth="1"/>
    <col min="2731" max="2732" width="12.33203125" style="47" customWidth="1"/>
    <col min="2733" max="2733" width="12.46484375" style="47" customWidth="1"/>
    <col min="2734" max="2734" width="8.46484375" style="47" customWidth="1"/>
    <col min="2735" max="2735" width="12.46484375" style="47" customWidth="1"/>
    <col min="2736" max="2736" width="12" style="47" customWidth="1"/>
    <col min="2737" max="2737" width="11.796875" style="47" customWidth="1"/>
    <col min="2738" max="2738" width="10.1328125" style="47" customWidth="1"/>
    <col min="2739" max="2739" width="9" style="47" customWidth="1"/>
    <col min="2740" max="2983" width="9" style="47"/>
    <col min="2984" max="2984" width="4.33203125" style="47" customWidth="1"/>
    <col min="2985" max="2985" width="38.796875" style="47" customWidth="1"/>
    <col min="2986" max="2986" width="11.796875" style="47" customWidth="1"/>
    <col min="2987" max="2988" width="12.33203125" style="47" customWidth="1"/>
    <col min="2989" max="2989" width="12.46484375" style="47" customWidth="1"/>
    <col min="2990" max="2990" width="8.46484375" style="47" customWidth="1"/>
    <col min="2991" max="2991" width="12.46484375" style="47" customWidth="1"/>
    <col min="2992" max="2992" width="12" style="47" customWidth="1"/>
    <col min="2993" max="2993" width="11.796875" style="47" customWidth="1"/>
    <col min="2994" max="2994" width="10.1328125" style="47" customWidth="1"/>
    <col min="2995" max="2995" width="9" style="47" customWidth="1"/>
    <col min="2996" max="3239" width="9" style="47"/>
    <col min="3240" max="3240" width="4.33203125" style="47" customWidth="1"/>
    <col min="3241" max="3241" width="38.796875" style="47" customWidth="1"/>
    <col min="3242" max="3242" width="11.796875" style="47" customWidth="1"/>
    <col min="3243" max="3244" width="12.33203125" style="47" customWidth="1"/>
    <col min="3245" max="3245" width="12.46484375" style="47" customWidth="1"/>
    <col min="3246" max="3246" width="8.46484375" style="47" customWidth="1"/>
    <col min="3247" max="3247" width="12.46484375" style="47" customWidth="1"/>
    <col min="3248" max="3248" width="12" style="47" customWidth="1"/>
    <col min="3249" max="3249" width="11.796875" style="47" customWidth="1"/>
    <col min="3250" max="3250" width="10.1328125" style="47" customWidth="1"/>
    <col min="3251" max="3251" width="9" style="47" customWidth="1"/>
    <col min="3252" max="3495" width="9" style="47"/>
    <col min="3496" max="3496" width="4.33203125" style="47" customWidth="1"/>
    <col min="3497" max="3497" width="38.796875" style="47" customWidth="1"/>
    <col min="3498" max="3498" width="11.796875" style="47" customWidth="1"/>
    <col min="3499" max="3500" width="12.33203125" style="47" customWidth="1"/>
    <col min="3501" max="3501" width="12.46484375" style="47" customWidth="1"/>
    <col min="3502" max="3502" width="8.46484375" style="47" customWidth="1"/>
    <col min="3503" max="3503" width="12.46484375" style="47" customWidth="1"/>
    <col min="3504" max="3504" width="12" style="47" customWidth="1"/>
    <col min="3505" max="3505" width="11.796875" style="47" customWidth="1"/>
    <col min="3506" max="3506" width="10.1328125" style="47" customWidth="1"/>
    <col min="3507" max="3507" width="9" style="47" customWidth="1"/>
    <col min="3508" max="3751" width="9" style="47"/>
    <col min="3752" max="3752" width="4.33203125" style="47" customWidth="1"/>
    <col min="3753" max="3753" width="38.796875" style="47" customWidth="1"/>
    <col min="3754" max="3754" width="11.796875" style="47" customWidth="1"/>
    <col min="3755" max="3756" width="12.33203125" style="47" customWidth="1"/>
    <col min="3757" max="3757" width="12.46484375" style="47" customWidth="1"/>
    <col min="3758" max="3758" width="8.46484375" style="47" customWidth="1"/>
    <col min="3759" max="3759" width="12.46484375" style="47" customWidth="1"/>
    <col min="3760" max="3760" width="12" style="47" customWidth="1"/>
    <col min="3761" max="3761" width="11.796875" style="47" customWidth="1"/>
    <col min="3762" max="3762" width="10.1328125" style="47" customWidth="1"/>
    <col min="3763" max="3763" width="9" style="47" customWidth="1"/>
    <col min="3764" max="4007" width="9" style="47"/>
    <col min="4008" max="4008" width="4.33203125" style="47" customWidth="1"/>
    <col min="4009" max="4009" width="38.796875" style="47" customWidth="1"/>
    <col min="4010" max="4010" width="11.796875" style="47" customWidth="1"/>
    <col min="4011" max="4012" width="12.33203125" style="47" customWidth="1"/>
    <col min="4013" max="4013" width="12.46484375" style="47" customWidth="1"/>
    <col min="4014" max="4014" width="8.46484375" style="47" customWidth="1"/>
    <col min="4015" max="4015" width="12.46484375" style="47" customWidth="1"/>
    <col min="4016" max="4016" width="12" style="47" customWidth="1"/>
    <col min="4017" max="4017" width="11.796875" style="47" customWidth="1"/>
    <col min="4018" max="4018" width="10.1328125" style="47" customWidth="1"/>
    <col min="4019" max="4019" width="9" style="47" customWidth="1"/>
    <col min="4020" max="4263" width="9" style="47"/>
    <col min="4264" max="4264" width="4.33203125" style="47" customWidth="1"/>
    <col min="4265" max="4265" width="38.796875" style="47" customWidth="1"/>
    <col min="4266" max="4266" width="11.796875" style="47" customWidth="1"/>
    <col min="4267" max="4268" width="12.33203125" style="47" customWidth="1"/>
    <col min="4269" max="4269" width="12.46484375" style="47" customWidth="1"/>
    <col min="4270" max="4270" width="8.46484375" style="47" customWidth="1"/>
    <col min="4271" max="4271" width="12.46484375" style="47" customWidth="1"/>
    <col min="4272" max="4272" width="12" style="47" customWidth="1"/>
    <col min="4273" max="4273" width="11.796875" style="47" customWidth="1"/>
    <col min="4274" max="4274" width="10.1328125" style="47" customWidth="1"/>
    <col min="4275" max="4275" width="9" style="47" customWidth="1"/>
    <col min="4276" max="4519" width="9" style="47"/>
    <col min="4520" max="4520" width="4.33203125" style="47" customWidth="1"/>
    <col min="4521" max="4521" width="38.796875" style="47" customWidth="1"/>
    <col min="4522" max="4522" width="11.796875" style="47" customWidth="1"/>
    <col min="4523" max="4524" width="12.33203125" style="47" customWidth="1"/>
    <col min="4525" max="4525" width="12.46484375" style="47" customWidth="1"/>
    <col min="4526" max="4526" width="8.46484375" style="47" customWidth="1"/>
    <col min="4527" max="4527" width="12.46484375" style="47" customWidth="1"/>
    <col min="4528" max="4528" width="12" style="47" customWidth="1"/>
    <col min="4529" max="4529" width="11.796875" style="47" customWidth="1"/>
    <col min="4530" max="4530" width="10.1328125" style="47" customWidth="1"/>
    <col min="4531" max="4531" width="9" style="47" customWidth="1"/>
    <col min="4532" max="4775" width="9" style="47"/>
    <col min="4776" max="4776" width="4.33203125" style="47" customWidth="1"/>
    <col min="4777" max="4777" width="38.796875" style="47" customWidth="1"/>
    <col min="4778" max="4778" width="11.796875" style="47" customWidth="1"/>
    <col min="4779" max="4780" width="12.33203125" style="47" customWidth="1"/>
    <col min="4781" max="4781" width="12.46484375" style="47" customWidth="1"/>
    <col min="4782" max="4782" width="8.46484375" style="47" customWidth="1"/>
    <col min="4783" max="4783" width="12.46484375" style="47" customWidth="1"/>
    <col min="4784" max="4784" width="12" style="47" customWidth="1"/>
    <col min="4785" max="4785" width="11.796875" style="47" customWidth="1"/>
    <col min="4786" max="4786" width="10.1328125" style="47" customWidth="1"/>
    <col min="4787" max="4787" width="9" style="47" customWidth="1"/>
    <col min="4788" max="5031" width="9" style="47"/>
    <col min="5032" max="5032" width="4.33203125" style="47" customWidth="1"/>
    <col min="5033" max="5033" width="38.796875" style="47" customWidth="1"/>
    <col min="5034" max="5034" width="11.796875" style="47" customWidth="1"/>
    <col min="5035" max="5036" width="12.33203125" style="47" customWidth="1"/>
    <col min="5037" max="5037" width="12.46484375" style="47" customWidth="1"/>
    <col min="5038" max="5038" width="8.46484375" style="47" customWidth="1"/>
    <col min="5039" max="5039" width="12.46484375" style="47" customWidth="1"/>
    <col min="5040" max="5040" width="12" style="47" customWidth="1"/>
    <col min="5041" max="5041" width="11.796875" style="47" customWidth="1"/>
    <col min="5042" max="5042" width="10.1328125" style="47" customWidth="1"/>
    <col min="5043" max="5043" width="9" style="47" customWidth="1"/>
    <col min="5044" max="5287" width="9" style="47"/>
    <col min="5288" max="5288" width="4.33203125" style="47" customWidth="1"/>
    <col min="5289" max="5289" width="38.796875" style="47" customWidth="1"/>
    <col min="5290" max="5290" width="11.796875" style="47" customWidth="1"/>
    <col min="5291" max="5292" width="12.33203125" style="47" customWidth="1"/>
    <col min="5293" max="5293" width="12.46484375" style="47" customWidth="1"/>
    <col min="5294" max="5294" width="8.46484375" style="47" customWidth="1"/>
    <col min="5295" max="5295" width="12.46484375" style="47" customWidth="1"/>
    <col min="5296" max="5296" width="12" style="47" customWidth="1"/>
    <col min="5297" max="5297" width="11.796875" style="47" customWidth="1"/>
    <col min="5298" max="5298" width="10.1328125" style="47" customWidth="1"/>
    <col min="5299" max="5299" width="9" style="47" customWidth="1"/>
    <col min="5300" max="5543" width="9" style="47"/>
    <col min="5544" max="5544" width="4.33203125" style="47" customWidth="1"/>
    <col min="5545" max="5545" width="38.796875" style="47" customWidth="1"/>
    <col min="5546" max="5546" width="11.796875" style="47" customWidth="1"/>
    <col min="5547" max="5548" width="12.33203125" style="47" customWidth="1"/>
    <col min="5549" max="5549" width="12.46484375" style="47" customWidth="1"/>
    <col min="5550" max="5550" width="8.46484375" style="47" customWidth="1"/>
    <col min="5551" max="5551" width="12.46484375" style="47" customWidth="1"/>
    <col min="5552" max="5552" width="12" style="47" customWidth="1"/>
    <col min="5553" max="5553" width="11.796875" style="47" customWidth="1"/>
    <col min="5554" max="5554" width="10.1328125" style="47" customWidth="1"/>
    <col min="5555" max="5555" width="9" style="47" customWidth="1"/>
    <col min="5556" max="5799" width="9" style="47"/>
    <col min="5800" max="5800" width="4.33203125" style="47" customWidth="1"/>
    <col min="5801" max="5801" width="38.796875" style="47" customWidth="1"/>
    <col min="5802" max="5802" width="11.796875" style="47" customWidth="1"/>
    <col min="5803" max="5804" width="12.33203125" style="47" customWidth="1"/>
    <col min="5805" max="5805" width="12.46484375" style="47" customWidth="1"/>
    <col min="5806" max="5806" width="8.46484375" style="47" customWidth="1"/>
    <col min="5807" max="5807" width="12.46484375" style="47" customWidth="1"/>
    <col min="5808" max="5808" width="12" style="47" customWidth="1"/>
    <col min="5809" max="5809" width="11.796875" style="47" customWidth="1"/>
    <col min="5810" max="5810" width="10.1328125" style="47" customWidth="1"/>
    <col min="5811" max="5811" width="9" style="47" customWidth="1"/>
    <col min="5812" max="6055" width="9" style="47"/>
    <col min="6056" max="6056" width="4.33203125" style="47" customWidth="1"/>
    <col min="6057" max="6057" width="38.796875" style="47" customWidth="1"/>
    <col min="6058" max="6058" width="11.796875" style="47" customWidth="1"/>
    <col min="6059" max="6060" width="12.33203125" style="47" customWidth="1"/>
    <col min="6061" max="6061" width="12.46484375" style="47" customWidth="1"/>
    <col min="6062" max="6062" width="8.46484375" style="47" customWidth="1"/>
    <col min="6063" max="6063" width="12.46484375" style="47" customWidth="1"/>
    <col min="6064" max="6064" width="12" style="47" customWidth="1"/>
    <col min="6065" max="6065" width="11.796875" style="47" customWidth="1"/>
    <col min="6066" max="6066" width="10.1328125" style="47" customWidth="1"/>
    <col min="6067" max="6067" width="9" style="47" customWidth="1"/>
    <col min="6068" max="6311" width="9" style="47"/>
    <col min="6312" max="6312" width="4.33203125" style="47" customWidth="1"/>
    <col min="6313" max="6313" width="38.796875" style="47" customWidth="1"/>
    <col min="6314" max="6314" width="11.796875" style="47" customWidth="1"/>
    <col min="6315" max="6316" width="12.33203125" style="47" customWidth="1"/>
    <col min="6317" max="6317" width="12.46484375" style="47" customWidth="1"/>
    <col min="6318" max="6318" width="8.46484375" style="47" customWidth="1"/>
    <col min="6319" max="6319" width="12.46484375" style="47" customWidth="1"/>
    <col min="6320" max="6320" width="12" style="47" customWidth="1"/>
    <col min="6321" max="6321" width="11.796875" style="47" customWidth="1"/>
    <col min="6322" max="6322" width="10.1328125" style="47" customWidth="1"/>
    <col min="6323" max="6323" width="9" style="47" customWidth="1"/>
    <col min="6324" max="6567" width="9" style="47"/>
    <col min="6568" max="6568" width="4.33203125" style="47" customWidth="1"/>
    <col min="6569" max="6569" width="38.796875" style="47" customWidth="1"/>
    <col min="6570" max="6570" width="11.796875" style="47" customWidth="1"/>
    <col min="6571" max="6572" width="12.33203125" style="47" customWidth="1"/>
    <col min="6573" max="6573" width="12.46484375" style="47" customWidth="1"/>
    <col min="6574" max="6574" width="8.46484375" style="47" customWidth="1"/>
    <col min="6575" max="6575" width="12.46484375" style="47" customWidth="1"/>
    <col min="6576" max="6576" width="12" style="47" customWidth="1"/>
    <col min="6577" max="6577" width="11.796875" style="47" customWidth="1"/>
    <col min="6578" max="6578" width="10.1328125" style="47" customWidth="1"/>
    <col min="6579" max="6579" width="9" style="47" customWidth="1"/>
    <col min="6580" max="6823" width="9" style="47"/>
    <col min="6824" max="6824" width="4.33203125" style="47" customWidth="1"/>
    <col min="6825" max="6825" width="38.796875" style="47" customWidth="1"/>
    <col min="6826" max="6826" width="11.796875" style="47" customWidth="1"/>
    <col min="6827" max="6828" width="12.33203125" style="47" customWidth="1"/>
    <col min="6829" max="6829" width="12.46484375" style="47" customWidth="1"/>
    <col min="6830" max="6830" width="8.46484375" style="47" customWidth="1"/>
    <col min="6831" max="6831" width="12.46484375" style="47" customWidth="1"/>
    <col min="6832" max="6832" width="12" style="47" customWidth="1"/>
    <col min="6833" max="6833" width="11.796875" style="47" customWidth="1"/>
    <col min="6834" max="6834" width="10.1328125" style="47" customWidth="1"/>
    <col min="6835" max="6835" width="9" style="47" customWidth="1"/>
    <col min="6836" max="7079" width="9" style="47"/>
    <col min="7080" max="7080" width="4.33203125" style="47" customWidth="1"/>
    <col min="7081" max="7081" width="38.796875" style="47" customWidth="1"/>
    <col min="7082" max="7082" width="11.796875" style="47" customWidth="1"/>
    <col min="7083" max="7084" width="12.33203125" style="47" customWidth="1"/>
    <col min="7085" max="7085" width="12.46484375" style="47" customWidth="1"/>
    <col min="7086" max="7086" width="8.46484375" style="47" customWidth="1"/>
    <col min="7087" max="7087" width="12.46484375" style="47" customWidth="1"/>
    <col min="7088" max="7088" width="12" style="47" customWidth="1"/>
    <col min="7089" max="7089" width="11.796875" style="47" customWidth="1"/>
    <col min="7090" max="7090" width="10.1328125" style="47" customWidth="1"/>
    <col min="7091" max="7091" width="9" style="47" customWidth="1"/>
    <col min="7092" max="7335" width="9" style="47"/>
    <col min="7336" max="7336" width="4.33203125" style="47" customWidth="1"/>
    <col min="7337" max="7337" width="38.796875" style="47" customWidth="1"/>
    <col min="7338" max="7338" width="11.796875" style="47" customWidth="1"/>
    <col min="7339" max="7340" width="12.33203125" style="47" customWidth="1"/>
    <col min="7341" max="7341" width="12.46484375" style="47" customWidth="1"/>
    <col min="7342" max="7342" width="8.46484375" style="47" customWidth="1"/>
    <col min="7343" max="7343" width="12.46484375" style="47" customWidth="1"/>
    <col min="7344" max="7344" width="12" style="47" customWidth="1"/>
    <col min="7345" max="7345" width="11.796875" style="47" customWidth="1"/>
    <col min="7346" max="7346" width="10.1328125" style="47" customWidth="1"/>
    <col min="7347" max="7347" width="9" style="47" customWidth="1"/>
    <col min="7348" max="7591" width="9" style="47"/>
    <col min="7592" max="7592" width="4.33203125" style="47" customWidth="1"/>
    <col min="7593" max="7593" width="38.796875" style="47" customWidth="1"/>
    <col min="7594" max="7594" width="11.796875" style="47" customWidth="1"/>
    <col min="7595" max="7596" width="12.33203125" style="47" customWidth="1"/>
    <col min="7597" max="7597" width="12.46484375" style="47" customWidth="1"/>
    <col min="7598" max="7598" width="8.46484375" style="47" customWidth="1"/>
    <col min="7599" max="7599" width="12.46484375" style="47" customWidth="1"/>
    <col min="7600" max="7600" width="12" style="47" customWidth="1"/>
    <col min="7601" max="7601" width="11.796875" style="47" customWidth="1"/>
    <col min="7602" max="7602" width="10.1328125" style="47" customWidth="1"/>
    <col min="7603" max="7603" width="9" style="47" customWidth="1"/>
    <col min="7604" max="7847" width="9" style="47"/>
    <col min="7848" max="7848" width="4.33203125" style="47" customWidth="1"/>
    <col min="7849" max="7849" width="38.796875" style="47" customWidth="1"/>
    <col min="7850" max="7850" width="11.796875" style="47" customWidth="1"/>
    <col min="7851" max="7852" width="12.33203125" style="47" customWidth="1"/>
    <col min="7853" max="7853" width="12.46484375" style="47" customWidth="1"/>
    <col min="7854" max="7854" width="8.46484375" style="47" customWidth="1"/>
    <col min="7855" max="7855" width="12.46484375" style="47" customWidth="1"/>
    <col min="7856" max="7856" width="12" style="47" customWidth="1"/>
    <col min="7857" max="7857" width="11.796875" style="47" customWidth="1"/>
    <col min="7858" max="7858" width="10.1328125" style="47" customWidth="1"/>
    <col min="7859" max="7859" width="9" style="47" customWidth="1"/>
    <col min="7860" max="8103" width="9" style="47"/>
    <col min="8104" max="8104" width="4.33203125" style="47" customWidth="1"/>
    <col min="8105" max="8105" width="38.796875" style="47" customWidth="1"/>
    <col min="8106" max="8106" width="11.796875" style="47" customWidth="1"/>
    <col min="8107" max="8108" width="12.33203125" style="47" customWidth="1"/>
    <col min="8109" max="8109" width="12.46484375" style="47" customWidth="1"/>
    <col min="8110" max="8110" width="8.46484375" style="47" customWidth="1"/>
    <col min="8111" max="8111" width="12.46484375" style="47" customWidth="1"/>
    <col min="8112" max="8112" width="12" style="47" customWidth="1"/>
    <col min="8113" max="8113" width="11.796875" style="47" customWidth="1"/>
    <col min="8114" max="8114" width="10.1328125" style="47" customWidth="1"/>
    <col min="8115" max="8115" width="9" style="47" customWidth="1"/>
    <col min="8116" max="8359" width="9" style="47"/>
    <col min="8360" max="8360" width="4.33203125" style="47" customWidth="1"/>
    <col min="8361" max="8361" width="38.796875" style="47" customWidth="1"/>
    <col min="8362" max="8362" width="11.796875" style="47" customWidth="1"/>
    <col min="8363" max="8364" width="12.33203125" style="47" customWidth="1"/>
    <col min="8365" max="8365" width="12.46484375" style="47" customWidth="1"/>
    <col min="8366" max="8366" width="8.46484375" style="47" customWidth="1"/>
    <col min="8367" max="8367" width="12.46484375" style="47" customWidth="1"/>
    <col min="8368" max="8368" width="12" style="47" customWidth="1"/>
    <col min="8369" max="8369" width="11.796875" style="47" customWidth="1"/>
    <col min="8370" max="8370" width="10.1328125" style="47" customWidth="1"/>
    <col min="8371" max="8371" width="9" style="47" customWidth="1"/>
    <col min="8372" max="8615" width="9" style="47"/>
    <col min="8616" max="8616" width="4.33203125" style="47" customWidth="1"/>
    <col min="8617" max="8617" width="38.796875" style="47" customWidth="1"/>
    <col min="8618" max="8618" width="11.796875" style="47" customWidth="1"/>
    <col min="8619" max="8620" width="12.33203125" style="47" customWidth="1"/>
    <col min="8621" max="8621" width="12.46484375" style="47" customWidth="1"/>
    <col min="8622" max="8622" width="8.46484375" style="47" customWidth="1"/>
    <col min="8623" max="8623" width="12.46484375" style="47" customWidth="1"/>
    <col min="8624" max="8624" width="12" style="47" customWidth="1"/>
    <col min="8625" max="8625" width="11.796875" style="47" customWidth="1"/>
    <col min="8626" max="8626" width="10.1328125" style="47" customWidth="1"/>
    <col min="8627" max="8627" width="9" style="47" customWidth="1"/>
    <col min="8628" max="8871" width="9" style="47"/>
    <col min="8872" max="8872" width="4.33203125" style="47" customWidth="1"/>
    <col min="8873" max="8873" width="38.796875" style="47" customWidth="1"/>
    <col min="8874" max="8874" width="11.796875" style="47" customWidth="1"/>
    <col min="8875" max="8876" width="12.33203125" style="47" customWidth="1"/>
    <col min="8877" max="8877" width="12.46484375" style="47" customWidth="1"/>
    <col min="8878" max="8878" width="8.46484375" style="47" customWidth="1"/>
    <col min="8879" max="8879" width="12.46484375" style="47" customWidth="1"/>
    <col min="8880" max="8880" width="12" style="47" customWidth="1"/>
    <col min="8881" max="8881" width="11.796875" style="47" customWidth="1"/>
    <col min="8882" max="8882" width="10.1328125" style="47" customWidth="1"/>
    <col min="8883" max="8883" width="9" style="47" customWidth="1"/>
    <col min="8884" max="9127" width="9" style="47"/>
    <col min="9128" max="9128" width="4.33203125" style="47" customWidth="1"/>
    <col min="9129" max="9129" width="38.796875" style="47" customWidth="1"/>
    <col min="9130" max="9130" width="11.796875" style="47" customWidth="1"/>
    <col min="9131" max="9132" width="12.33203125" style="47" customWidth="1"/>
    <col min="9133" max="9133" width="12.46484375" style="47" customWidth="1"/>
    <col min="9134" max="9134" width="8.46484375" style="47" customWidth="1"/>
    <col min="9135" max="9135" width="12.46484375" style="47" customWidth="1"/>
    <col min="9136" max="9136" width="12" style="47" customWidth="1"/>
    <col min="9137" max="9137" width="11.796875" style="47" customWidth="1"/>
    <col min="9138" max="9138" width="10.1328125" style="47" customWidth="1"/>
    <col min="9139" max="9139" width="9" style="47" customWidth="1"/>
    <col min="9140" max="9383" width="9" style="47"/>
    <col min="9384" max="9384" width="4.33203125" style="47" customWidth="1"/>
    <col min="9385" max="9385" width="38.796875" style="47" customWidth="1"/>
    <col min="9386" max="9386" width="11.796875" style="47" customWidth="1"/>
    <col min="9387" max="9388" width="12.33203125" style="47" customWidth="1"/>
    <col min="9389" max="9389" width="12.46484375" style="47" customWidth="1"/>
    <col min="9390" max="9390" width="8.46484375" style="47" customWidth="1"/>
    <col min="9391" max="9391" width="12.46484375" style="47" customWidth="1"/>
    <col min="9392" max="9392" width="12" style="47" customWidth="1"/>
    <col min="9393" max="9393" width="11.796875" style="47" customWidth="1"/>
    <col min="9394" max="9394" width="10.1328125" style="47" customWidth="1"/>
    <col min="9395" max="9395" width="9" style="47" customWidth="1"/>
    <col min="9396" max="9639" width="9" style="47"/>
    <col min="9640" max="9640" width="4.33203125" style="47" customWidth="1"/>
    <col min="9641" max="9641" width="38.796875" style="47" customWidth="1"/>
    <col min="9642" max="9642" width="11.796875" style="47" customWidth="1"/>
    <col min="9643" max="9644" width="12.33203125" style="47" customWidth="1"/>
    <col min="9645" max="9645" width="12.46484375" style="47" customWidth="1"/>
    <col min="9646" max="9646" width="8.46484375" style="47" customWidth="1"/>
    <col min="9647" max="9647" width="12.46484375" style="47" customWidth="1"/>
    <col min="9648" max="9648" width="12" style="47" customWidth="1"/>
    <col min="9649" max="9649" width="11.796875" style="47" customWidth="1"/>
    <col min="9650" max="9650" width="10.1328125" style="47" customWidth="1"/>
    <col min="9651" max="9651" width="9" style="47" customWidth="1"/>
    <col min="9652" max="9895" width="9" style="47"/>
    <col min="9896" max="9896" width="4.33203125" style="47" customWidth="1"/>
    <col min="9897" max="9897" width="38.796875" style="47" customWidth="1"/>
    <col min="9898" max="9898" width="11.796875" style="47" customWidth="1"/>
    <col min="9899" max="9900" width="12.33203125" style="47" customWidth="1"/>
    <col min="9901" max="9901" width="12.46484375" style="47" customWidth="1"/>
    <col min="9902" max="9902" width="8.46484375" style="47" customWidth="1"/>
    <col min="9903" max="9903" width="12.46484375" style="47" customWidth="1"/>
    <col min="9904" max="9904" width="12" style="47" customWidth="1"/>
    <col min="9905" max="9905" width="11.796875" style="47" customWidth="1"/>
    <col min="9906" max="9906" width="10.1328125" style="47" customWidth="1"/>
    <col min="9907" max="9907" width="9" style="47" customWidth="1"/>
    <col min="9908" max="10151" width="9" style="47"/>
    <col min="10152" max="10152" width="4.33203125" style="47" customWidth="1"/>
    <col min="10153" max="10153" width="38.796875" style="47" customWidth="1"/>
    <col min="10154" max="10154" width="11.796875" style="47" customWidth="1"/>
    <col min="10155" max="10156" width="12.33203125" style="47" customWidth="1"/>
    <col min="10157" max="10157" width="12.46484375" style="47" customWidth="1"/>
    <col min="10158" max="10158" width="8.46484375" style="47" customWidth="1"/>
    <col min="10159" max="10159" width="12.46484375" style="47" customWidth="1"/>
    <col min="10160" max="10160" width="12" style="47" customWidth="1"/>
    <col min="10161" max="10161" width="11.796875" style="47" customWidth="1"/>
    <col min="10162" max="10162" width="10.1328125" style="47" customWidth="1"/>
    <col min="10163" max="10163" width="9" style="47" customWidth="1"/>
    <col min="10164" max="10407" width="9" style="47"/>
    <col min="10408" max="10408" width="4.33203125" style="47" customWidth="1"/>
    <col min="10409" max="10409" width="38.796875" style="47" customWidth="1"/>
    <col min="10410" max="10410" width="11.796875" style="47" customWidth="1"/>
    <col min="10411" max="10412" width="12.33203125" style="47" customWidth="1"/>
    <col min="10413" max="10413" width="12.46484375" style="47" customWidth="1"/>
    <col min="10414" max="10414" width="8.46484375" style="47" customWidth="1"/>
    <col min="10415" max="10415" width="12.46484375" style="47" customWidth="1"/>
    <col min="10416" max="10416" width="12" style="47" customWidth="1"/>
    <col min="10417" max="10417" width="11.796875" style="47" customWidth="1"/>
    <col min="10418" max="10418" width="10.1328125" style="47" customWidth="1"/>
    <col min="10419" max="10419" width="9" style="47" customWidth="1"/>
    <col min="10420" max="10663" width="9" style="47"/>
    <col min="10664" max="10664" width="4.33203125" style="47" customWidth="1"/>
    <col min="10665" max="10665" width="38.796875" style="47" customWidth="1"/>
    <col min="10666" max="10666" width="11.796875" style="47" customWidth="1"/>
    <col min="10667" max="10668" width="12.33203125" style="47" customWidth="1"/>
    <col min="10669" max="10669" width="12.46484375" style="47" customWidth="1"/>
    <col min="10670" max="10670" width="8.46484375" style="47" customWidth="1"/>
    <col min="10671" max="10671" width="12.46484375" style="47" customWidth="1"/>
    <col min="10672" max="10672" width="12" style="47" customWidth="1"/>
    <col min="10673" max="10673" width="11.796875" style="47" customWidth="1"/>
    <col min="10674" max="10674" width="10.1328125" style="47" customWidth="1"/>
    <col min="10675" max="10675" width="9" style="47" customWidth="1"/>
    <col min="10676" max="10919" width="9" style="47"/>
    <col min="10920" max="10920" width="4.33203125" style="47" customWidth="1"/>
    <col min="10921" max="10921" width="38.796875" style="47" customWidth="1"/>
    <col min="10922" max="10922" width="11.796875" style="47" customWidth="1"/>
    <col min="10923" max="10924" width="12.33203125" style="47" customWidth="1"/>
    <col min="10925" max="10925" width="12.46484375" style="47" customWidth="1"/>
    <col min="10926" max="10926" width="8.46484375" style="47" customWidth="1"/>
    <col min="10927" max="10927" width="12.46484375" style="47" customWidth="1"/>
    <col min="10928" max="10928" width="12" style="47" customWidth="1"/>
    <col min="10929" max="10929" width="11.796875" style="47" customWidth="1"/>
    <col min="10930" max="10930" width="10.1328125" style="47" customWidth="1"/>
    <col min="10931" max="10931" width="9" style="47" customWidth="1"/>
    <col min="10932" max="11175" width="9" style="47"/>
    <col min="11176" max="11176" width="4.33203125" style="47" customWidth="1"/>
    <col min="11177" max="11177" width="38.796875" style="47" customWidth="1"/>
    <col min="11178" max="11178" width="11.796875" style="47" customWidth="1"/>
    <col min="11179" max="11180" width="12.33203125" style="47" customWidth="1"/>
    <col min="11181" max="11181" width="12.46484375" style="47" customWidth="1"/>
    <col min="11182" max="11182" width="8.46484375" style="47" customWidth="1"/>
    <col min="11183" max="11183" width="12.46484375" style="47" customWidth="1"/>
    <col min="11184" max="11184" width="12" style="47" customWidth="1"/>
    <col min="11185" max="11185" width="11.796875" style="47" customWidth="1"/>
    <col min="11186" max="11186" width="10.1328125" style="47" customWidth="1"/>
    <col min="11187" max="11187" width="9" style="47" customWidth="1"/>
    <col min="11188" max="11431" width="9" style="47"/>
    <col min="11432" max="11432" width="4.33203125" style="47" customWidth="1"/>
    <col min="11433" max="11433" width="38.796875" style="47" customWidth="1"/>
    <col min="11434" max="11434" width="11.796875" style="47" customWidth="1"/>
    <col min="11435" max="11436" width="12.33203125" style="47" customWidth="1"/>
    <col min="11437" max="11437" width="12.46484375" style="47" customWidth="1"/>
    <col min="11438" max="11438" width="8.46484375" style="47" customWidth="1"/>
    <col min="11439" max="11439" width="12.46484375" style="47" customWidth="1"/>
    <col min="11440" max="11440" width="12" style="47" customWidth="1"/>
    <col min="11441" max="11441" width="11.796875" style="47" customWidth="1"/>
    <col min="11442" max="11442" width="10.1328125" style="47" customWidth="1"/>
    <col min="11443" max="11443" width="9" style="47" customWidth="1"/>
    <col min="11444" max="11687" width="9" style="47"/>
    <col min="11688" max="11688" width="4.33203125" style="47" customWidth="1"/>
    <col min="11689" max="11689" width="38.796875" style="47" customWidth="1"/>
    <col min="11690" max="11690" width="11.796875" style="47" customWidth="1"/>
    <col min="11691" max="11692" width="12.33203125" style="47" customWidth="1"/>
    <col min="11693" max="11693" width="12.46484375" style="47" customWidth="1"/>
    <col min="11694" max="11694" width="8.46484375" style="47" customWidth="1"/>
    <col min="11695" max="11695" width="12.46484375" style="47" customWidth="1"/>
    <col min="11696" max="11696" width="12" style="47" customWidth="1"/>
    <col min="11697" max="11697" width="11.796875" style="47" customWidth="1"/>
    <col min="11698" max="11698" width="10.1328125" style="47" customWidth="1"/>
    <col min="11699" max="11699" width="9" style="47" customWidth="1"/>
    <col min="11700" max="11943" width="9" style="47"/>
    <col min="11944" max="11944" width="4.33203125" style="47" customWidth="1"/>
    <col min="11945" max="11945" width="38.796875" style="47" customWidth="1"/>
    <col min="11946" max="11946" width="11.796875" style="47" customWidth="1"/>
    <col min="11947" max="11948" width="12.33203125" style="47" customWidth="1"/>
    <col min="11949" max="11949" width="12.46484375" style="47" customWidth="1"/>
    <col min="11950" max="11950" width="8.46484375" style="47" customWidth="1"/>
    <col min="11951" max="11951" width="12.46484375" style="47" customWidth="1"/>
    <col min="11952" max="11952" width="12" style="47" customWidth="1"/>
    <col min="11953" max="11953" width="11.796875" style="47" customWidth="1"/>
    <col min="11954" max="11954" width="10.1328125" style="47" customWidth="1"/>
    <col min="11955" max="11955" width="9" style="47" customWidth="1"/>
    <col min="11956" max="12199" width="9" style="47"/>
    <col min="12200" max="12200" width="4.33203125" style="47" customWidth="1"/>
    <col min="12201" max="12201" width="38.796875" style="47" customWidth="1"/>
    <col min="12202" max="12202" width="11.796875" style="47" customWidth="1"/>
    <col min="12203" max="12204" width="12.33203125" style="47" customWidth="1"/>
    <col min="12205" max="12205" width="12.46484375" style="47" customWidth="1"/>
    <col min="12206" max="12206" width="8.46484375" style="47" customWidth="1"/>
    <col min="12207" max="12207" width="12.46484375" style="47" customWidth="1"/>
    <col min="12208" max="12208" width="12" style="47" customWidth="1"/>
    <col min="12209" max="12209" width="11.796875" style="47" customWidth="1"/>
    <col min="12210" max="12210" width="10.1328125" style="47" customWidth="1"/>
    <col min="12211" max="12211" width="9" style="47" customWidth="1"/>
    <col min="12212" max="12455" width="9" style="47"/>
    <col min="12456" max="12456" width="4.33203125" style="47" customWidth="1"/>
    <col min="12457" max="12457" width="38.796875" style="47" customWidth="1"/>
    <col min="12458" max="12458" width="11.796875" style="47" customWidth="1"/>
    <col min="12459" max="12460" width="12.33203125" style="47" customWidth="1"/>
    <col min="12461" max="12461" width="12.46484375" style="47" customWidth="1"/>
    <col min="12462" max="12462" width="8.46484375" style="47" customWidth="1"/>
    <col min="12463" max="12463" width="12.46484375" style="47" customWidth="1"/>
    <col min="12464" max="12464" width="12" style="47" customWidth="1"/>
    <col min="12465" max="12465" width="11.796875" style="47" customWidth="1"/>
    <col min="12466" max="12466" width="10.1328125" style="47" customWidth="1"/>
    <col min="12467" max="12467" width="9" style="47" customWidth="1"/>
    <col min="12468" max="12711" width="9" style="47"/>
    <col min="12712" max="12712" width="4.33203125" style="47" customWidth="1"/>
    <col min="12713" max="12713" width="38.796875" style="47" customWidth="1"/>
    <col min="12714" max="12714" width="11.796875" style="47" customWidth="1"/>
    <col min="12715" max="12716" width="12.33203125" style="47" customWidth="1"/>
    <col min="12717" max="12717" width="12.46484375" style="47" customWidth="1"/>
    <col min="12718" max="12718" width="8.46484375" style="47" customWidth="1"/>
    <col min="12719" max="12719" width="12.46484375" style="47" customWidth="1"/>
    <col min="12720" max="12720" width="12" style="47" customWidth="1"/>
    <col min="12721" max="12721" width="11.796875" style="47" customWidth="1"/>
    <col min="12722" max="12722" width="10.1328125" style="47" customWidth="1"/>
    <col min="12723" max="12723" width="9" style="47" customWidth="1"/>
    <col min="12724" max="12967" width="9" style="47"/>
    <col min="12968" max="12968" width="4.33203125" style="47" customWidth="1"/>
    <col min="12969" max="12969" width="38.796875" style="47" customWidth="1"/>
    <col min="12970" max="12970" width="11.796875" style="47" customWidth="1"/>
    <col min="12971" max="12972" width="12.33203125" style="47" customWidth="1"/>
    <col min="12973" max="12973" width="12.46484375" style="47" customWidth="1"/>
    <col min="12974" max="12974" width="8.46484375" style="47" customWidth="1"/>
    <col min="12975" max="12975" width="12.46484375" style="47" customWidth="1"/>
    <col min="12976" max="12976" width="12" style="47" customWidth="1"/>
    <col min="12977" max="12977" width="11.796875" style="47" customWidth="1"/>
    <col min="12978" max="12978" width="10.1328125" style="47" customWidth="1"/>
    <col min="12979" max="12979" width="9" style="47" customWidth="1"/>
    <col min="12980" max="13223" width="9" style="47"/>
    <col min="13224" max="13224" width="4.33203125" style="47" customWidth="1"/>
    <col min="13225" max="13225" width="38.796875" style="47" customWidth="1"/>
    <col min="13226" max="13226" width="11.796875" style="47" customWidth="1"/>
    <col min="13227" max="13228" width="12.33203125" style="47" customWidth="1"/>
    <col min="13229" max="13229" width="12.46484375" style="47" customWidth="1"/>
    <col min="13230" max="13230" width="8.46484375" style="47" customWidth="1"/>
    <col min="13231" max="13231" width="12.46484375" style="47" customWidth="1"/>
    <col min="13232" max="13232" width="12" style="47" customWidth="1"/>
    <col min="13233" max="13233" width="11.796875" style="47" customWidth="1"/>
    <col min="13234" max="13234" width="10.1328125" style="47" customWidth="1"/>
    <col min="13235" max="13235" width="9" style="47" customWidth="1"/>
    <col min="13236" max="13479" width="9" style="47"/>
    <col min="13480" max="13480" width="4.33203125" style="47" customWidth="1"/>
    <col min="13481" max="13481" width="38.796875" style="47" customWidth="1"/>
    <col min="13482" max="13482" width="11.796875" style="47" customWidth="1"/>
    <col min="13483" max="13484" width="12.33203125" style="47" customWidth="1"/>
    <col min="13485" max="13485" width="12.46484375" style="47" customWidth="1"/>
    <col min="13486" max="13486" width="8.46484375" style="47" customWidth="1"/>
    <col min="13487" max="13487" width="12.46484375" style="47" customWidth="1"/>
    <col min="13488" max="13488" width="12" style="47" customWidth="1"/>
    <col min="13489" max="13489" width="11.796875" style="47" customWidth="1"/>
    <col min="13490" max="13490" width="10.1328125" style="47" customWidth="1"/>
    <col min="13491" max="13491" width="9" style="47" customWidth="1"/>
    <col min="13492" max="13735" width="9" style="47"/>
    <col min="13736" max="13736" width="4.33203125" style="47" customWidth="1"/>
    <col min="13737" max="13737" width="38.796875" style="47" customWidth="1"/>
    <col min="13738" max="13738" width="11.796875" style="47" customWidth="1"/>
    <col min="13739" max="13740" width="12.33203125" style="47" customWidth="1"/>
    <col min="13741" max="13741" width="12.46484375" style="47" customWidth="1"/>
    <col min="13742" max="13742" width="8.46484375" style="47" customWidth="1"/>
    <col min="13743" max="13743" width="12.46484375" style="47" customWidth="1"/>
    <col min="13744" max="13744" width="12" style="47" customWidth="1"/>
    <col min="13745" max="13745" width="11.796875" style="47" customWidth="1"/>
    <col min="13746" max="13746" width="10.1328125" style="47" customWidth="1"/>
    <col min="13747" max="13747" width="9" style="47" customWidth="1"/>
    <col min="13748" max="13991" width="9" style="47"/>
    <col min="13992" max="13992" width="4.33203125" style="47" customWidth="1"/>
    <col min="13993" max="13993" width="38.796875" style="47" customWidth="1"/>
    <col min="13994" max="13994" width="11.796875" style="47" customWidth="1"/>
    <col min="13995" max="13996" width="12.33203125" style="47" customWidth="1"/>
    <col min="13997" max="13997" width="12.46484375" style="47" customWidth="1"/>
    <col min="13998" max="13998" width="8.46484375" style="47" customWidth="1"/>
    <col min="13999" max="13999" width="12.46484375" style="47" customWidth="1"/>
    <col min="14000" max="14000" width="12" style="47" customWidth="1"/>
    <col min="14001" max="14001" width="11.796875" style="47" customWidth="1"/>
    <col min="14002" max="14002" width="10.1328125" style="47" customWidth="1"/>
    <col min="14003" max="14003" width="9" style="47" customWidth="1"/>
    <col min="14004" max="14247" width="9" style="47"/>
    <col min="14248" max="14248" width="4.33203125" style="47" customWidth="1"/>
    <col min="14249" max="14249" width="38.796875" style="47" customWidth="1"/>
    <col min="14250" max="14250" width="11.796875" style="47" customWidth="1"/>
    <col min="14251" max="14252" width="12.33203125" style="47" customWidth="1"/>
    <col min="14253" max="14253" width="12.46484375" style="47" customWidth="1"/>
    <col min="14254" max="14254" width="8.46484375" style="47" customWidth="1"/>
    <col min="14255" max="14255" width="12.46484375" style="47" customWidth="1"/>
    <col min="14256" max="14256" width="12" style="47" customWidth="1"/>
    <col min="14257" max="14257" width="11.796875" style="47" customWidth="1"/>
    <col min="14258" max="14258" width="10.1328125" style="47" customWidth="1"/>
    <col min="14259" max="14259" width="9" style="47" customWidth="1"/>
    <col min="14260" max="14503" width="9" style="47"/>
    <col min="14504" max="14504" width="4.33203125" style="47" customWidth="1"/>
    <col min="14505" max="14505" width="38.796875" style="47" customWidth="1"/>
    <col min="14506" max="14506" width="11.796875" style="47" customWidth="1"/>
    <col min="14507" max="14508" width="12.33203125" style="47" customWidth="1"/>
    <col min="14509" max="14509" width="12.46484375" style="47" customWidth="1"/>
    <col min="14510" max="14510" width="8.46484375" style="47" customWidth="1"/>
    <col min="14511" max="14511" width="12.46484375" style="47" customWidth="1"/>
    <col min="14512" max="14512" width="12" style="47" customWidth="1"/>
    <col min="14513" max="14513" width="11.796875" style="47" customWidth="1"/>
    <col min="14514" max="14514" width="10.1328125" style="47" customWidth="1"/>
    <col min="14515" max="14515" width="9" style="47" customWidth="1"/>
    <col min="14516" max="14759" width="9" style="47"/>
    <col min="14760" max="14760" width="4.33203125" style="47" customWidth="1"/>
    <col min="14761" max="14761" width="38.796875" style="47" customWidth="1"/>
    <col min="14762" max="14762" width="11.796875" style="47" customWidth="1"/>
    <col min="14763" max="14764" width="12.33203125" style="47" customWidth="1"/>
    <col min="14765" max="14765" width="12.46484375" style="47" customWidth="1"/>
    <col min="14766" max="14766" width="8.46484375" style="47" customWidth="1"/>
    <col min="14767" max="14767" width="12.46484375" style="47" customWidth="1"/>
    <col min="14768" max="14768" width="12" style="47" customWidth="1"/>
    <col min="14769" max="14769" width="11.796875" style="47" customWidth="1"/>
    <col min="14770" max="14770" width="10.1328125" style="47" customWidth="1"/>
    <col min="14771" max="14771" width="9" style="47" customWidth="1"/>
    <col min="14772" max="15015" width="9" style="47"/>
    <col min="15016" max="15016" width="4.33203125" style="47" customWidth="1"/>
    <col min="15017" max="15017" width="38.796875" style="47" customWidth="1"/>
    <col min="15018" max="15018" width="11.796875" style="47" customWidth="1"/>
    <col min="15019" max="15020" width="12.33203125" style="47" customWidth="1"/>
    <col min="15021" max="15021" width="12.46484375" style="47" customWidth="1"/>
    <col min="15022" max="15022" width="8.46484375" style="47" customWidth="1"/>
    <col min="15023" max="15023" width="12.46484375" style="47" customWidth="1"/>
    <col min="15024" max="15024" width="12" style="47" customWidth="1"/>
    <col min="15025" max="15025" width="11.796875" style="47" customWidth="1"/>
    <col min="15026" max="15026" width="10.1328125" style="47" customWidth="1"/>
    <col min="15027" max="15027" width="9" style="47" customWidth="1"/>
    <col min="15028" max="15271" width="9" style="47"/>
    <col min="15272" max="15272" width="4.33203125" style="47" customWidth="1"/>
    <col min="15273" max="15273" width="38.796875" style="47" customWidth="1"/>
    <col min="15274" max="15274" width="11.796875" style="47" customWidth="1"/>
    <col min="15275" max="15276" width="12.33203125" style="47" customWidth="1"/>
    <col min="15277" max="15277" width="12.46484375" style="47" customWidth="1"/>
    <col min="15278" max="15278" width="8.46484375" style="47" customWidth="1"/>
    <col min="15279" max="15279" width="12.46484375" style="47" customWidth="1"/>
    <col min="15280" max="15280" width="12" style="47" customWidth="1"/>
    <col min="15281" max="15281" width="11.796875" style="47" customWidth="1"/>
    <col min="15282" max="15282" width="10.1328125" style="47" customWidth="1"/>
    <col min="15283" max="15283" width="9" style="47" customWidth="1"/>
    <col min="15284" max="15527" width="9" style="47"/>
    <col min="15528" max="15528" width="4.33203125" style="47" customWidth="1"/>
    <col min="15529" max="15529" width="38.796875" style="47" customWidth="1"/>
    <col min="15530" max="15530" width="11.796875" style="47" customWidth="1"/>
    <col min="15531" max="15532" width="12.33203125" style="47" customWidth="1"/>
    <col min="15533" max="15533" width="12.46484375" style="47" customWidth="1"/>
    <col min="15534" max="15534" width="8.46484375" style="47" customWidth="1"/>
    <col min="15535" max="15535" width="12.46484375" style="47" customWidth="1"/>
    <col min="15536" max="15536" width="12" style="47" customWidth="1"/>
    <col min="15537" max="15537" width="11.796875" style="47" customWidth="1"/>
    <col min="15538" max="15538" width="10.1328125" style="47" customWidth="1"/>
    <col min="15539" max="15539" width="9" style="47" customWidth="1"/>
    <col min="15540" max="15783" width="9" style="47"/>
    <col min="15784" max="15784" width="4.33203125" style="47" customWidth="1"/>
    <col min="15785" max="15785" width="38.796875" style="47" customWidth="1"/>
    <col min="15786" max="15786" width="11.796875" style="47" customWidth="1"/>
    <col min="15787" max="15788" width="12.33203125" style="47" customWidth="1"/>
    <col min="15789" max="15789" width="12.46484375" style="47" customWidth="1"/>
    <col min="15790" max="15790" width="8.46484375" style="47" customWidth="1"/>
    <col min="15791" max="15791" width="12.46484375" style="47" customWidth="1"/>
    <col min="15792" max="15792" width="12" style="47" customWidth="1"/>
    <col min="15793" max="15793" width="11.796875" style="47" customWidth="1"/>
    <col min="15794" max="15794" width="10.1328125" style="47" customWidth="1"/>
    <col min="15795" max="15795" width="9" style="47" customWidth="1"/>
    <col min="15796" max="16039" width="9" style="47"/>
    <col min="16040" max="16040" width="4.33203125" style="47" customWidth="1"/>
    <col min="16041" max="16041" width="38.796875" style="47" customWidth="1"/>
    <col min="16042" max="16042" width="11.796875" style="47" customWidth="1"/>
    <col min="16043" max="16044" width="12.33203125" style="47" customWidth="1"/>
    <col min="16045" max="16045" width="12.46484375" style="47" customWidth="1"/>
    <col min="16046" max="16046" width="8.46484375" style="47" customWidth="1"/>
    <col min="16047" max="16047" width="12.46484375" style="47" customWidth="1"/>
    <col min="16048" max="16048" width="12" style="47" customWidth="1"/>
    <col min="16049" max="16049" width="11.796875" style="47" customWidth="1"/>
    <col min="16050" max="16050" width="10.1328125" style="47" customWidth="1"/>
    <col min="16051" max="16051" width="9" style="47" customWidth="1"/>
    <col min="16052" max="16384" width="9" style="47"/>
  </cols>
  <sheetData>
    <row r="1" spans="1:9" ht="35" customHeight="1">
      <c r="A1" s="46" t="s">
        <v>266</v>
      </c>
      <c r="F1" s="47"/>
      <c r="G1" s="47"/>
      <c r="H1" s="91"/>
      <c r="I1" s="55" t="s">
        <v>385</v>
      </c>
    </row>
    <row r="2" spans="1:9" ht="40.049999999999997" customHeight="1">
      <c r="A2" s="787" t="s">
        <v>318</v>
      </c>
      <c r="B2" s="787"/>
      <c r="C2" s="787"/>
      <c r="D2" s="787"/>
      <c r="E2" s="787"/>
      <c r="F2" s="787"/>
      <c r="G2" s="787"/>
      <c r="H2" s="787"/>
      <c r="I2" s="787"/>
    </row>
    <row r="3" spans="1:9" ht="55.05" customHeight="1">
      <c r="A3" s="62"/>
      <c r="B3" s="62"/>
      <c r="C3" s="62"/>
      <c r="D3" s="62"/>
      <c r="E3" s="62"/>
      <c r="F3" s="62"/>
      <c r="G3" s="62"/>
      <c r="H3" s="62"/>
      <c r="I3" s="54" t="s">
        <v>319</v>
      </c>
    </row>
    <row r="4" spans="1:9" s="86" customFormat="1" ht="45" customHeight="1">
      <c r="A4" s="92" t="s">
        <v>0</v>
      </c>
      <c r="B4" s="92" t="s">
        <v>242</v>
      </c>
      <c r="C4" s="93" t="s">
        <v>69</v>
      </c>
      <c r="D4" s="93" t="s">
        <v>70</v>
      </c>
      <c r="E4" s="93" t="s">
        <v>71</v>
      </c>
      <c r="F4" s="93" t="s">
        <v>72</v>
      </c>
      <c r="G4" s="93" t="s">
        <v>73</v>
      </c>
      <c r="H4" s="93" t="s">
        <v>74</v>
      </c>
      <c r="I4" s="93" t="s">
        <v>3</v>
      </c>
    </row>
    <row r="5" spans="1:9" s="86" customFormat="1" ht="30" customHeight="1">
      <c r="A5" s="94">
        <v>1</v>
      </c>
      <c r="B5" s="94">
        <v>2</v>
      </c>
      <c r="C5" s="94">
        <v>3</v>
      </c>
      <c r="D5" s="94">
        <v>4</v>
      </c>
      <c r="E5" s="94">
        <v>5</v>
      </c>
      <c r="F5" s="94">
        <v>6</v>
      </c>
      <c r="G5" s="94">
        <v>7</v>
      </c>
      <c r="H5" s="94">
        <v>8</v>
      </c>
      <c r="I5" s="94">
        <v>9</v>
      </c>
    </row>
    <row r="6" spans="1:9" s="86" customFormat="1" ht="52.05" customHeight="1">
      <c r="A6" s="95" t="s">
        <v>151</v>
      </c>
      <c r="B6" s="96" t="s">
        <v>349</v>
      </c>
      <c r="C6" s="196"/>
      <c r="D6" s="196"/>
      <c r="E6" s="196"/>
      <c r="F6" s="196"/>
      <c r="G6" s="197"/>
      <c r="H6" s="197"/>
      <c r="I6" s="196"/>
    </row>
    <row r="7" spans="1:9" s="54" customFormat="1" ht="52.05" customHeight="1">
      <c r="A7" s="92" t="s">
        <v>320</v>
      </c>
      <c r="B7" s="97" t="s">
        <v>339</v>
      </c>
      <c r="C7" s="52"/>
      <c r="D7" s="52"/>
      <c r="E7" s="52"/>
      <c r="F7" s="52"/>
      <c r="G7" s="98"/>
      <c r="H7" s="98"/>
      <c r="I7" s="52"/>
    </row>
    <row r="8" spans="1:9" s="54" customFormat="1" ht="46.05" customHeight="1">
      <c r="A8" s="92">
        <v>1</v>
      </c>
      <c r="B8" s="97" t="s">
        <v>330</v>
      </c>
      <c r="C8" s="52"/>
      <c r="D8" s="52"/>
      <c r="E8" s="52"/>
      <c r="F8" s="52"/>
      <c r="G8" s="98"/>
      <c r="H8" s="98"/>
      <c r="I8" s="52"/>
    </row>
    <row r="9" spans="1:9" s="54" customFormat="1" ht="39" customHeight="1">
      <c r="A9" s="92"/>
      <c r="B9" s="100" t="s">
        <v>340</v>
      </c>
      <c r="C9" s="52"/>
      <c r="D9" s="52"/>
      <c r="E9" s="52"/>
      <c r="F9" s="52"/>
      <c r="G9" s="98"/>
      <c r="H9" s="98"/>
      <c r="I9" s="52"/>
    </row>
    <row r="10" spans="1:9" s="54" customFormat="1" ht="43.05" customHeight="1">
      <c r="A10" s="99"/>
      <c r="B10" s="100" t="s">
        <v>341</v>
      </c>
      <c r="C10" s="52"/>
      <c r="D10" s="52"/>
      <c r="E10" s="52"/>
      <c r="F10" s="52"/>
      <c r="G10" s="98"/>
      <c r="H10" s="98"/>
      <c r="I10" s="52"/>
    </row>
    <row r="11" spans="1:9" s="54" customFormat="1" ht="52.05" customHeight="1">
      <c r="A11" s="109">
        <v>2</v>
      </c>
      <c r="B11" s="110" t="s">
        <v>334</v>
      </c>
      <c r="C11" s="52"/>
      <c r="D11" s="52"/>
      <c r="E11" s="52"/>
      <c r="F11" s="52"/>
      <c r="G11" s="98"/>
      <c r="H11" s="98"/>
      <c r="I11" s="52"/>
    </row>
    <row r="12" spans="1:9" s="54" customFormat="1" ht="52.05" customHeight="1">
      <c r="A12" s="99"/>
      <c r="B12" s="113" t="s">
        <v>342</v>
      </c>
      <c r="C12" s="52"/>
      <c r="D12" s="52"/>
      <c r="E12" s="52"/>
      <c r="F12" s="52"/>
      <c r="G12" s="98"/>
      <c r="H12" s="98"/>
      <c r="I12" s="52"/>
    </row>
    <row r="13" spans="1:9" s="54" customFormat="1" ht="52.05" customHeight="1">
      <c r="A13" s="99"/>
      <c r="B13" s="113" t="s">
        <v>343</v>
      </c>
      <c r="C13" s="52"/>
      <c r="D13" s="52"/>
      <c r="E13" s="52"/>
      <c r="F13" s="52"/>
      <c r="G13" s="98"/>
      <c r="H13" s="98"/>
      <c r="I13" s="52"/>
    </row>
    <row r="14" spans="1:9" s="54" customFormat="1" ht="52.05" customHeight="1">
      <c r="A14" s="99"/>
      <c r="B14" s="113" t="s">
        <v>344</v>
      </c>
      <c r="C14" s="52"/>
      <c r="D14" s="52"/>
      <c r="E14" s="52"/>
      <c r="F14" s="52"/>
      <c r="G14" s="98"/>
      <c r="H14" s="98"/>
      <c r="I14" s="52"/>
    </row>
    <row r="15" spans="1:9" s="86" customFormat="1" ht="45" customHeight="1">
      <c r="A15" s="107"/>
      <c r="B15" s="113" t="s">
        <v>346</v>
      </c>
      <c r="C15" s="194"/>
      <c r="D15" s="194"/>
      <c r="E15" s="194"/>
      <c r="F15" s="194"/>
      <c r="G15" s="195"/>
      <c r="H15" s="195"/>
      <c r="I15" s="194"/>
    </row>
    <row r="16" spans="1:9" s="86" customFormat="1" ht="52.05" customHeight="1">
      <c r="A16" s="92" t="s">
        <v>321</v>
      </c>
      <c r="B16" s="101" t="s">
        <v>329</v>
      </c>
      <c r="C16" s="194"/>
      <c r="D16" s="194"/>
      <c r="E16" s="194"/>
      <c r="F16" s="194"/>
      <c r="G16" s="195"/>
      <c r="H16" s="195"/>
      <c r="I16" s="194"/>
    </row>
    <row r="17" spans="1:9" s="86" customFormat="1" ht="52.05" customHeight="1">
      <c r="A17" s="92" t="s">
        <v>322</v>
      </c>
      <c r="B17" s="97" t="s">
        <v>227</v>
      </c>
      <c r="C17" s="194"/>
      <c r="D17" s="194"/>
      <c r="E17" s="194"/>
      <c r="F17" s="194"/>
      <c r="G17" s="195"/>
      <c r="H17" s="195"/>
      <c r="I17" s="194"/>
    </row>
    <row r="18" spans="1:9" s="86" customFormat="1" ht="49.05" customHeight="1">
      <c r="A18" s="92">
        <v>1</v>
      </c>
      <c r="B18" s="101" t="s">
        <v>415</v>
      </c>
      <c r="C18" s="194"/>
      <c r="D18" s="194"/>
      <c r="E18" s="194"/>
      <c r="F18" s="194"/>
      <c r="G18" s="195"/>
      <c r="H18" s="195"/>
      <c r="I18" s="194"/>
    </row>
    <row r="19" spans="1:9" s="86" customFormat="1" ht="52.05" customHeight="1">
      <c r="A19" s="109">
        <v>2</v>
      </c>
      <c r="B19" s="110" t="s">
        <v>414</v>
      </c>
      <c r="C19" s="194"/>
      <c r="D19" s="194"/>
      <c r="E19" s="194"/>
      <c r="F19" s="194"/>
      <c r="G19" s="195"/>
      <c r="H19" s="195"/>
      <c r="I19" s="194"/>
    </row>
    <row r="20" spans="1:9" s="86" customFormat="1" ht="45" customHeight="1">
      <c r="A20" s="92" t="s">
        <v>323</v>
      </c>
      <c r="B20" s="108" t="s">
        <v>331</v>
      </c>
      <c r="C20" s="194"/>
      <c r="D20" s="194"/>
      <c r="E20" s="194"/>
      <c r="F20" s="194"/>
      <c r="G20" s="195"/>
      <c r="H20" s="195"/>
      <c r="I20" s="194"/>
    </row>
    <row r="21" spans="1:9" s="86" customFormat="1" ht="45" customHeight="1">
      <c r="A21" s="92" t="s">
        <v>332</v>
      </c>
      <c r="B21" s="108" t="s">
        <v>333</v>
      </c>
      <c r="C21" s="194"/>
      <c r="D21" s="194"/>
      <c r="E21" s="194"/>
      <c r="F21" s="194"/>
      <c r="G21" s="195"/>
      <c r="H21" s="195"/>
      <c r="I21" s="194"/>
    </row>
    <row r="22" spans="1:9" s="86" customFormat="1" ht="45" customHeight="1">
      <c r="A22" s="92" t="s">
        <v>335</v>
      </c>
      <c r="B22" s="108" t="s">
        <v>336</v>
      </c>
      <c r="C22" s="194"/>
      <c r="D22" s="194"/>
      <c r="E22" s="194"/>
      <c r="F22" s="194"/>
      <c r="G22" s="195"/>
      <c r="H22" s="195"/>
      <c r="I22" s="194"/>
    </row>
    <row r="23" spans="1:9" s="86" customFormat="1" ht="45" customHeight="1">
      <c r="A23" s="109" t="s">
        <v>337</v>
      </c>
      <c r="B23" s="110" t="s">
        <v>338</v>
      </c>
      <c r="C23" s="111"/>
      <c r="D23" s="111"/>
      <c r="E23" s="111"/>
      <c r="F23" s="111"/>
      <c r="G23" s="112"/>
      <c r="H23" s="112"/>
      <c r="I23" s="111"/>
    </row>
    <row r="24" spans="1:9" s="86" customFormat="1" ht="45" customHeight="1">
      <c r="A24" s="92">
        <v>1</v>
      </c>
      <c r="B24" s="97" t="s">
        <v>347</v>
      </c>
      <c r="C24" s="194"/>
      <c r="D24" s="194"/>
      <c r="E24" s="194"/>
      <c r="F24" s="194"/>
      <c r="G24" s="195"/>
      <c r="H24" s="195"/>
      <c r="I24" s="194"/>
    </row>
    <row r="25" spans="1:9" s="86" customFormat="1" ht="45" customHeight="1">
      <c r="A25" s="92">
        <v>2</v>
      </c>
      <c r="B25" s="97" t="s">
        <v>345</v>
      </c>
      <c r="C25" s="194"/>
      <c r="D25" s="194"/>
      <c r="E25" s="194"/>
      <c r="F25" s="194"/>
      <c r="G25" s="195"/>
      <c r="H25" s="195"/>
      <c r="I25" s="194"/>
    </row>
    <row r="26" spans="1:9" s="86" customFormat="1" ht="45" customHeight="1">
      <c r="A26" s="92" t="s">
        <v>4</v>
      </c>
      <c r="B26" s="102" t="s">
        <v>324</v>
      </c>
      <c r="C26" s="194"/>
      <c r="D26" s="194"/>
      <c r="E26" s="194"/>
      <c r="F26" s="194"/>
      <c r="G26" s="195"/>
      <c r="H26" s="195"/>
      <c r="I26" s="194"/>
    </row>
    <row r="27" spans="1:9" s="86" customFormat="1" ht="45" customHeight="1">
      <c r="A27" s="92">
        <v>1</v>
      </c>
      <c r="B27" s="97" t="s">
        <v>228</v>
      </c>
      <c r="C27" s="194"/>
      <c r="D27" s="194"/>
      <c r="E27" s="194"/>
      <c r="F27" s="194"/>
      <c r="G27" s="195"/>
      <c r="H27" s="195"/>
      <c r="I27" s="194"/>
    </row>
    <row r="28" spans="1:9" s="86" customFormat="1" ht="45" customHeight="1">
      <c r="A28" s="92" t="s">
        <v>15</v>
      </c>
      <c r="B28" s="97" t="s">
        <v>330</v>
      </c>
      <c r="C28" s="194"/>
      <c r="D28" s="194"/>
      <c r="E28" s="194"/>
      <c r="F28" s="194"/>
      <c r="G28" s="195"/>
      <c r="H28" s="195"/>
      <c r="I28" s="194"/>
    </row>
    <row r="29" spans="1:9" s="86" customFormat="1" ht="45" customHeight="1">
      <c r="A29" s="92"/>
      <c r="B29" s="100" t="s">
        <v>340</v>
      </c>
      <c r="C29" s="194"/>
      <c r="D29" s="194"/>
      <c r="E29" s="194"/>
      <c r="F29" s="194"/>
      <c r="G29" s="195"/>
      <c r="H29" s="195"/>
      <c r="I29" s="194"/>
    </row>
    <row r="30" spans="1:9" s="86" customFormat="1" ht="45" customHeight="1">
      <c r="A30" s="92"/>
      <c r="B30" s="100" t="s">
        <v>341</v>
      </c>
      <c r="C30" s="194"/>
      <c r="D30" s="194"/>
      <c r="E30" s="194"/>
      <c r="F30" s="194"/>
      <c r="G30" s="195"/>
      <c r="H30" s="195"/>
      <c r="I30" s="194"/>
    </row>
    <row r="31" spans="1:9" s="86" customFormat="1" ht="45" customHeight="1">
      <c r="A31" s="92" t="s">
        <v>16</v>
      </c>
      <c r="B31" s="110" t="s">
        <v>334</v>
      </c>
      <c r="C31" s="194"/>
      <c r="D31" s="194"/>
      <c r="E31" s="194"/>
      <c r="F31" s="194"/>
      <c r="G31" s="195"/>
      <c r="H31" s="195"/>
      <c r="I31" s="194"/>
    </row>
    <row r="32" spans="1:9" s="86" customFormat="1" ht="45" customHeight="1">
      <c r="A32" s="92"/>
      <c r="B32" s="113" t="s">
        <v>342</v>
      </c>
      <c r="C32" s="194"/>
      <c r="D32" s="194"/>
      <c r="E32" s="194"/>
      <c r="F32" s="194"/>
      <c r="G32" s="195"/>
      <c r="H32" s="195"/>
      <c r="I32" s="194"/>
    </row>
    <row r="33" spans="1:9" s="86" customFormat="1" ht="45" customHeight="1">
      <c r="A33" s="92"/>
      <c r="B33" s="113" t="s">
        <v>343</v>
      </c>
      <c r="C33" s="194"/>
      <c r="D33" s="194"/>
      <c r="E33" s="194"/>
      <c r="F33" s="194"/>
      <c r="G33" s="195"/>
      <c r="H33" s="195"/>
      <c r="I33" s="194"/>
    </row>
    <row r="34" spans="1:9" s="86" customFormat="1" ht="45" customHeight="1">
      <c r="A34" s="92"/>
      <c r="B34" s="113" t="s">
        <v>344</v>
      </c>
      <c r="C34" s="194"/>
      <c r="D34" s="194"/>
      <c r="E34" s="194"/>
      <c r="F34" s="194"/>
      <c r="G34" s="195"/>
      <c r="H34" s="195"/>
      <c r="I34" s="194"/>
    </row>
    <row r="35" spans="1:9" s="86" customFormat="1" ht="45" customHeight="1">
      <c r="A35" s="92"/>
      <c r="B35" s="113" t="s">
        <v>346</v>
      </c>
      <c r="C35" s="194"/>
      <c r="D35" s="194"/>
      <c r="E35" s="194"/>
      <c r="F35" s="194"/>
      <c r="G35" s="195"/>
      <c r="H35" s="195"/>
      <c r="I35" s="194"/>
    </row>
    <row r="36" spans="1:9" s="86" customFormat="1" ht="45" customHeight="1">
      <c r="A36" s="92">
        <v>2</v>
      </c>
      <c r="B36" s="101" t="s">
        <v>329</v>
      </c>
      <c r="C36" s="194"/>
      <c r="D36" s="194"/>
      <c r="E36" s="194"/>
      <c r="F36" s="194"/>
      <c r="G36" s="195"/>
      <c r="H36" s="195"/>
      <c r="I36" s="194"/>
    </row>
    <row r="37" spans="1:9" s="86" customFormat="1" ht="45" customHeight="1">
      <c r="A37" s="92">
        <v>3</v>
      </c>
      <c r="B37" s="97" t="s">
        <v>227</v>
      </c>
      <c r="C37" s="194"/>
      <c r="D37" s="194"/>
      <c r="E37" s="194"/>
      <c r="F37" s="194"/>
      <c r="G37" s="195"/>
      <c r="H37" s="195"/>
      <c r="I37" s="194"/>
    </row>
    <row r="38" spans="1:9" s="86" customFormat="1" ht="56" customHeight="1">
      <c r="A38" s="116" t="s">
        <v>15</v>
      </c>
      <c r="B38" s="114" t="s">
        <v>416</v>
      </c>
      <c r="C38" s="194"/>
      <c r="D38" s="194"/>
      <c r="E38" s="194"/>
      <c r="F38" s="194"/>
      <c r="G38" s="195"/>
      <c r="H38" s="195"/>
      <c r="I38" s="194"/>
    </row>
    <row r="39" spans="1:9" s="86" customFormat="1" ht="45" customHeight="1">
      <c r="A39" s="116" t="s">
        <v>16</v>
      </c>
      <c r="B39" s="115" t="s">
        <v>414</v>
      </c>
      <c r="C39" s="194"/>
      <c r="D39" s="194"/>
      <c r="E39" s="194"/>
      <c r="F39" s="194"/>
      <c r="G39" s="195"/>
      <c r="H39" s="195"/>
      <c r="I39" s="194"/>
    </row>
    <row r="40" spans="1:9" s="86" customFormat="1" ht="45" customHeight="1">
      <c r="A40" s="92">
        <v>4</v>
      </c>
      <c r="B40" s="108" t="s">
        <v>331</v>
      </c>
      <c r="C40" s="194"/>
      <c r="D40" s="194"/>
      <c r="E40" s="194"/>
      <c r="F40" s="194"/>
      <c r="G40" s="195"/>
      <c r="H40" s="195"/>
      <c r="I40" s="194"/>
    </row>
    <row r="41" spans="1:9" s="86" customFormat="1" ht="45" customHeight="1">
      <c r="A41" s="92">
        <v>5</v>
      </c>
      <c r="B41" s="108" t="s">
        <v>333</v>
      </c>
      <c r="C41" s="194"/>
      <c r="D41" s="194"/>
      <c r="E41" s="194"/>
      <c r="F41" s="194"/>
      <c r="G41" s="195"/>
      <c r="H41" s="195"/>
      <c r="I41" s="194"/>
    </row>
    <row r="42" spans="1:9" s="86" customFormat="1" ht="45" customHeight="1">
      <c r="A42" s="92">
        <v>6</v>
      </c>
      <c r="B42" s="108" t="s">
        <v>336</v>
      </c>
      <c r="C42" s="194"/>
      <c r="D42" s="194"/>
      <c r="E42" s="194"/>
      <c r="F42" s="194"/>
      <c r="G42" s="195"/>
      <c r="H42" s="195"/>
      <c r="I42" s="194"/>
    </row>
    <row r="43" spans="1:9" s="86" customFormat="1" ht="45" customHeight="1">
      <c r="A43" s="92">
        <v>7</v>
      </c>
      <c r="B43" s="110" t="s">
        <v>338</v>
      </c>
      <c r="C43" s="194"/>
      <c r="D43" s="194"/>
      <c r="E43" s="194"/>
      <c r="F43" s="194"/>
      <c r="G43" s="195"/>
      <c r="H43" s="195"/>
      <c r="I43" s="194"/>
    </row>
    <row r="44" spans="1:9" s="86" customFormat="1" ht="45" customHeight="1">
      <c r="A44" s="92" t="s">
        <v>15</v>
      </c>
      <c r="B44" s="117" t="s">
        <v>347</v>
      </c>
      <c r="C44" s="194"/>
      <c r="D44" s="194"/>
      <c r="E44" s="194"/>
      <c r="F44" s="194"/>
      <c r="G44" s="195"/>
      <c r="H44" s="195"/>
      <c r="I44" s="194"/>
    </row>
    <row r="45" spans="1:9" s="86" customFormat="1" ht="45" customHeight="1">
      <c r="A45" s="92" t="s">
        <v>16</v>
      </c>
      <c r="B45" s="117" t="s">
        <v>345</v>
      </c>
      <c r="C45" s="194"/>
      <c r="D45" s="194"/>
      <c r="E45" s="194"/>
      <c r="F45" s="194"/>
      <c r="G45" s="195"/>
      <c r="H45" s="195"/>
      <c r="I45" s="194"/>
    </row>
    <row r="46" spans="1:9" s="86" customFormat="1" ht="45" customHeight="1">
      <c r="A46" s="92" t="s">
        <v>6</v>
      </c>
      <c r="B46" s="102" t="s">
        <v>348</v>
      </c>
      <c r="C46" s="194"/>
      <c r="D46" s="194"/>
      <c r="E46" s="194"/>
      <c r="F46" s="194"/>
      <c r="G46" s="195"/>
      <c r="H46" s="195"/>
      <c r="I46" s="194"/>
    </row>
    <row r="47" spans="1:9" s="86" customFormat="1" ht="45" customHeight="1">
      <c r="A47" s="92">
        <v>1</v>
      </c>
      <c r="B47" s="97" t="s">
        <v>228</v>
      </c>
      <c r="C47" s="194"/>
      <c r="D47" s="194"/>
      <c r="E47" s="194"/>
      <c r="F47" s="194"/>
      <c r="G47" s="195"/>
      <c r="H47" s="195"/>
      <c r="I47" s="194"/>
    </row>
    <row r="48" spans="1:9" s="86" customFormat="1" ht="45" customHeight="1">
      <c r="A48" s="92" t="s">
        <v>15</v>
      </c>
      <c r="B48" s="97" t="s">
        <v>330</v>
      </c>
      <c r="C48" s="194"/>
      <c r="D48" s="194"/>
      <c r="E48" s="194"/>
      <c r="F48" s="194"/>
      <c r="G48" s="195"/>
      <c r="H48" s="195"/>
      <c r="I48" s="194"/>
    </row>
    <row r="49" spans="1:9" s="86" customFormat="1" ht="45" customHeight="1">
      <c r="A49" s="92"/>
      <c r="B49" s="100" t="s">
        <v>340</v>
      </c>
      <c r="C49" s="194"/>
      <c r="D49" s="194"/>
      <c r="E49" s="194"/>
      <c r="F49" s="194"/>
      <c r="G49" s="195"/>
      <c r="H49" s="195"/>
      <c r="I49" s="194"/>
    </row>
    <row r="50" spans="1:9" s="86" customFormat="1" ht="45" customHeight="1">
      <c r="A50" s="92"/>
      <c r="B50" s="100" t="s">
        <v>341</v>
      </c>
      <c r="C50" s="194"/>
      <c r="D50" s="194"/>
      <c r="E50" s="194"/>
      <c r="F50" s="194"/>
      <c r="G50" s="195"/>
      <c r="H50" s="195"/>
      <c r="I50" s="194"/>
    </row>
    <row r="51" spans="1:9" s="86" customFormat="1" ht="45" customHeight="1">
      <c r="A51" s="92" t="s">
        <v>16</v>
      </c>
      <c r="B51" s="110" t="s">
        <v>334</v>
      </c>
      <c r="C51" s="194"/>
      <c r="D51" s="194"/>
      <c r="E51" s="194"/>
      <c r="F51" s="194"/>
      <c r="G51" s="195"/>
      <c r="H51" s="195"/>
      <c r="I51" s="194"/>
    </row>
    <row r="52" spans="1:9" s="86" customFormat="1" ht="45" customHeight="1">
      <c r="A52" s="92"/>
      <c r="B52" s="113" t="s">
        <v>342</v>
      </c>
      <c r="C52" s="194"/>
      <c r="D52" s="194"/>
      <c r="E52" s="194"/>
      <c r="F52" s="194"/>
      <c r="G52" s="195"/>
      <c r="H52" s="195"/>
      <c r="I52" s="194"/>
    </row>
    <row r="53" spans="1:9" s="86" customFormat="1" ht="45" customHeight="1">
      <c r="A53" s="92"/>
      <c r="B53" s="113" t="s">
        <v>343</v>
      </c>
      <c r="C53" s="194"/>
      <c r="D53" s="194"/>
      <c r="E53" s="194"/>
      <c r="F53" s="194"/>
      <c r="G53" s="195"/>
      <c r="H53" s="195"/>
      <c r="I53" s="194"/>
    </row>
    <row r="54" spans="1:9" s="86" customFormat="1" ht="45" customHeight="1">
      <c r="A54" s="92"/>
      <c r="B54" s="113" t="s">
        <v>344</v>
      </c>
      <c r="C54" s="194"/>
      <c r="D54" s="194"/>
      <c r="E54" s="194"/>
      <c r="F54" s="194"/>
      <c r="G54" s="195"/>
      <c r="H54" s="195"/>
      <c r="I54" s="194"/>
    </row>
    <row r="55" spans="1:9" s="86" customFormat="1" ht="45" customHeight="1">
      <c r="A55" s="92"/>
      <c r="B55" s="113" t="s">
        <v>346</v>
      </c>
      <c r="C55" s="194"/>
      <c r="D55" s="194"/>
      <c r="E55" s="194"/>
      <c r="F55" s="194"/>
      <c r="G55" s="195"/>
      <c r="H55" s="195"/>
      <c r="I55" s="194"/>
    </row>
    <row r="56" spans="1:9" s="86" customFormat="1" ht="45" customHeight="1">
      <c r="A56" s="92">
        <v>2</v>
      </c>
      <c r="B56" s="101" t="s">
        <v>329</v>
      </c>
      <c r="C56" s="194"/>
      <c r="D56" s="194"/>
      <c r="E56" s="194"/>
      <c r="F56" s="194"/>
      <c r="G56" s="195"/>
      <c r="H56" s="195"/>
      <c r="I56" s="194"/>
    </row>
    <row r="57" spans="1:9" s="86" customFormat="1" ht="45" customHeight="1">
      <c r="A57" s="92">
        <v>3</v>
      </c>
      <c r="B57" s="97" t="s">
        <v>227</v>
      </c>
      <c r="C57" s="194"/>
      <c r="D57" s="194"/>
      <c r="E57" s="194"/>
      <c r="F57" s="194"/>
      <c r="G57" s="195"/>
      <c r="H57" s="195"/>
      <c r="I57" s="194"/>
    </row>
    <row r="58" spans="1:9" s="86" customFormat="1" ht="52.05" customHeight="1">
      <c r="A58" s="116" t="s">
        <v>15</v>
      </c>
      <c r="B58" s="114" t="s">
        <v>416</v>
      </c>
      <c r="C58" s="194"/>
      <c r="D58" s="194"/>
      <c r="E58" s="194"/>
      <c r="F58" s="194"/>
      <c r="G58" s="195"/>
      <c r="H58" s="195"/>
      <c r="I58" s="194"/>
    </row>
    <row r="59" spans="1:9" s="86" customFormat="1" ht="45" customHeight="1">
      <c r="A59" s="116" t="s">
        <v>16</v>
      </c>
      <c r="B59" s="115" t="s">
        <v>414</v>
      </c>
      <c r="C59" s="194"/>
      <c r="D59" s="194"/>
      <c r="E59" s="194"/>
      <c r="F59" s="194"/>
      <c r="G59" s="195"/>
      <c r="H59" s="195"/>
      <c r="I59" s="194"/>
    </row>
    <row r="60" spans="1:9" s="86" customFormat="1" ht="45" customHeight="1">
      <c r="A60" s="92">
        <v>4</v>
      </c>
      <c r="B60" s="108" t="s">
        <v>331</v>
      </c>
      <c r="C60" s="194"/>
      <c r="D60" s="194"/>
      <c r="E60" s="194"/>
      <c r="F60" s="194"/>
      <c r="G60" s="195"/>
      <c r="H60" s="195"/>
      <c r="I60" s="194"/>
    </row>
    <row r="61" spans="1:9" s="86" customFormat="1" ht="45" customHeight="1">
      <c r="A61" s="92">
        <v>5</v>
      </c>
      <c r="B61" s="108" t="s">
        <v>333</v>
      </c>
      <c r="C61" s="194"/>
      <c r="D61" s="194"/>
      <c r="E61" s="194"/>
      <c r="F61" s="194"/>
      <c r="G61" s="195"/>
      <c r="H61" s="195"/>
      <c r="I61" s="194"/>
    </row>
    <row r="62" spans="1:9" s="86" customFormat="1" ht="45" customHeight="1">
      <c r="A62" s="92">
        <v>6</v>
      </c>
      <c r="B62" s="108" t="s">
        <v>336</v>
      </c>
      <c r="C62" s="194"/>
      <c r="D62" s="194"/>
      <c r="E62" s="194"/>
      <c r="F62" s="194"/>
      <c r="G62" s="195"/>
      <c r="H62" s="195"/>
      <c r="I62" s="194"/>
    </row>
    <row r="63" spans="1:9" s="86" customFormat="1" ht="45" customHeight="1">
      <c r="A63" s="92">
        <v>7</v>
      </c>
      <c r="B63" s="110" t="s">
        <v>338</v>
      </c>
      <c r="C63" s="194"/>
      <c r="D63" s="194"/>
      <c r="E63" s="194"/>
      <c r="F63" s="194"/>
      <c r="G63" s="195"/>
      <c r="H63" s="195"/>
      <c r="I63" s="194"/>
    </row>
    <row r="64" spans="1:9" s="86" customFormat="1" ht="45" customHeight="1">
      <c r="A64" s="92" t="s">
        <v>15</v>
      </c>
      <c r="B64" s="117" t="s">
        <v>347</v>
      </c>
      <c r="C64" s="194"/>
      <c r="D64" s="194"/>
      <c r="E64" s="194"/>
      <c r="F64" s="194"/>
      <c r="G64" s="195"/>
      <c r="H64" s="195"/>
      <c r="I64" s="194"/>
    </row>
    <row r="65" spans="1:9" s="86" customFormat="1" ht="45" customHeight="1">
      <c r="A65" s="92" t="s">
        <v>16</v>
      </c>
      <c r="B65" s="117" t="s">
        <v>345</v>
      </c>
      <c r="C65" s="194"/>
      <c r="D65" s="194"/>
      <c r="E65" s="194"/>
      <c r="F65" s="194"/>
      <c r="G65" s="195"/>
      <c r="H65" s="195"/>
      <c r="I65" s="194"/>
    </row>
    <row r="66" spans="1:9" s="86" customFormat="1" ht="45" customHeight="1">
      <c r="A66" s="92">
        <v>8</v>
      </c>
      <c r="B66" s="97" t="s">
        <v>350</v>
      </c>
      <c r="C66" s="194"/>
      <c r="D66" s="194"/>
      <c r="E66" s="194"/>
      <c r="F66" s="194"/>
      <c r="G66" s="195"/>
      <c r="H66" s="195"/>
      <c r="I66" s="194"/>
    </row>
    <row r="67" spans="1:9" s="86" customFormat="1" ht="45" customHeight="1">
      <c r="A67" s="92" t="s">
        <v>21</v>
      </c>
      <c r="B67" s="102" t="s">
        <v>325</v>
      </c>
      <c r="C67" s="194"/>
      <c r="D67" s="194"/>
      <c r="E67" s="194"/>
      <c r="F67" s="194"/>
      <c r="G67" s="195"/>
      <c r="H67" s="195"/>
      <c r="I67" s="194"/>
    </row>
    <row r="68" spans="1:9" s="86" customFormat="1" ht="45" customHeight="1">
      <c r="A68" s="92">
        <v>1</v>
      </c>
      <c r="B68" s="97" t="s">
        <v>228</v>
      </c>
      <c r="C68" s="194"/>
      <c r="D68" s="194"/>
      <c r="E68" s="194"/>
      <c r="F68" s="194"/>
      <c r="G68" s="195"/>
      <c r="H68" s="195"/>
      <c r="I68" s="194"/>
    </row>
    <row r="69" spans="1:9" s="86" customFormat="1" ht="45" customHeight="1">
      <c r="A69" s="92" t="s">
        <v>15</v>
      </c>
      <c r="B69" s="97" t="s">
        <v>330</v>
      </c>
      <c r="C69" s="194"/>
      <c r="D69" s="194"/>
      <c r="E69" s="194"/>
      <c r="F69" s="194"/>
      <c r="G69" s="195"/>
      <c r="H69" s="195"/>
      <c r="I69" s="194"/>
    </row>
    <row r="70" spans="1:9" s="86" customFormat="1" ht="45" customHeight="1">
      <c r="A70" s="92"/>
      <c r="B70" s="100" t="s">
        <v>340</v>
      </c>
      <c r="C70" s="194"/>
      <c r="D70" s="194"/>
      <c r="E70" s="194"/>
      <c r="F70" s="194"/>
      <c r="G70" s="195"/>
      <c r="H70" s="195"/>
      <c r="I70" s="194"/>
    </row>
    <row r="71" spans="1:9" s="86" customFormat="1" ht="45" customHeight="1">
      <c r="A71" s="92"/>
      <c r="B71" s="100" t="s">
        <v>341</v>
      </c>
      <c r="C71" s="194"/>
      <c r="D71" s="194"/>
      <c r="E71" s="194"/>
      <c r="F71" s="194"/>
      <c r="G71" s="195"/>
      <c r="H71" s="195"/>
      <c r="I71" s="194"/>
    </row>
    <row r="72" spans="1:9" s="86" customFormat="1" ht="45" customHeight="1">
      <c r="A72" s="92" t="s">
        <v>16</v>
      </c>
      <c r="B72" s="110" t="s">
        <v>334</v>
      </c>
      <c r="C72" s="194"/>
      <c r="D72" s="194"/>
      <c r="E72" s="194"/>
      <c r="F72" s="194"/>
      <c r="G72" s="195"/>
      <c r="H72" s="195"/>
      <c r="I72" s="194"/>
    </row>
    <row r="73" spans="1:9" s="86" customFormat="1" ht="45" customHeight="1">
      <c r="A73" s="92"/>
      <c r="B73" s="113" t="s">
        <v>342</v>
      </c>
      <c r="C73" s="194"/>
      <c r="D73" s="194"/>
      <c r="E73" s="194"/>
      <c r="F73" s="194"/>
      <c r="G73" s="195"/>
      <c r="H73" s="195"/>
      <c r="I73" s="194"/>
    </row>
    <row r="74" spans="1:9" s="86" customFormat="1" ht="45" customHeight="1">
      <c r="A74" s="92"/>
      <c r="B74" s="113" t="s">
        <v>343</v>
      </c>
      <c r="C74" s="194"/>
      <c r="D74" s="194"/>
      <c r="E74" s="194"/>
      <c r="F74" s="194"/>
      <c r="G74" s="195"/>
      <c r="H74" s="195"/>
      <c r="I74" s="194"/>
    </row>
    <row r="75" spans="1:9" s="86" customFormat="1" ht="45" customHeight="1">
      <c r="A75" s="92"/>
      <c r="B75" s="113" t="s">
        <v>344</v>
      </c>
      <c r="C75" s="194"/>
      <c r="D75" s="194"/>
      <c r="E75" s="194"/>
      <c r="F75" s="194"/>
      <c r="G75" s="195"/>
      <c r="H75" s="195"/>
      <c r="I75" s="194"/>
    </row>
    <row r="76" spans="1:9" s="86" customFormat="1" ht="45" customHeight="1">
      <c r="A76" s="92"/>
      <c r="B76" s="113" t="s">
        <v>346</v>
      </c>
      <c r="C76" s="194"/>
      <c r="D76" s="194"/>
      <c r="E76" s="194"/>
      <c r="F76" s="194"/>
      <c r="G76" s="195"/>
      <c r="H76" s="195"/>
      <c r="I76" s="194"/>
    </row>
    <row r="77" spans="1:9" s="86" customFormat="1" ht="45" customHeight="1">
      <c r="A77" s="92"/>
      <c r="B77" s="113" t="s">
        <v>352</v>
      </c>
      <c r="C77" s="194"/>
      <c r="D77" s="194"/>
      <c r="E77" s="194"/>
      <c r="F77" s="194"/>
      <c r="G77" s="195"/>
      <c r="H77" s="195"/>
      <c r="I77" s="194"/>
    </row>
    <row r="78" spans="1:9" s="86" customFormat="1" ht="45" customHeight="1">
      <c r="A78" s="92">
        <v>2</v>
      </c>
      <c r="B78" s="101" t="s">
        <v>329</v>
      </c>
      <c r="C78" s="194"/>
      <c r="D78" s="194"/>
      <c r="E78" s="194"/>
      <c r="F78" s="194"/>
      <c r="G78" s="195"/>
      <c r="H78" s="195"/>
      <c r="I78" s="194"/>
    </row>
    <row r="79" spans="1:9" s="86" customFormat="1" ht="45" customHeight="1">
      <c r="A79" s="92">
        <v>3</v>
      </c>
      <c r="B79" s="97" t="s">
        <v>227</v>
      </c>
      <c r="C79" s="194"/>
      <c r="D79" s="194"/>
      <c r="E79" s="194"/>
      <c r="F79" s="194"/>
      <c r="G79" s="195"/>
      <c r="H79" s="195"/>
      <c r="I79" s="194"/>
    </row>
    <row r="80" spans="1:9" s="86" customFormat="1" ht="56" customHeight="1">
      <c r="A80" s="116" t="s">
        <v>15</v>
      </c>
      <c r="B80" s="114" t="s">
        <v>416</v>
      </c>
      <c r="C80" s="194"/>
      <c r="D80" s="194"/>
      <c r="E80" s="194"/>
      <c r="F80" s="194"/>
      <c r="G80" s="195"/>
      <c r="H80" s="195"/>
      <c r="I80" s="194"/>
    </row>
    <row r="81" spans="1:9" s="86" customFormat="1" ht="45" customHeight="1">
      <c r="A81" s="116" t="s">
        <v>16</v>
      </c>
      <c r="B81" s="115" t="s">
        <v>414</v>
      </c>
      <c r="C81" s="194"/>
      <c r="D81" s="194"/>
      <c r="E81" s="194"/>
      <c r="F81" s="194"/>
      <c r="G81" s="195"/>
      <c r="H81" s="195"/>
      <c r="I81" s="194"/>
    </row>
    <row r="82" spans="1:9" s="86" customFormat="1" ht="45" customHeight="1">
      <c r="A82" s="92">
        <v>4</v>
      </c>
      <c r="B82" s="108" t="s">
        <v>331</v>
      </c>
      <c r="C82" s="194"/>
      <c r="D82" s="194"/>
      <c r="E82" s="194"/>
      <c r="F82" s="194"/>
      <c r="G82" s="195"/>
      <c r="H82" s="195"/>
      <c r="I82" s="194"/>
    </row>
    <row r="83" spans="1:9" s="86" customFormat="1" ht="45" customHeight="1">
      <c r="A83" s="92">
        <v>5</v>
      </c>
      <c r="B83" s="108" t="s">
        <v>333</v>
      </c>
      <c r="C83" s="194"/>
      <c r="D83" s="194"/>
      <c r="E83" s="194"/>
      <c r="F83" s="194"/>
      <c r="G83" s="195"/>
      <c r="H83" s="195"/>
      <c r="I83" s="194"/>
    </row>
    <row r="84" spans="1:9" s="86" customFormat="1" ht="45" customHeight="1">
      <c r="A84" s="92">
        <v>6</v>
      </c>
      <c r="B84" s="108" t="s">
        <v>336</v>
      </c>
      <c r="C84" s="194"/>
      <c r="D84" s="194"/>
      <c r="E84" s="194"/>
      <c r="F84" s="194"/>
      <c r="G84" s="195"/>
      <c r="H84" s="195"/>
      <c r="I84" s="194"/>
    </row>
    <row r="85" spans="1:9" s="86" customFormat="1" ht="45" customHeight="1">
      <c r="A85" s="92">
        <v>7</v>
      </c>
      <c r="B85" s="110" t="s">
        <v>338</v>
      </c>
      <c r="C85" s="194"/>
      <c r="D85" s="194"/>
      <c r="E85" s="194"/>
      <c r="F85" s="194"/>
      <c r="G85" s="195"/>
      <c r="H85" s="195"/>
      <c r="I85" s="194"/>
    </row>
    <row r="86" spans="1:9" s="86" customFormat="1" ht="45" customHeight="1">
      <c r="A86" s="92" t="s">
        <v>15</v>
      </c>
      <c r="B86" s="117" t="s">
        <v>347</v>
      </c>
      <c r="C86" s="194"/>
      <c r="D86" s="194"/>
      <c r="E86" s="194"/>
      <c r="F86" s="194"/>
      <c r="G86" s="195"/>
      <c r="H86" s="195"/>
      <c r="I86" s="194"/>
    </row>
    <row r="87" spans="1:9" s="86" customFormat="1" ht="45" customHeight="1">
      <c r="A87" s="92" t="s">
        <v>16</v>
      </c>
      <c r="B87" s="117" t="s">
        <v>345</v>
      </c>
      <c r="C87" s="194"/>
      <c r="D87" s="194"/>
      <c r="E87" s="194"/>
      <c r="F87" s="194"/>
      <c r="G87" s="195"/>
      <c r="H87" s="195"/>
      <c r="I87" s="194"/>
    </row>
    <row r="88" spans="1:9" s="86" customFormat="1" ht="45" customHeight="1">
      <c r="A88" s="92" t="s">
        <v>24</v>
      </c>
      <c r="B88" s="101" t="s">
        <v>351</v>
      </c>
      <c r="C88" s="194"/>
      <c r="D88" s="194"/>
      <c r="E88" s="194"/>
      <c r="F88" s="194"/>
      <c r="G88" s="195"/>
      <c r="H88" s="195"/>
      <c r="I88" s="194"/>
    </row>
    <row r="89" spans="1:9" s="86" customFormat="1" ht="45" customHeight="1">
      <c r="A89" s="92">
        <v>1</v>
      </c>
      <c r="B89" s="97" t="s">
        <v>228</v>
      </c>
      <c r="C89" s="194"/>
      <c r="D89" s="194"/>
      <c r="E89" s="194"/>
      <c r="F89" s="194"/>
      <c r="G89" s="195"/>
      <c r="H89" s="195"/>
      <c r="I89" s="194"/>
    </row>
    <row r="90" spans="1:9" s="54" customFormat="1" ht="45" customHeight="1">
      <c r="A90" s="116" t="s">
        <v>15</v>
      </c>
      <c r="B90" s="117" t="s">
        <v>330</v>
      </c>
      <c r="C90" s="126"/>
      <c r="D90" s="126"/>
      <c r="E90" s="126"/>
      <c r="F90" s="126"/>
      <c r="G90" s="127"/>
      <c r="H90" s="127"/>
      <c r="I90" s="126"/>
    </row>
    <row r="91" spans="1:9" s="86" customFormat="1" ht="40.049999999999997" customHeight="1">
      <c r="A91" s="92"/>
      <c r="B91" s="100" t="s">
        <v>340</v>
      </c>
      <c r="C91" s="194"/>
      <c r="D91" s="194"/>
      <c r="E91" s="194"/>
      <c r="F91" s="194"/>
      <c r="G91" s="195"/>
      <c r="H91" s="195"/>
      <c r="I91" s="194"/>
    </row>
    <row r="92" spans="1:9" s="86" customFormat="1" ht="35" customHeight="1">
      <c r="A92" s="92"/>
      <c r="B92" s="100" t="s">
        <v>341</v>
      </c>
      <c r="C92" s="194"/>
      <c r="D92" s="194"/>
      <c r="E92" s="194"/>
      <c r="F92" s="194"/>
      <c r="G92" s="195"/>
      <c r="H92" s="195"/>
      <c r="I92" s="194"/>
    </row>
    <row r="93" spans="1:9" s="54" customFormat="1" ht="45" customHeight="1">
      <c r="A93" s="116" t="s">
        <v>16</v>
      </c>
      <c r="B93" s="115" t="s">
        <v>334</v>
      </c>
      <c r="C93" s="126"/>
      <c r="D93" s="126"/>
      <c r="E93" s="126"/>
      <c r="F93" s="126"/>
      <c r="G93" s="127"/>
      <c r="H93" s="127"/>
      <c r="I93" s="126"/>
    </row>
    <row r="94" spans="1:9" s="86" customFormat="1" ht="45" customHeight="1">
      <c r="A94" s="92">
        <v>2</v>
      </c>
      <c r="B94" s="101" t="s">
        <v>329</v>
      </c>
      <c r="C94" s="194"/>
      <c r="D94" s="194"/>
      <c r="E94" s="194"/>
      <c r="F94" s="194"/>
      <c r="G94" s="195"/>
      <c r="H94" s="195"/>
      <c r="I94" s="194"/>
    </row>
    <row r="95" spans="1:9" s="86" customFormat="1" ht="45" customHeight="1">
      <c r="A95" s="92">
        <v>3</v>
      </c>
      <c r="B95" s="97" t="s">
        <v>227</v>
      </c>
      <c r="C95" s="194"/>
      <c r="D95" s="194"/>
      <c r="E95" s="194"/>
      <c r="F95" s="194"/>
      <c r="G95" s="195"/>
      <c r="H95" s="195"/>
      <c r="I95" s="194"/>
    </row>
    <row r="96" spans="1:9" s="86" customFormat="1" ht="47" customHeight="1">
      <c r="A96" s="116" t="s">
        <v>15</v>
      </c>
      <c r="B96" s="114" t="s">
        <v>416</v>
      </c>
      <c r="C96" s="194"/>
      <c r="D96" s="194"/>
      <c r="E96" s="194"/>
      <c r="F96" s="194"/>
      <c r="G96" s="195"/>
      <c r="H96" s="195"/>
      <c r="I96" s="194"/>
    </row>
    <row r="97" spans="1:9" s="86" customFormat="1" ht="45" customHeight="1">
      <c r="A97" s="116" t="s">
        <v>16</v>
      </c>
      <c r="B97" s="115" t="s">
        <v>414</v>
      </c>
      <c r="C97" s="194"/>
      <c r="D97" s="194"/>
      <c r="E97" s="194"/>
      <c r="F97" s="194"/>
      <c r="G97" s="195"/>
      <c r="H97" s="195"/>
      <c r="I97" s="194"/>
    </row>
    <row r="98" spans="1:9" s="86" customFormat="1" ht="45" customHeight="1">
      <c r="A98" s="92">
        <v>4</v>
      </c>
      <c r="B98" s="108" t="s">
        <v>331</v>
      </c>
      <c r="C98" s="194"/>
      <c r="D98" s="194"/>
      <c r="E98" s="194"/>
      <c r="F98" s="194"/>
      <c r="G98" s="195"/>
      <c r="H98" s="195"/>
      <c r="I98" s="194"/>
    </row>
    <row r="99" spans="1:9" s="86" customFormat="1" ht="45" customHeight="1">
      <c r="A99" s="92">
        <v>5</v>
      </c>
      <c r="B99" s="108" t="s">
        <v>333</v>
      </c>
      <c r="C99" s="194"/>
      <c r="D99" s="194"/>
      <c r="E99" s="194"/>
      <c r="F99" s="194"/>
      <c r="G99" s="195"/>
      <c r="H99" s="195"/>
      <c r="I99" s="194"/>
    </row>
    <row r="100" spans="1:9" s="86" customFormat="1" ht="45" customHeight="1">
      <c r="A100" s="92" t="s">
        <v>150</v>
      </c>
      <c r="B100" s="102" t="s">
        <v>353</v>
      </c>
      <c r="C100" s="194"/>
      <c r="D100" s="194"/>
      <c r="E100" s="194"/>
      <c r="F100" s="194"/>
      <c r="G100" s="195"/>
      <c r="H100" s="195"/>
      <c r="I100" s="194"/>
    </row>
    <row r="101" spans="1:9" s="86" customFormat="1" ht="45" customHeight="1">
      <c r="A101" s="92">
        <v>1</v>
      </c>
      <c r="B101" s="97" t="s">
        <v>228</v>
      </c>
      <c r="C101" s="194"/>
      <c r="D101" s="194"/>
      <c r="E101" s="194"/>
      <c r="F101" s="194"/>
      <c r="G101" s="195"/>
      <c r="H101" s="195"/>
      <c r="I101" s="194"/>
    </row>
    <row r="102" spans="1:9" s="54" customFormat="1" ht="45" customHeight="1">
      <c r="A102" s="116" t="s">
        <v>15</v>
      </c>
      <c r="B102" s="117" t="s">
        <v>330</v>
      </c>
      <c r="C102" s="126"/>
      <c r="D102" s="126"/>
      <c r="E102" s="126"/>
      <c r="F102" s="126"/>
      <c r="G102" s="127"/>
      <c r="H102" s="127"/>
      <c r="I102" s="126"/>
    </row>
    <row r="103" spans="1:9" s="86" customFormat="1" ht="45" customHeight="1">
      <c r="A103" s="92"/>
      <c r="B103" s="100" t="s">
        <v>340</v>
      </c>
      <c r="C103" s="194"/>
      <c r="D103" s="194"/>
      <c r="E103" s="194"/>
      <c r="F103" s="194"/>
      <c r="G103" s="195"/>
      <c r="H103" s="195"/>
      <c r="I103" s="194"/>
    </row>
    <row r="104" spans="1:9" s="86" customFormat="1" ht="45" customHeight="1">
      <c r="A104" s="92"/>
      <c r="B104" s="100" t="s">
        <v>341</v>
      </c>
      <c r="C104" s="194"/>
      <c r="D104" s="194"/>
      <c r="E104" s="194"/>
      <c r="F104" s="194"/>
      <c r="G104" s="195"/>
      <c r="H104" s="195"/>
      <c r="I104" s="194"/>
    </row>
    <row r="105" spans="1:9" s="54" customFormat="1" ht="45" customHeight="1">
      <c r="A105" s="116" t="s">
        <v>16</v>
      </c>
      <c r="B105" s="115" t="s">
        <v>334</v>
      </c>
      <c r="C105" s="126"/>
      <c r="D105" s="126"/>
      <c r="E105" s="126"/>
      <c r="F105" s="126"/>
      <c r="G105" s="127"/>
      <c r="H105" s="127"/>
      <c r="I105" s="126"/>
    </row>
    <row r="106" spans="1:9" s="86" customFormat="1" ht="45" customHeight="1">
      <c r="A106" s="92">
        <v>2</v>
      </c>
      <c r="B106" s="101" t="s">
        <v>329</v>
      </c>
      <c r="C106" s="194"/>
      <c r="D106" s="194"/>
      <c r="E106" s="194"/>
      <c r="F106" s="194"/>
      <c r="G106" s="195"/>
      <c r="H106" s="195"/>
      <c r="I106" s="194"/>
    </row>
    <row r="107" spans="1:9" s="86" customFormat="1" ht="45" customHeight="1">
      <c r="A107" s="92">
        <v>3</v>
      </c>
      <c r="B107" s="97" t="s">
        <v>227</v>
      </c>
      <c r="C107" s="194"/>
      <c r="D107" s="194"/>
      <c r="E107" s="194"/>
      <c r="F107" s="194"/>
      <c r="G107" s="195"/>
      <c r="H107" s="195"/>
      <c r="I107" s="194"/>
    </row>
    <row r="108" spans="1:9" s="86" customFormat="1" ht="60" customHeight="1">
      <c r="A108" s="116" t="s">
        <v>15</v>
      </c>
      <c r="B108" s="114" t="s">
        <v>416</v>
      </c>
      <c r="C108" s="194"/>
      <c r="D108" s="194"/>
      <c r="E108" s="194"/>
      <c r="F108" s="194"/>
      <c r="G108" s="195"/>
      <c r="H108" s="195"/>
      <c r="I108" s="194"/>
    </row>
    <row r="109" spans="1:9" s="86" customFormat="1" ht="45" customHeight="1">
      <c r="A109" s="116" t="s">
        <v>16</v>
      </c>
      <c r="B109" s="115" t="s">
        <v>414</v>
      </c>
      <c r="C109" s="194"/>
      <c r="D109" s="194"/>
      <c r="E109" s="194"/>
      <c r="F109" s="194"/>
      <c r="G109" s="195"/>
      <c r="H109" s="195"/>
      <c r="I109" s="194"/>
    </row>
    <row r="110" spans="1:9" s="86" customFormat="1" ht="45" customHeight="1">
      <c r="A110" s="92">
        <v>4</v>
      </c>
      <c r="B110" s="108" t="s">
        <v>331</v>
      </c>
      <c r="C110" s="194"/>
      <c r="D110" s="194"/>
      <c r="E110" s="194"/>
      <c r="F110" s="194"/>
      <c r="G110" s="195"/>
      <c r="H110" s="195"/>
      <c r="I110" s="194"/>
    </row>
    <row r="111" spans="1:9" s="86" customFormat="1" ht="45" customHeight="1">
      <c r="A111" s="92">
        <v>5</v>
      </c>
      <c r="B111" s="108" t="s">
        <v>333</v>
      </c>
      <c r="C111" s="194"/>
      <c r="D111" s="194"/>
      <c r="E111" s="194"/>
      <c r="F111" s="194"/>
      <c r="G111" s="195"/>
      <c r="H111" s="195"/>
      <c r="I111" s="194"/>
    </row>
    <row r="112" spans="1:9" s="86" customFormat="1" ht="45" customHeight="1">
      <c r="A112" s="92">
        <v>6</v>
      </c>
      <c r="B112" s="108" t="s">
        <v>336</v>
      </c>
      <c r="C112" s="194"/>
      <c r="D112" s="194"/>
      <c r="E112" s="194"/>
      <c r="F112" s="194"/>
      <c r="G112" s="195"/>
      <c r="H112" s="195"/>
      <c r="I112" s="194"/>
    </row>
    <row r="113" spans="1:9" s="86" customFormat="1" ht="45" customHeight="1">
      <c r="A113" s="92">
        <v>7</v>
      </c>
      <c r="B113" s="110" t="s">
        <v>338</v>
      </c>
      <c r="C113" s="194"/>
      <c r="D113" s="194"/>
      <c r="E113" s="194"/>
      <c r="F113" s="194"/>
      <c r="G113" s="195"/>
      <c r="H113" s="195"/>
      <c r="I113" s="194"/>
    </row>
    <row r="114" spans="1:9" s="86" customFormat="1" ht="45" customHeight="1">
      <c r="A114" s="92" t="s">
        <v>15</v>
      </c>
      <c r="B114" s="117" t="s">
        <v>347</v>
      </c>
      <c r="C114" s="194"/>
      <c r="D114" s="194"/>
      <c r="E114" s="194"/>
      <c r="F114" s="194"/>
      <c r="G114" s="195"/>
      <c r="H114" s="195"/>
      <c r="I114" s="194"/>
    </row>
    <row r="115" spans="1:9" s="86" customFormat="1" ht="45" customHeight="1">
      <c r="A115" s="92" t="s">
        <v>16</v>
      </c>
      <c r="B115" s="117" t="s">
        <v>345</v>
      </c>
      <c r="C115" s="194"/>
      <c r="D115" s="194"/>
      <c r="E115" s="194"/>
      <c r="F115" s="194"/>
      <c r="G115" s="195"/>
      <c r="H115" s="195"/>
      <c r="I115" s="194"/>
    </row>
    <row r="116" spans="1:9" s="86" customFormat="1" ht="45" customHeight="1">
      <c r="A116" s="92" t="s">
        <v>155</v>
      </c>
      <c r="B116" s="97" t="s">
        <v>354</v>
      </c>
      <c r="C116" s="194"/>
      <c r="D116" s="194"/>
      <c r="E116" s="194"/>
      <c r="F116" s="194"/>
      <c r="G116" s="195"/>
      <c r="H116" s="195"/>
      <c r="I116" s="194"/>
    </row>
    <row r="117" spans="1:9" s="86" customFormat="1" ht="45" customHeight="1">
      <c r="A117" s="109">
        <v>1</v>
      </c>
      <c r="B117" s="110" t="s">
        <v>228</v>
      </c>
      <c r="C117" s="194"/>
      <c r="D117" s="194"/>
      <c r="E117" s="194"/>
      <c r="F117" s="194"/>
      <c r="G117" s="195"/>
      <c r="H117" s="195"/>
      <c r="I117" s="194"/>
    </row>
    <row r="118" spans="1:9" s="54" customFormat="1" ht="45" customHeight="1">
      <c r="A118" s="123" t="s">
        <v>15</v>
      </c>
      <c r="B118" s="124" t="s">
        <v>330</v>
      </c>
      <c r="C118" s="126"/>
      <c r="D118" s="126"/>
      <c r="E118" s="126"/>
      <c r="F118" s="126"/>
      <c r="G118" s="127"/>
      <c r="H118" s="127"/>
      <c r="I118" s="126"/>
    </row>
    <row r="119" spans="1:9" s="86" customFormat="1" ht="45" customHeight="1">
      <c r="A119" s="118"/>
      <c r="B119" s="119" t="s">
        <v>340</v>
      </c>
      <c r="C119" s="194"/>
      <c r="D119" s="194"/>
      <c r="E119" s="194"/>
      <c r="F119" s="194"/>
      <c r="G119" s="195"/>
      <c r="H119" s="195"/>
      <c r="I119" s="194"/>
    </row>
    <row r="120" spans="1:9" s="86" customFormat="1" ht="45" customHeight="1">
      <c r="A120" s="118"/>
      <c r="B120" s="119" t="s">
        <v>341</v>
      </c>
      <c r="C120" s="194"/>
      <c r="D120" s="194"/>
      <c r="E120" s="194"/>
      <c r="F120" s="194"/>
      <c r="G120" s="195"/>
      <c r="H120" s="195"/>
      <c r="I120" s="194"/>
    </row>
    <row r="121" spans="1:9" s="54" customFormat="1" ht="45" customHeight="1">
      <c r="A121" s="123" t="s">
        <v>16</v>
      </c>
      <c r="B121" s="124" t="s">
        <v>334</v>
      </c>
      <c r="C121" s="126"/>
      <c r="D121" s="126"/>
      <c r="E121" s="126"/>
      <c r="F121" s="126"/>
      <c r="G121" s="127"/>
      <c r="H121" s="127"/>
      <c r="I121" s="126"/>
    </row>
    <row r="122" spans="1:9" s="86" customFormat="1" ht="45" customHeight="1">
      <c r="A122" s="118"/>
      <c r="B122" s="121" t="s">
        <v>342</v>
      </c>
      <c r="C122" s="194"/>
      <c r="D122" s="194"/>
      <c r="E122" s="194"/>
      <c r="F122" s="194"/>
      <c r="G122" s="195"/>
      <c r="H122" s="195"/>
      <c r="I122" s="194"/>
    </row>
    <row r="123" spans="1:9" s="86" customFormat="1" ht="45" customHeight="1">
      <c r="A123" s="118"/>
      <c r="B123" s="121" t="s">
        <v>343</v>
      </c>
      <c r="C123" s="194"/>
      <c r="D123" s="194"/>
      <c r="E123" s="194"/>
      <c r="F123" s="194"/>
      <c r="G123" s="195"/>
      <c r="H123" s="195"/>
      <c r="I123" s="194"/>
    </row>
    <row r="124" spans="1:9" s="86" customFormat="1" ht="45" customHeight="1">
      <c r="A124" s="118"/>
      <c r="B124" s="121" t="s">
        <v>344</v>
      </c>
      <c r="C124" s="194"/>
      <c r="D124" s="194"/>
      <c r="E124" s="194"/>
      <c r="F124" s="194"/>
      <c r="G124" s="195"/>
      <c r="H124" s="195"/>
      <c r="I124" s="194"/>
    </row>
    <row r="125" spans="1:9" s="86" customFormat="1" ht="45" customHeight="1">
      <c r="A125" s="118"/>
      <c r="B125" s="121" t="s">
        <v>346</v>
      </c>
      <c r="C125" s="194"/>
      <c r="D125" s="194"/>
      <c r="E125" s="194"/>
      <c r="F125" s="194"/>
      <c r="G125" s="195"/>
      <c r="H125" s="195"/>
      <c r="I125" s="194"/>
    </row>
    <row r="126" spans="1:9" s="86" customFormat="1" ht="45" customHeight="1">
      <c r="A126" s="118">
        <v>2</v>
      </c>
      <c r="B126" s="122" t="s">
        <v>329</v>
      </c>
      <c r="C126" s="194"/>
      <c r="D126" s="194"/>
      <c r="E126" s="194"/>
      <c r="F126" s="194"/>
      <c r="G126" s="195"/>
      <c r="H126" s="195"/>
      <c r="I126" s="194"/>
    </row>
    <row r="127" spans="1:9" s="86" customFormat="1" ht="45" customHeight="1">
      <c r="A127" s="118">
        <v>3</v>
      </c>
      <c r="B127" s="120" t="s">
        <v>227</v>
      </c>
      <c r="C127" s="194"/>
      <c r="D127" s="194"/>
      <c r="E127" s="194"/>
      <c r="F127" s="194"/>
      <c r="G127" s="195"/>
      <c r="H127" s="195"/>
      <c r="I127" s="194"/>
    </row>
    <row r="128" spans="1:9" s="86" customFormat="1" ht="55.05" customHeight="1">
      <c r="A128" s="123" t="s">
        <v>15</v>
      </c>
      <c r="B128" s="114" t="s">
        <v>416</v>
      </c>
      <c r="C128" s="194"/>
      <c r="D128" s="194"/>
      <c r="E128" s="194"/>
      <c r="F128" s="194"/>
      <c r="G128" s="195"/>
      <c r="H128" s="195"/>
      <c r="I128" s="194"/>
    </row>
    <row r="129" spans="1:9" s="86" customFormat="1" ht="45" customHeight="1">
      <c r="A129" s="123" t="s">
        <v>16</v>
      </c>
      <c r="B129" s="115" t="s">
        <v>414</v>
      </c>
      <c r="C129" s="194"/>
      <c r="D129" s="194"/>
      <c r="E129" s="194"/>
      <c r="F129" s="194"/>
      <c r="G129" s="195"/>
      <c r="H129" s="195"/>
      <c r="I129" s="194"/>
    </row>
    <row r="130" spans="1:9" s="86" customFormat="1" ht="45" customHeight="1">
      <c r="A130" s="118">
        <v>4</v>
      </c>
      <c r="B130" s="120" t="s">
        <v>331</v>
      </c>
      <c r="C130" s="194"/>
      <c r="D130" s="194"/>
      <c r="E130" s="194"/>
      <c r="F130" s="194"/>
      <c r="G130" s="195"/>
      <c r="H130" s="195"/>
      <c r="I130" s="194"/>
    </row>
    <row r="131" spans="1:9" s="86" customFormat="1" ht="45" customHeight="1">
      <c r="A131" s="118">
        <v>5</v>
      </c>
      <c r="B131" s="120" t="s">
        <v>333</v>
      </c>
      <c r="C131" s="194"/>
      <c r="D131" s="194"/>
      <c r="E131" s="194"/>
      <c r="F131" s="194"/>
      <c r="G131" s="195"/>
      <c r="H131" s="195"/>
      <c r="I131" s="194"/>
    </row>
    <row r="132" spans="1:9" s="86" customFormat="1" ht="45" customHeight="1">
      <c r="A132" s="118">
        <v>6</v>
      </c>
      <c r="B132" s="120" t="s">
        <v>336</v>
      </c>
      <c r="C132" s="194"/>
      <c r="D132" s="194"/>
      <c r="E132" s="194"/>
      <c r="F132" s="194"/>
      <c r="G132" s="195"/>
      <c r="H132" s="195"/>
      <c r="I132" s="194"/>
    </row>
    <row r="133" spans="1:9" s="86" customFormat="1" ht="45" customHeight="1">
      <c r="A133" s="118">
        <v>7</v>
      </c>
      <c r="B133" s="120" t="s">
        <v>338</v>
      </c>
      <c r="C133" s="194"/>
      <c r="D133" s="194"/>
      <c r="E133" s="194"/>
      <c r="F133" s="194"/>
      <c r="G133" s="195"/>
      <c r="H133" s="195"/>
      <c r="I133" s="194"/>
    </row>
    <row r="134" spans="1:9" s="86" customFormat="1" ht="45" customHeight="1">
      <c r="A134" s="118" t="s">
        <v>15</v>
      </c>
      <c r="B134" s="124" t="s">
        <v>347</v>
      </c>
      <c r="C134" s="194"/>
      <c r="D134" s="194"/>
      <c r="E134" s="194"/>
      <c r="F134" s="194"/>
      <c r="G134" s="195"/>
      <c r="H134" s="195"/>
      <c r="I134" s="194"/>
    </row>
    <row r="135" spans="1:9" s="86" customFormat="1" ht="45" customHeight="1">
      <c r="A135" s="118" t="s">
        <v>16</v>
      </c>
      <c r="B135" s="124" t="s">
        <v>345</v>
      </c>
      <c r="C135" s="194"/>
      <c r="D135" s="194"/>
      <c r="E135" s="194"/>
      <c r="F135" s="194"/>
      <c r="G135" s="195"/>
      <c r="H135" s="195"/>
      <c r="I135" s="194"/>
    </row>
    <row r="136" spans="1:9" s="86" customFormat="1" ht="45" customHeight="1">
      <c r="A136" s="118" t="s">
        <v>326</v>
      </c>
      <c r="B136" s="125" t="s">
        <v>327</v>
      </c>
      <c r="C136" s="194"/>
      <c r="D136" s="194"/>
      <c r="E136" s="194"/>
      <c r="F136" s="194"/>
      <c r="G136" s="195"/>
      <c r="H136" s="195"/>
      <c r="I136" s="194"/>
    </row>
    <row r="137" spans="1:9" s="86" customFormat="1" ht="45" customHeight="1">
      <c r="A137" s="109">
        <v>1</v>
      </c>
      <c r="B137" s="110" t="s">
        <v>228</v>
      </c>
      <c r="C137" s="194"/>
      <c r="D137" s="194"/>
      <c r="E137" s="194"/>
      <c r="F137" s="194"/>
      <c r="G137" s="195"/>
      <c r="H137" s="195"/>
      <c r="I137" s="194"/>
    </row>
    <row r="138" spans="1:9" s="54" customFormat="1" ht="45" customHeight="1">
      <c r="A138" s="123" t="s">
        <v>15</v>
      </c>
      <c r="B138" s="124" t="s">
        <v>330</v>
      </c>
      <c r="C138" s="126"/>
      <c r="D138" s="126"/>
      <c r="E138" s="126"/>
      <c r="F138" s="126"/>
      <c r="G138" s="127"/>
      <c r="H138" s="127"/>
      <c r="I138" s="126"/>
    </row>
    <row r="139" spans="1:9" s="57" customFormat="1" ht="30" customHeight="1">
      <c r="A139" s="118"/>
      <c r="B139" s="119" t="s">
        <v>340</v>
      </c>
      <c r="C139" s="103"/>
      <c r="D139" s="103"/>
      <c r="E139" s="103"/>
      <c r="F139" s="103"/>
      <c r="G139" s="103"/>
      <c r="H139" s="103"/>
      <c r="I139" s="103"/>
    </row>
    <row r="140" spans="1:9" s="57" customFormat="1" ht="30" customHeight="1">
      <c r="A140" s="118"/>
      <c r="B140" s="119" t="s">
        <v>341</v>
      </c>
      <c r="C140" s="103"/>
      <c r="D140" s="103"/>
      <c r="E140" s="103"/>
      <c r="F140" s="103"/>
      <c r="G140" s="103"/>
      <c r="H140" s="103"/>
      <c r="I140" s="103"/>
    </row>
    <row r="141" spans="1:9" s="62" customFormat="1" ht="30" customHeight="1">
      <c r="A141" s="123" t="s">
        <v>16</v>
      </c>
      <c r="B141" s="124" t="s">
        <v>334</v>
      </c>
      <c r="C141" s="128"/>
      <c r="D141" s="128"/>
      <c r="E141" s="128"/>
      <c r="F141" s="128"/>
      <c r="G141" s="129"/>
      <c r="H141" s="129"/>
      <c r="I141" s="129"/>
    </row>
    <row r="142" spans="1:9" ht="30" customHeight="1">
      <c r="A142" s="118">
        <v>2</v>
      </c>
      <c r="B142" s="122" t="s">
        <v>329</v>
      </c>
      <c r="C142" s="104"/>
      <c r="D142" s="104"/>
      <c r="E142" s="104"/>
      <c r="F142" s="104"/>
      <c r="G142" s="105"/>
      <c r="H142" s="105"/>
      <c r="I142" s="105"/>
    </row>
    <row r="143" spans="1:9" ht="30" customHeight="1">
      <c r="A143" s="118">
        <v>3</v>
      </c>
      <c r="B143" s="120" t="s">
        <v>227</v>
      </c>
      <c r="C143" s="104"/>
      <c r="D143" s="104"/>
      <c r="E143" s="104"/>
      <c r="F143" s="104"/>
      <c r="G143" s="105"/>
      <c r="H143" s="105"/>
      <c r="I143" s="105"/>
    </row>
    <row r="144" spans="1:9" ht="42" customHeight="1">
      <c r="A144" s="123" t="s">
        <v>15</v>
      </c>
      <c r="B144" s="114" t="s">
        <v>416</v>
      </c>
      <c r="C144" s="104"/>
      <c r="D144" s="104"/>
      <c r="E144" s="104"/>
      <c r="F144" s="104"/>
      <c r="G144" s="105"/>
      <c r="H144" s="105"/>
      <c r="I144" s="105"/>
    </row>
    <row r="145" spans="1:9" ht="30" customHeight="1">
      <c r="A145" s="123" t="s">
        <v>16</v>
      </c>
      <c r="B145" s="115" t="s">
        <v>414</v>
      </c>
      <c r="C145" s="104"/>
      <c r="D145" s="104"/>
      <c r="E145" s="104"/>
      <c r="F145" s="104"/>
      <c r="G145" s="105"/>
      <c r="H145" s="105"/>
      <c r="I145" s="105"/>
    </row>
    <row r="146" spans="1:9" ht="30" customHeight="1">
      <c r="A146" s="130">
        <v>4</v>
      </c>
      <c r="B146" s="131" t="s">
        <v>331</v>
      </c>
      <c r="C146" s="132"/>
      <c r="D146" s="132"/>
      <c r="E146" s="132"/>
      <c r="F146" s="132"/>
      <c r="G146" s="133"/>
      <c r="H146" s="133"/>
      <c r="I146" s="133"/>
    </row>
    <row r="147" spans="1:9" s="49" customFormat="1" ht="35" customHeight="1">
      <c r="A147" s="109">
        <v>5</v>
      </c>
      <c r="B147" s="83" t="s">
        <v>333</v>
      </c>
      <c r="C147" s="134"/>
      <c r="D147" s="134"/>
      <c r="E147" s="134"/>
      <c r="F147" s="134"/>
      <c r="G147" s="135"/>
      <c r="H147" s="135"/>
      <c r="I147" s="135"/>
    </row>
    <row r="148" spans="1:9" s="49" customFormat="1" ht="41" customHeight="1">
      <c r="A148" s="109" t="s">
        <v>328</v>
      </c>
      <c r="B148" s="136" t="s">
        <v>417</v>
      </c>
      <c r="C148" s="134"/>
      <c r="D148" s="134"/>
      <c r="E148" s="134"/>
      <c r="F148" s="134"/>
      <c r="G148" s="135"/>
      <c r="H148" s="135"/>
      <c r="I148" s="135"/>
    </row>
    <row r="149" spans="1:9" s="49" customFormat="1" ht="40.049999999999997" customHeight="1">
      <c r="A149" s="109">
        <v>1</v>
      </c>
      <c r="B149" s="83" t="s">
        <v>228</v>
      </c>
      <c r="C149" s="134"/>
      <c r="D149" s="134"/>
      <c r="E149" s="134"/>
      <c r="F149" s="134"/>
      <c r="G149" s="135"/>
      <c r="H149" s="135"/>
      <c r="I149" s="135"/>
    </row>
    <row r="150" spans="1:9" s="143" customFormat="1" ht="40.049999999999997" customHeight="1">
      <c r="A150" s="139" t="s">
        <v>15</v>
      </c>
      <c r="B150" s="140" t="s">
        <v>330</v>
      </c>
      <c r="C150" s="141"/>
      <c r="D150" s="141"/>
      <c r="E150" s="141"/>
      <c r="F150" s="141"/>
      <c r="G150" s="142"/>
      <c r="H150" s="142"/>
      <c r="I150" s="142"/>
    </row>
    <row r="151" spans="1:9" s="49" customFormat="1" ht="40.049999999999997" customHeight="1">
      <c r="A151" s="109"/>
      <c r="B151" s="137" t="s">
        <v>340</v>
      </c>
      <c r="C151" s="134"/>
      <c r="D151" s="134"/>
      <c r="E151" s="134"/>
      <c r="F151" s="134"/>
      <c r="G151" s="135"/>
      <c r="H151" s="135"/>
      <c r="I151" s="135"/>
    </row>
    <row r="152" spans="1:9" s="49" customFormat="1" ht="40.049999999999997" customHeight="1">
      <c r="A152" s="109"/>
      <c r="B152" s="137" t="s">
        <v>341</v>
      </c>
      <c r="C152" s="134"/>
      <c r="D152" s="134"/>
      <c r="E152" s="134"/>
      <c r="F152" s="134"/>
      <c r="G152" s="135"/>
      <c r="H152" s="135"/>
      <c r="I152" s="135"/>
    </row>
    <row r="153" spans="1:9" s="143" customFormat="1" ht="40.049999999999997" customHeight="1">
      <c r="A153" s="139" t="s">
        <v>16</v>
      </c>
      <c r="B153" s="140" t="s">
        <v>334</v>
      </c>
      <c r="C153" s="141"/>
      <c r="D153" s="141"/>
      <c r="E153" s="141"/>
      <c r="F153" s="141"/>
      <c r="G153" s="142"/>
      <c r="H153" s="142"/>
      <c r="I153" s="142"/>
    </row>
    <row r="154" spans="1:9" s="49" customFormat="1" ht="40.049999999999997" customHeight="1">
      <c r="A154" s="109">
        <v>2</v>
      </c>
      <c r="B154" s="138" t="s">
        <v>329</v>
      </c>
      <c r="C154" s="134"/>
      <c r="D154" s="134"/>
      <c r="E154" s="134"/>
      <c r="F154" s="134"/>
      <c r="G154" s="135"/>
      <c r="H154" s="135"/>
      <c r="I154" s="135"/>
    </row>
    <row r="155" spans="1:9" s="49" customFormat="1" ht="40.049999999999997" customHeight="1">
      <c r="A155" s="109">
        <v>3</v>
      </c>
      <c r="B155" s="83" t="s">
        <v>227</v>
      </c>
      <c r="C155" s="134"/>
      <c r="D155" s="134"/>
      <c r="E155" s="134"/>
      <c r="F155" s="134"/>
      <c r="G155" s="135"/>
      <c r="H155" s="135"/>
      <c r="I155" s="135"/>
    </row>
    <row r="156" spans="1:9" s="49" customFormat="1" ht="43.05" customHeight="1">
      <c r="A156" s="139" t="s">
        <v>15</v>
      </c>
      <c r="B156" s="114" t="s">
        <v>416</v>
      </c>
      <c r="C156" s="134"/>
      <c r="D156" s="134"/>
      <c r="E156" s="134"/>
      <c r="F156" s="134"/>
      <c r="G156" s="135"/>
      <c r="H156" s="135"/>
      <c r="I156" s="135"/>
    </row>
    <row r="157" spans="1:9" s="49" customFormat="1" ht="40.049999999999997" customHeight="1">
      <c r="A157" s="139" t="s">
        <v>16</v>
      </c>
      <c r="B157" s="115" t="s">
        <v>414</v>
      </c>
      <c r="C157" s="134"/>
      <c r="D157" s="134"/>
      <c r="E157" s="134"/>
      <c r="F157" s="134"/>
      <c r="G157" s="135"/>
      <c r="H157" s="135"/>
      <c r="I157" s="135"/>
    </row>
    <row r="158" spans="1:9" s="49" customFormat="1" ht="40.049999999999997" customHeight="1">
      <c r="A158" s="109">
        <v>4</v>
      </c>
      <c r="B158" s="83" t="s">
        <v>331</v>
      </c>
      <c r="C158" s="134"/>
      <c r="D158" s="134"/>
      <c r="E158" s="134"/>
      <c r="F158" s="134"/>
      <c r="G158" s="135"/>
      <c r="H158" s="135"/>
      <c r="I158" s="135"/>
    </row>
    <row r="159" spans="1:9" s="49" customFormat="1" ht="40.049999999999997" customHeight="1">
      <c r="A159" s="109">
        <v>5</v>
      </c>
      <c r="B159" s="83" t="s">
        <v>333</v>
      </c>
      <c r="C159" s="134"/>
      <c r="D159" s="134"/>
      <c r="E159" s="134"/>
      <c r="F159" s="134"/>
      <c r="G159" s="135"/>
      <c r="H159" s="135"/>
      <c r="I159" s="135"/>
    </row>
  </sheetData>
  <mergeCells count="1">
    <mergeCell ref="A2:I2"/>
  </mergeCells>
  <printOptions horizontalCentered="1"/>
  <pageMargins left="0" right="0" top="0.25" bottom="0.25" header="0.25" footer="0.25"/>
  <pageSetup paperSize="9" scale="70" fitToWidth="2" orientation="landscape" r:id="rId1"/>
  <headerFooter alignWithMargins="0">
    <oddFooter>&amp;C&amp;"Calibri,Regular"&amp;K000000&amp;P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D177"/>
  <sheetViews>
    <sheetView view="pageBreakPreview" topLeftCell="A3" zoomScale="60" workbookViewId="0">
      <selection activeCell="A3" sqref="A3:XFD3"/>
    </sheetView>
  </sheetViews>
  <sheetFormatPr defaultColWidth="8.796875" defaultRowHeight="39" customHeight="1"/>
  <cols>
    <col min="1" max="1" width="7" style="60" customWidth="1"/>
    <col min="2" max="2" width="45.6640625" style="60" customWidth="1"/>
    <col min="3" max="3" width="11" style="65" customWidth="1"/>
    <col min="4" max="4" width="16.1328125" style="67" customWidth="1"/>
    <col min="5" max="10" width="14" style="67" bestFit="1" customWidth="1"/>
    <col min="11" max="11" width="12.1328125" style="60" customWidth="1"/>
    <col min="12" max="13" width="8.796875" style="60"/>
    <col min="14" max="14" width="11.796875" style="60" bestFit="1" customWidth="1"/>
    <col min="15" max="16384" width="8.796875" style="60"/>
  </cols>
  <sheetData>
    <row r="1" spans="1:30" s="57" customFormat="1" ht="39" customHeight="1">
      <c r="A1" s="46" t="s">
        <v>450</v>
      </c>
      <c r="C1" s="58"/>
      <c r="D1" s="40"/>
      <c r="E1" s="40"/>
      <c r="F1" s="40"/>
      <c r="G1" s="40"/>
      <c r="H1" s="40"/>
      <c r="I1" s="40"/>
      <c r="J1" s="40"/>
      <c r="K1" s="55" t="s">
        <v>309</v>
      </c>
    </row>
    <row r="2" spans="1:30" ht="70.900000000000006" customHeight="1">
      <c r="A2" s="742" t="s">
        <v>771</v>
      </c>
      <c r="B2" s="742"/>
      <c r="C2" s="742"/>
      <c r="D2" s="742"/>
      <c r="E2" s="742"/>
      <c r="F2" s="742"/>
      <c r="G2" s="742"/>
      <c r="H2" s="742"/>
      <c r="I2" s="742"/>
      <c r="J2" s="742"/>
      <c r="K2" s="742"/>
      <c r="L2" s="47"/>
      <c r="M2" s="47"/>
      <c r="N2" s="47"/>
      <c r="O2" s="47"/>
      <c r="P2" s="47"/>
      <c r="Q2" s="47"/>
      <c r="R2" s="47"/>
      <c r="S2" s="47"/>
      <c r="T2" s="47"/>
      <c r="U2" s="47"/>
      <c r="V2" s="47"/>
      <c r="W2" s="47"/>
      <c r="X2" s="47"/>
      <c r="Y2" s="47"/>
      <c r="Z2" s="47"/>
      <c r="AA2" s="47"/>
      <c r="AB2" s="47"/>
      <c r="AC2" s="47"/>
      <c r="AD2" s="47"/>
    </row>
    <row r="3" spans="1:30" ht="34.5">
      <c r="A3" s="13" t="s">
        <v>149</v>
      </c>
      <c r="B3" s="13" t="s">
        <v>242</v>
      </c>
      <c r="C3" s="13" t="s">
        <v>147</v>
      </c>
      <c r="D3" s="13" t="s">
        <v>282</v>
      </c>
      <c r="E3" s="13" t="s">
        <v>69</v>
      </c>
      <c r="F3" s="13" t="s">
        <v>70</v>
      </c>
      <c r="G3" s="13" t="s">
        <v>71</v>
      </c>
      <c r="H3" s="13" t="s">
        <v>72</v>
      </c>
      <c r="I3" s="13" t="s">
        <v>73</v>
      </c>
      <c r="J3" s="13" t="s">
        <v>74</v>
      </c>
      <c r="K3" s="13" t="s">
        <v>146</v>
      </c>
      <c r="L3" s="47"/>
      <c r="M3" s="47"/>
      <c r="N3" s="47"/>
      <c r="O3" s="47"/>
      <c r="P3" s="47"/>
      <c r="Q3" s="47"/>
      <c r="R3" s="47"/>
      <c r="S3" s="47"/>
      <c r="T3" s="47"/>
      <c r="U3" s="47"/>
      <c r="V3" s="47"/>
      <c r="W3" s="47"/>
      <c r="X3" s="47"/>
      <c r="Y3" s="47"/>
      <c r="Z3" s="47"/>
      <c r="AA3" s="47"/>
      <c r="AB3" s="47"/>
      <c r="AC3" s="47"/>
      <c r="AD3" s="47"/>
    </row>
    <row r="4" spans="1:30" s="59" customFormat="1" ht="18">
      <c r="A4" s="68">
        <v>1</v>
      </c>
      <c r="B4" s="68">
        <v>2</v>
      </c>
      <c r="C4" s="68">
        <v>3</v>
      </c>
      <c r="D4" s="68">
        <v>4</v>
      </c>
      <c r="E4" s="68">
        <v>5</v>
      </c>
      <c r="F4" s="68">
        <v>6</v>
      </c>
      <c r="G4" s="68">
        <v>7</v>
      </c>
      <c r="H4" s="68">
        <v>8</v>
      </c>
      <c r="I4" s="68">
        <v>9</v>
      </c>
      <c r="J4" s="68">
        <v>10</v>
      </c>
      <c r="K4" s="68">
        <v>11</v>
      </c>
      <c r="L4" s="57"/>
      <c r="M4" s="57"/>
      <c r="N4" s="741"/>
      <c r="O4" s="741"/>
      <c r="P4" s="57"/>
      <c r="Q4" s="57"/>
      <c r="R4" s="57"/>
      <c r="S4" s="57"/>
      <c r="T4" s="57"/>
      <c r="U4" s="57"/>
      <c r="V4" s="57"/>
      <c r="W4" s="57"/>
      <c r="X4" s="57"/>
      <c r="Y4" s="57"/>
      <c r="Z4" s="57"/>
      <c r="AA4" s="57"/>
      <c r="AB4" s="57"/>
      <c r="AC4" s="57"/>
      <c r="AD4" s="57"/>
    </row>
    <row r="5" spans="1:30" s="59" customFormat="1" ht="34.5">
      <c r="A5" s="198" t="s">
        <v>4</v>
      </c>
      <c r="B5" s="199" t="s">
        <v>145</v>
      </c>
      <c r="C5" s="199"/>
      <c r="D5" s="200"/>
      <c r="E5" s="201"/>
      <c r="F5" s="201"/>
      <c r="G5" s="201"/>
      <c r="H5" s="201"/>
      <c r="I5" s="201"/>
      <c r="J5" s="201"/>
      <c r="K5" s="198"/>
      <c r="L5" s="57"/>
      <c r="M5" s="57"/>
      <c r="N5" s="40"/>
      <c r="O5" s="40"/>
      <c r="P5" s="57"/>
      <c r="Q5" s="57"/>
      <c r="R5" s="57"/>
      <c r="S5" s="57"/>
      <c r="T5" s="57"/>
      <c r="U5" s="57"/>
      <c r="V5" s="57"/>
      <c r="W5" s="57"/>
      <c r="X5" s="57"/>
      <c r="Y5" s="57"/>
      <c r="Z5" s="57"/>
      <c r="AA5" s="57"/>
      <c r="AB5" s="57"/>
      <c r="AC5" s="57"/>
      <c r="AD5" s="57"/>
    </row>
    <row r="6" spans="1:30" s="59" customFormat="1" ht="34.5">
      <c r="A6" s="202" t="s">
        <v>451</v>
      </c>
      <c r="B6" s="203" t="s">
        <v>452</v>
      </c>
      <c r="C6" s="203"/>
      <c r="D6" s="204"/>
      <c r="E6" s="205"/>
      <c r="F6" s="205"/>
      <c r="G6" s="205"/>
      <c r="H6" s="205"/>
      <c r="I6" s="205"/>
      <c r="J6" s="205"/>
      <c r="K6" s="206"/>
      <c r="L6" s="57"/>
      <c r="M6" s="57"/>
      <c r="N6" s="57"/>
      <c r="O6" s="57"/>
      <c r="P6" s="57"/>
      <c r="Q6" s="57"/>
      <c r="R6" s="57"/>
      <c r="S6" s="57"/>
      <c r="T6" s="57"/>
      <c r="U6" s="57"/>
      <c r="V6" s="57"/>
      <c r="W6" s="57"/>
      <c r="X6" s="57"/>
      <c r="Y6" s="57"/>
      <c r="Z6" s="57"/>
      <c r="AA6" s="57"/>
      <c r="AB6" s="57"/>
      <c r="AC6" s="57"/>
      <c r="AD6" s="57"/>
    </row>
    <row r="7" spans="1:30" s="59" customFormat="1" ht="18">
      <c r="A7" s="207"/>
      <c r="B7" s="208" t="s">
        <v>453</v>
      </c>
      <c r="C7" s="208"/>
      <c r="D7" s="209"/>
      <c r="E7" s="210"/>
      <c r="F7" s="210"/>
      <c r="G7" s="210"/>
      <c r="H7" s="210"/>
      <c r="I7" s="210"/>
      <c r="J7" s="210"/>
      <c r="K7" s="211"/>
      <c r="L7" s="57"/>
      <c r="M7" s="57"/>
      <c r="N7" s="57"/>
      <c r="O7" s="57"/>
      <c r="P7" s="57"/>
      <c r="Q7" s="57"/>
      <c r="R7" s="57"/>
      <c r="S7" s="57"/>
      <c r="T7" s="57"/>
      <c r="U7" s="57"/>
      <c r="V7" s="57"/>
      <c r="W7" s="57"/>
      <c r="X7" s="57"/>
      <c r="Y7" s="57"/>
      <c r="Z7" s="57"/>
      <c r="AA7" s="57"/>
      <c r="AB7" s="57"/>
      <c r="AC7" s="57"/>
      <c r="AD7" s="57"/>
    </row>
    <row r="8" spans="1:30" s="59" customFormat="1" ht="18">
      <c r="A8" s="212" t="s">
        <v>15</v>
      </c>
      <c r="B8" s="213" t="s">
        <v>268</v>
      </c>
      <c r="C8" s="214" t="s">
        <v>25</v>
      </c>
      <c r="D8" s="215"/>
      <c r="E8" s="216"/>
      <c r="F8" s="216"/>
      <c r="G8" s="216"/>
      <c r="H8" s="216"/>
      <c r="I8" s="216"/>
      <c r="J8" s="216"/>
      <c r="K8" s="214"/>
      <c r="L8" s="57"/>
      <c r="M8" s="57"/>
      <c r="N8" s="57"/>
      <c r="O8" s="57"/>
      <c r="P8" s="57"/>
      <c r="Q8" s="57"/>
      <c r="R8" s="57"/>
      <c r="S8" s="57"/>
      <c r="T8" s="57"/>
      <c r="U8" s="57"/>
      <c r="V8" s="57"/>
      <c r="W8" s="57"/>
      <c r="X8" s="57"/>
      <c r="Y8" s="57"/>
      <c r="Z8" s="57"/>
      <c r="AA8" s="57"/>
      <c r="AB8" s="57"/>
      <c r="AC8" s="57"/>
      <c r="AD8" s="57"/>
    </row>
    <row r="9" spans="1:30" s="59" customFormat="1" ht="18">
      <c r="A9" s="212" t="s">
        <v>16</v>
      </c>
      <c r="B9" s="213" t="s">
        <v>269</v>
      </c>
      <c r="C9" s="214" t="s">
        <v>25</v>
      </c>
      <c r="D9" s="215"/>
      <c r="E9" s="216"/>
      <c r="F9" s="216"/>
      <c r="G9" s="216"/>
      <c r="H9" s="216"/>
      <c r="I9" s="216"/>
      <c r="J9" s="216"/>
      <c r="K9" s="214"/>
      <c r="L9" s="57"/>
      <c r="M9" s="57"/>
      <c r="N9" s="57"/>
      <c r="O9" s="57"/>
      <c r="P9" s="57"/>
      <c r="Q9" s="57"/>
      <c r="R9" s="57"/>
      <c r="S9" s="57"/>
      <c r="T9" s="57"/>
      <c r="U9" s="57"/>
      <c r="V9" s="57"/>
      <c r="W9" s="57"/>
      <c r="X9" s="57"/>
      <c r="Y9" s="57"/>
      <c r="Z9" s="57"/>
      <c r="AA9" s="57"/>
      <c r="AB9" s="57"/>
      <c r="AC9" s="57"/>
      <c r="AD9" s="57"/>
    </row>
    <row r="10" spans="1:30" s="59" customFormat="1" ht="18">
      <c r="A10" s="212" t="s">
        <v>108</v>
      </c>
      <c r="B10" s="213" t="s">
        <v>270</v>
      </c>
      <c r="C10" s="214" t="s">
        <v>25</v>
      </c>
      <c r="D10" s="215"/>
      <c r="E10" s="216">
        <f>4+10+1-1</f>
        <v>14</v>
      </c>
      <c r="F10" s="216">
        <f>3+2+4+1+2+3+23</f>
        <v>38</v>
      </c>
      <c r="G10" s="216">
        <f>2+2</f>
        <v>4</v>
      </c>
      <c r="H10" s="216">
        <f>1+1+2+1</f>
        <v>5</v>
      </c>
      <c r="I10" s="216"/>
      <c r="J10" s="216"/>
      <c r="K10" s="214"/>
      <c r="L10" s="57"/>
      <c r="M10" s="57"/>
      <c r="N10" s="57"/>
      <c r="O10" s="57"/>
      <c r="P10" s="57"/>
      <c r="Q10" s="57"/>
      <c r="R10" s="57"/>
      <c r="S10" s="57"/>
      <c r="T10" s="57"/>
      <c r="U10" s="57"/>
      <c r="V10" s="57"/>
      <c r="W10" s="57"/>
      <c r="X10" s="57"/>
      <c r="Y10" s="57"/>
      <c r="Z10" s="57"/>
      <c r="AA10" s="57"/>
      <c r="AB10" s="57"/>
      <c r="AC10" s="57"/>
      <c r="AD10" s="57"/>
    </row>
    <row r="11" spans="1:30" s="59" customFormat="1" ht="18">
      <c r="A11" s="202" t="s">
        <v>454</v>
      </c>
      <c r="B11" s="203" t="s">
        <v>144</v>
      </c>
      <c r="C11" s="203"/>
      <c r="D11" s="204"/>
      <c r="E11" s="205"/>
      <c r="F11" s="205"/>
      <c r="G11" s="205"/>
      <c r="H11" s="205"/>
      <c r="I11" s="205"/>
      <c r="J11" s="205"/>
      <c r="K11" s="206"/>
      <c r="L11" s="57"/>
      <c r="M11" s="57"/>
      <c r="N11" s="57"/>
      <c r="O11" s="57"/>
      <c r="P11" s="57"/>
      <c r="Q11" s="57"/>
      <c r="R11" s="57"/>
      <c r="S11" s="57"/>
      <c r="T11" s="57"/>
      <c r="U11" s="57"/>
      <c r="V11" s="57"/>
      <c r="W11" s="57"/>
      <c r="X11" s="57"/>
      <c r="Y11" s="57"/>
      <c r="Z11" s="57"/>
      <c r="AA11" s="57"/>
      <c r="AB11" s="57"/>
      <c r="AC11" s="57"/>
      <c r="AD11" s="57"/>
    </row>
    <row r="12" spans="1:30" s="59" customFormat="1" ht="35.25">
      <c r="A12" s="212" t="s">
        <v>15</v>
      </c>
      <c r="B12" s="213" t="s">
        <v>271</v>
      </c>
      <c r="C12" s="214" t="s">
        <v>101</v>
      </c>
      <c r="D12" s="215"/>
      <c r="E12" s="216"/>
      <c r="F12" s="216"/>
      <c r="G12" s="216"/>
      <c r="H12" s="216"/>
      <c r="I12" s="216"/>
      <c r="J12" s="216"/>
      <c r="K12" s="214"/>
      <c r="L12" s="57"/>
      <c r="M12" s="57"/>
      <c r="N12" s="57"/>
      <c r="O12" s="57"/>
      <c r="P12" s="57"/>
      <c r="Q12" s="57"/>
      <c r="R12" s="57"/>
      <c r="S12" s="57"/>
      <c r="T12" s="57"/>
      <c r="U12" s="57"/>
      <c r="V12" s="57"/>
      <c r="W12" s="57"/>
      <c r="X12" s="57"/>
      <c r="Y12" s="57"/>
      <c r="Z12" s="57"/>
      <c r="AA12" s="57"/>
      <c r="AB12" s="57"/>
      <c r="AC12" s="57"/>
      <c r="AD12" s="57"/>
    </row>
    <row r="13" spans="1:30" s="59" customFormat="1" ht="18">
      <c r="A13" s="212" t="s">
        <v>16</v>
      </c>
      <c r="B13" s="213" t="s">
        <v>272</v>
      </c>
      <c r="C13" s="214" t="s">
        <v>101</v>
      </c>
      <c r="D13" s="215"/>
      <c r="E13" s="216"/>
      <c r="F13" s="216"/>
      <c r="G13" s="216"/>
      <c r="H13" s="216"/>
      <c r="I13" s="216"/>
      <c r="J13" s="216"/>
      <c r="K13" s="214"/>
      <c r="L13" s="57"/>
      <c r="M13" s="57"/>
      <c r="N13" s="57"/>
      <c r="O13" s="57"/>
      <c r="P13" s="57"/>
      <c r="Q13" s="57"/>
      <c r="R13" s="57"/>
      <c r="S13" s="57"/>
      <c r="T13" s="57"/>
      <c r="U13" s="57"/>
      <c r="V13" s="57"/>
      <c r="W13" s="57"/>
      <c r="X13" s="57"/>
      <c r="Y13" s="57"/>
      <c r="Z13" s="57"/>
      <c r="AA13" s="57"/>
      <c r="AB13" s="57"/>
      <c r="AC13" s="57"/>
      <c r="AD13" s="57"/>
    </row>
    <row r="14" spans="1:30" s="59" customFormat="1" ht="18">
      <c r="A14" s="212" t="s">
        <v>108</v>
      </c>
      <c r="B14" s="213" t="s">
        <v>273</v>
      </c>
      <c r="C14" s="214" t="s">
        <v>101</v>
      </c>
      <c r="D14" s="215"/>
      <c r="E14" s="216">
        <f>75+75+100+75+120+100+75+100+75+100+75+75+75+170+75-75</f>
        <v>1290</v>
      </c>
      <c r="F14" s="216">
        <f>40+60+60+60+60+60+40+30+60+60+60+60+60+60+60+40+40+50+40+40+40+60+40+40+40+40+40+40+40+40+60+30+40+60+30+40+40+40</f>
        <v>1800</v>
      </c>
      <c r="G14" s="216">
        <f>10000+810+1080</f>
        <v>11890</v>
      </c>
      <c r="H14" s="216">
        <f>1904+1188+1350+1650+891</f>
        <v>6983</v>
      </c>
      <c r="I14" s="216"/>
      <c r="J14" s="216"/>
      <c r="K14" s="214"/>
      <c r="L14" s="57"/>
      <c r="M14" s="57"/>
      <c r="N14" s="57"/>
      <c r="O14" s="57"/>
      <c r="P14" s="57"/>
      <c r="Q14" s="57"/>
      <c r="R14" s="57"/>
      <c r="S14" s="57"/>
      <c r="T14" s="57"/>
      <c r="U14" s="57"/>
      <c r="V14" s="57"/>
      <c r="W14" s="57"/>
      <c r="X14" s="57"/>
      <c r="Y14" s="57"/>
      <c r="Z14" s="57"/>
      <c r="AA14" s="57"/>
      <c r="AB14" s="57"/>
      <c r="AC14" s="57"/>
      <c r="AD14" s="57"/>
    </row>
    <row r="15" spans="1:30" s="59" customFormat="1" ht="18">
      <c r="A15" s="198">
        <v>3</v>
      </c>
      <c r="B15" s="199" t="s">
        <v>143</v>
      </c>
      <c r="C15" s="199"/>
      <c r="D15" s="200"/>
      <c r="E15" s="201"/>
      <c r="F15" s="201"/>
      <c r="G15" s="201"/>
      <c r="H15" s="201"/>
      <c r="I15" s="201"/>
      <c r="J15" s="201"/>
      <c r="K15" s="198"/>
      <c r="L15" s="57"/>
      <c r="M15" s="57"/>
      <c r="N15" s="57"/>
      <c r="O15" s="57"/>
      <c r="P15" s="57"/>
      <c r="Q15" s="57"/>
      <c r="R15" s="57"/>
      <c r="S15" s="57"/>
      <c r="T15" s="57"/>
      <c r="U15" s="57"/>
      <c r="V15" s="57"/>
      <c r="W15" s="57"/>
      <c r="X15" s="57"/>
      <c r="Y15" s="57"/>
      <c r="Z15" s="57"/>
      <c r="AA15" s="57"/>
      <c r="AB15" s="57"/>
      <c r="AC15" s="57"/>
      <c r="AD15" s="57"/>
    </row>
    <row r="16" spans="1:30" s="59" customFormat="1" ht="18">
      <c r="A16" s="212" t="s">
        <v>15</v>
      </c>
      <c r="B16" s="213" t="s">
        <v>268</v>
      </c>
      <c r="C16" s="214" t="s">
        <v>25</v>
      </c>
      <c r="D16" s="215"/>
      <c r="E16" s="216"/>
      <c r="F16" s="216"/>
      <c r="G16" s="216"/>
      <c r="H16" s="216"/>
      <c r="I16" s="216"/>
      <c r="J16" s="216"/>
      <c r="K16" s="214"/>
      <c r="L16" s="57"/>
      <c r="M16" s="57"/>
      <c r="N16" s="57"/>
      <c r="O16" s="57"/>
      <c r="P16" s="57"/>
      <c r="Q16" s="57"/>
      <c r="R16" s="57"/>
      <c r="S16" s="57"/>
      <c r="T16" s="57"/>
      <c r="U16" s="57"/>
      <c r="V16" s="57"/>
      <c r="W16" s="57"/>
      <c r="X16" s="57"/>
      <c r="Y16" s="57"/>
      <c r="Z16" s="57"/>
      <c r="AA16" s="57"/>
      <c r="AB16" s="57"/>
      <c r="AC16" s="57"/>
      <c r="AD16" s="57"/>
    </row>
    <row r="17" spans="1:30" s="59" customFormat="1" ht="18">
      <c r="A17" s="212" t="s">
        <v>16</v>
      </c>
      <c r="B17" s="213" t="s">
        <v>269</v>
      </c>
      <c r="C17" s="214" t="s">
        <v>25</v>
      </c>
      <c r="D17" s="215"/>
      <c r="E17" s="216"/>
      <c r="F17" s="216"/>
      <c r="G17" s="216"/>
      <c r="H17" s="216"/>
      <c r="I17" s="216"/>
      <c r="J17" s="216"/>
      <c r="K17" s="214"/>
      <c r="L17" s="57"/>
      <c r="M17" s="57"/>
      <c r="N17" s="57"/>
      <c r="O17" s="57"/>
      <c r="P17" s="57"/>
      <c r="Q17" s="57"/>
      <c r="R17" s="57"/>
      <c r="S17" s="57"/>
      <c r="T17" s="57"/>
      <c r="U17" s="57"/>
      <c r="V17" s="57"/>
      <c r="W17" s="57"/>
      <c r="X17" s="57"/>
      <c r="Y17" s="57"/>
      <c r="Z17" s="57"/>
      <c r="AA17" s="57"/>
      <c r="AB17" s="57"/>
      <c r="AC17" s="57"/>
      <c r="AD17" s="57"/>
    </row>
    <row r="18" spans="1:30" s="59" customFormat="1" ht="18">
      <c r="A18" s="212" t="s">
        <v>108</v>
      </c>
      <c r="B18" s="213" t="s">
        <v>270</v>
      </c>
      <c r="C18" s="214" t="s">
        <v>25</v>
      </c>
      <c r="D18" s="215"/>
      <c r="E18" s="216">
        <f>4+10+1-1</f>
        <v>14</v>
      </c>
      <c r="F18" s="216">
        <f>3+2+4+1+2+3+23</f>
        <v>38</v>
      </c>
      <c r="G18" s="216">
        <f>2+2</f>
        <v>4</v>
      </c>
      <c r="H18" s="216">
        <f>1+1+2+1</f>
        <v>5</v>
      </c>
      <c r="I18" s="216"/>
      <c r="J18" s="216"/>
      <c r="K18" s="214"/>
      <c r="L18" s="57"/>
      <c r="M18" s="57"/>
      <c r="N18" s="57"/>
      <c r="O18" s="57"/>
      <c r="P18" s="57"/>
      <c r="Q18" s="57"/>
      <c r="R18" s="57"/>
      <c r="S18" s="57"/>
      <c r="T18" s="57"/>
      <c r="U18" s="57"/>
      <c r="V18" s="57"/>
      <c r="W18" s="57"/>
      <c r="X18" s="57"/>
      <c r="Y18" s="57"/>
      <c r="Z18" s="57"/>
      <c r="AA18" s="57"/>
      <c r="AB18" s="57"/>
      <c r="AC18" s="57"/>
      <c r="AD18" s="57"/>
    </row>
    <row r="19" spans="1:30" s="59" customFormat="1" ht="34.5">
      <c r="A19" s="198" t="s">
        <v>6</v>
      </c>
      <c r="B19" s="199" t="s">
        <v>142</v>
      </c>
      <c r="C19" s="199"/>
      <c r="D19" s="200"/>
      <c r="E19" s="201"/>
      <c r="F19" s="201"/>
      <c r="G19" s="201"/>
      <c r="H19" s="201"/>
      <c r="I19" s="201"/>
      <c r="J19" s="201"/>
      <c r="K19" s="198"/>
      <c r="L19" s="57"/>
      <c r="M19" s="57"/>
      <c r="N19" s="57"/>
      <c r="O19" s="57"/>
      <c r="P19" s="57"/>
      <c r="Q19" s="57"/>
      <c r="R19" s="57"/>
      <c r="S19" s="57"/>
      <c r="T19" s="57"/>
      <c r="U19" s="57"/>
      <c r="V19" s="57"/>
      <c r="W19" s="57"/>
      <c r="X19" s="57"/>
      <c r="Y19" s="57"/>
      <c r="Z19" s="57"/>
      <c r="AA19" s="57"/>
      <c r="AB19" s="57"/>
      <c r="AC19" s="57"/>
      <c r="AD19" s="57"/>
    </row>
    <row r="20" spans="1:30" s="63" customFormat="1" ht="18">
      <c r="A20" s="198" t="s">
        <v>451</v>
      </c>
      <c r="B20" s="199" t="s">
        <v>81</v>
      </c>
      <c r="C20" s="199"/>
      <c r="D20" s="200"/>
      <c r="E20" s="201"/>
      <c r="F20" s="201"/>
      <c r="G20" s="201"/>
      <c r="H20" s="201"/>
      <c r="I20" s="201"/>
      <c r="J20" s="201"/>
      <c r="K20" s="198"/>
      <c r="L20" s="62"/>
      <c r="M20" s="62"/>
      <c r="N20" s="62"/>
      <c r="O20" s="62"/>
      <c r="P20" s="62"/>
      <c r="Q20" s="62"/>
      <c r="R20" s="62"/>
      <c r="S20" s="62"/>
      <c r="T20" s="62"/>
      <c r="U20" s="62"/>
      <c r="V20" s="62"/>
      <c r="W20" s="62"/>
      <c r="X20" s="62"/>
      <c r="Y20" s="62"/>
      <c r="Z20" s="62"/>
      <c r="AA20" s="62"/>
      <c r="AB20" s="62"/>
      <c r="AC20" s="62"/>
      <c r="AD20" s="62"/>
    </row>
    <row r="21" spans="1:30" s="63" customFormat="1" ht="18">
      <c r="A21" s="212" t="s">
        <v>15</v>
      </c>
      <c r="B21" s="213" t="s">
        <v>268</v>
      </c>
      <c r="C21" s="214" t="s">
        <v>25</v>
      </c>
      <c r="D21" s="215">
        <f>144+3+151-1</f>
        <v>297</v>
      </c>
      <c r="E21" s="216">
        <f>D21-D22</f>
        <v>212</v>
      </c>
      <c r="F21" s="216">
        <f t="shared" ref="F21:J21" si="0">E21-E22</f>
        <v>128</v>
      </c>
      <c r="G21" s="216">
        <f t="shared" si="0"/>
        <v>33</v>
      </c>
      <c r="H21" s="216">
        <f t="shared" si="0"/>
        <v>17</v>
      </c>
      <c r="I21" s="216">
        <f t="shared" si="0"/>
        <v>5</v>
      </c>
      <c r="J21" s="216">
        <f t="shared" si="0"/>
        <v>1</v>
      </c>
      <c r="K21" s="214"/>
      <c r="L21" s="62"/>
      <c r="M21" s="62"/>
      <c r="N21" s="62"/>
      <c r="O21" s="62"/>
      <c r="P21" s="62"/>
      <c r="Q21" s="62"/>
      <c r="R21" s="62"/>
      <c r="S21" s="62"/>
      <c r="T21" s="62"/>
      <c r="U21" s="62"/>
      <c r="V21" s="62"/>
      <c r="W21" s="62"/>
      <c r="X21" s="62"/>
      <c r="Y21" s="62"/>
      <c r="Z21" s="62"/>
      <c r="AA21" s="62"/>
      <c r="AB21" s="62"/>
      <c r="AC21" s="62"/>
      <c r="AD21" s="62"/>
    </row>
    <row r="22" spans="1:30" s="63" customFormat="1" ht="18">
      <c r="A22" s="207"/>
      <c r="B22" s="208" t="s">
        <v>455</v>
      </c>
      <c r="C22" s="211" t="s">
        <v>25</v>
      </c>
      <c r="D22" s="209">
        <f>4+9+20+3+1+1+46+1</f>
        <v>85</v>
      </c>
      <c r="E22" s="210">
        <f>18+2+3+1+4+1+11+44</f>
        <v>84</v>
      </c>
      <c r="F22" s="210">
        <f>21+3+2+1+19+1+48</f>
        <v>95</v>
      </c>
      <c r="G22" s="210">
        <f>2+1+7+1+5</f>
        <v>16</v>
      </c>
      <c r="H22" s="210">
        <f>4+3+1+4</f>
        <v>12</v>
      </c>
      <c r="I22" s="210">
        <f>2+1+1</f>
        <v>4</v>
      </c>
      <c r="J22" s="210"/>
      <c r="K22" s="211"/>
      <c r="L22" s="62"/>
      <c r="M22" s="62"/>
      <c r="N22" s="62"/>
      <c r="O22" s="62"/>
      <c r="P22" s="62"/>
      <c r="Q22" s="62"/>
      <c r="R22" s="62"/>
      <c r="S22" s="62"/>
      <c r="T22" s="62"/>
      <c r="U22" s="62"/>
      <c r="V22" s="62"/>
      <c r="W22" s="62"/>
      <c r="X22" s="62"/>
      <c r="Y22" s="62"/>
      <c r="Z22" s="62"/>
      <c r="AA22" s="62"/>
      <c r="AB22" s="62"/>
      <c r="AC22" s="62"/>
      <c r="AD22" s="62"/>
    </row>
    <row r="23" spans="1:30" s="63" customFormat="1" ht="18">
      <c r="A23" s="212" t="s">
        <v>16</v>
      </c>
      <c r="B23" s="213" t="s">
        <v>274</v>
      </c>
      <c r="C23" s="214" t="s">
        <v>25</v>
      </c>
      <c r="D23" s="215"/>
      <c r="E23" s="216">
        <f>D21-D22</f>
        <v>212</v>
      </c>
      <c r="F23" s="216">
        <f>E25+E23-E24</f>
        <v>220</v>
      </c>
      <c r="G23" s="216">
        <f t="shared" ref="G23:J23" si="1">F25+F23-F24</f>
        <v>205</v>
      </c>
      <c r="H23" s="216">
        <f t="shared" si="1"/>
        <v>203</v>
      </c>
      <c r="I23" s="216">
        <f t="shared" si="1"/>
        <v>283</v>
      </c>
      <c r="J23" s="216">
        <f t="shared" si="1"/>
        <v>291</v>
      </c>
      <c r="K23" s="214"/>
      <c r="L23" s="62"/>
      <c r="M23" s="62"/>
      <c r="N23" s="62"/>
      <c r="O23" s="62"/>
      <c r="P23" s="62"/>
      <c r="Q23" s="62"/>
      <c r="R23" s="62"/>
      <c r="S23" s="62"/>
      <c r="T23" s="62"/>
      <c r="U23" s="62"/>
      <c r="V23" s="62"/>
      <c r="W23" s="62"/>
      <c r="X23" s="62"/>
      <c r="Y23" s="62"/>
      <c r="Z23" s="62"/>
      <c r="AA23" s="62"/>
      <c r="AB23" s="62"/>
      <c r="AC23" s="62"/>
      <c r="AD23" s="62"/>
    </row>
    <row r="24" spans="1:30" s="63" customFormat="1" ht="18">
      <c r="A24" s="207"/>
      <c r="B24" s="208" t="s">
        <v>455</v>
      </c>
      <c r="C24" s="211" t="s">
        <v>25</v>
      </c>
      <c r="D24" s="209"/>
      <c r="E24" s="210">
        <f>E22+E26</f>
        <v>84</v>
      </c>
      <c r="F24" s="210">
        <f>F22+F26</f>
        <v>96</v>
      </c>
      <c r="G24" s="210">
        <f>G22+G26</f>
        <v>73</v>
      </c>
      <c r="H24" s="210">
        <f t="shared" ref="H24:I24" si="2">H22+H26</f>
        <v>85</v>
      </c>
      <c r="I24" s="210">
        <f t="shared" si="2"/>
        <v>87</v>
      </c>
      <c r="J24" s="210"/>
      <c r="K24" s="211"/>
      <c r="L24" s="62"/>
      <c r="M24" s="62"/>
      <c r="N24" s="62"/>
      <c r="O24" s="62"/>
      <c r="P24" s="62"/>
      <c r="Q24" s="62"/>
      <c r="R24" s="62"/>
      <c r="S24" s="62"/>
      <c r="T24" s="62"/>
      <c r="U24" s="62"/>
      <c r="V24" s="62"/>
      <c r="W24" s="62"/>
      <c r="X24" s="62"/>
      <c r="Y24" s="62"/>
      <c r="Z24" s="62"/>
      <c r="AA24" s="62"/>
      <c r="AB24" s="62"/>
      <c r="AC24" s="62"/>
      <c r="AD24" s="62"/>
    </row>
    <row r="25" spans="1:30" s="63" customFormat="1" ht="18">
      <c r="A25" s="212" t="s">
        <v>108</v>
      </c>
      <c r="B25" s="213" t="s">
        <v>270</v>
      </c>
      <c r="C25" s="214" t="s">
        <v>25</v>
      </c>
      <c r="D25" s="215"/>
      <c r="E25" s="216">
        <f>10+2+2+2+36+2+16+1+2+1+18</f>
        <v>92</v>
      </c>
      <c r="F25" s="216">
        <f>24+47+1+2+3+1+3</f>
        <v>81</v>
      </c>
      <c r="G25" s="216">
        <f>26+31+2+6+7-1</f>
        <v>71</v>
      </c>
      <c r="H25" s="216">
        <f>94+2+3+9+55+2</f>
        <v>165</v>
      </c>
      <c r="I25" s="216">
        <f>45+42+4+4</f>
        <v>95</v>
      </c>
      <c r="J25" s="216"/>
      <c r="K25" s="214"/>
      <c r="L25" s="62"/>
      <c r="M25" s="62"/>
      <c r="N25" s="62"/>
      <c r="O25" s="62"/>
      <c r="P25" s="62"/>
      <c r="Q25" s="62"/>
      <c r="R25" s="62"/>
      <c r="S25" s="62"/>
      <c r="T25" s="62"/>
      <c r="U25" s="62"/>
      <c r="V25" s="62"/>
      <c r="W25" s="62"/>
      <c r="X25" s="62"/>
      <c r="Y25" s="62"/>
      <c r="Z25" s="62"/>
      <c r="AA25" s="62"/>
      <c r="AB25" s="62"/>
      <c r="AC25" s="62"/>
      <c r="AD25" s="62"/>
    </row>
    <row r="26" spans="1:30" s="63" customFormat="1" ht="18">
      <c r="A26" s="207"/>
      <c r="B26" s="208" t="s">
        <v>455</v>
      </c>
      <c r="C26" s="211" t="s">
        <v>25</v>
      </c>
      <c r="D26" s="209"/>
      <c r="E26" s="210"/>
      <c r="F26" s="210">
        <v>1</v>
      </c>
      <c r="G26" s="210">
        <f>2+2+1+17+35</f>
        <v>57</v>
      </c>
      <c r="H26" s="210">
        <f>2+2+1+17+47+4</f>
        <v>73</v>
      </c>
      <c r="I26" s="210">
        <f>7+6+2+2+27+35+2+2</f>
        <v>83</v>
      </c>
      <c r="J26" s="210"/>
      <c r="K26" s="211"/>
      <c r="L26" s="62"/>
      <c r="M26" s="62"/>
      <c r="N26" s="62"/>
      <c r="O26" s="62"/>
      <c r="P26" s="62"/>
      <c r="Q26" s="62"/>
      <c r="R26" s="62"/>
      <c r="S26" s="62"/>
      <c r="T26" s="62"/>
      <c r="U26" s="62"/>
      <c r="V26" s="62"/>
      <c r="W26" s="62"/>
      <c r="X26" s="62"/>
      <c r="Y26" s="62"/>
      <c r="Z26" s="62"/>
      <c r="AA26" s="62"/>
      <c r="AB26" s="62"/>
      <c r="AC26" s="62"/>
      <c r="AD26" s="62"/>
    </row>
    <row r="27" spans="1:30" s="63" customFormat="1" ht="35.25">
      <c r="A27" s="212" t="s">
        <v>106</v>
      </c>
      <c r="B27" s="213" t="s">
        <v>275</v>
      </c>
      <c r="C27" s="214" t="s">
        <v>25</v>
      </c>
      <c r="D27" s="215"/>
      <c r="E27" s="216"/>
      <c r="F27" s="216"/>
      <c r="G27" s="216"/>
      <c r="H27" s="216"/>
      <c r="I27" s="216"/>
      <c r="J27" s="216"/>
      <c r="K27" s="214"/>
      <c r="L27" s="62"/>
      <c r="M27" s="62"/>
      <c r="N27" s="62"/>
      <c r="O27" s="62"/>
      <c r="P27" s="62"/>
      <c r="Q27" s="62"/>
      <c r="R27" s="62"/>
      <c r="S27" s="62"/>
      <c r="T27" s="62"/>
      <c r="U27" s="62"/>
      <c r="V27" s="62"/>
      <c r="W27" s="62"/>
      <c r="X27" s="62"/>
      <c r="Y27" s="62"/>
      <c r="Z27" s="62"/>
      <c r="AA27" s="62"/>
      <c r="AB27" s="62"/>
      <c r="AC27" s="62"/>
      <c r="AD27" s="62"/>
    </row>
    <row r="28" spans="1:30" s="63" customFormat="1" ht="35.25">
      <c r="A28" s="207"/>
      <c r="B28" s="208" t="s">
        <v>456</v>
      </c>
      <c r="C28" s="211" t="s">
        <v>25</v>
      </c>
      <c r="D28" s="209"/>
      <c r="E28" s="210">
        <f>E21</f>
        <v>212</v>
      </c>
      <c r="F28" s="210">
        <f t="shared" ref="F28:I28" si="3">F21</f>
        <v>128</v>
      </c>
      <c r="G28" s="210">
        <f t="shared" si="3"/>
        <v>33</v>
      </c>
      <c r="H28" s="210">
        <f t="shared" si="3"/>
        <v>17</v>
      </c>
      <c r="I28" s="210">
        <f t="shared" si="3"/>
        <v>5</v>
      </c>
      <c r="J28" s="210"/>
      <c r="K28" s="217"/>
      <c r="L28" s="62"/>
      <c r="M28" s="62"/>
      <c r="N28" s="62"/>
      <c r="O28" s="62"/>
      <c r="P28" s="62"/>
      <c r="Q28" s="62"/>
      <c r="R28" s="62"/>
      <c r="S28" s="62"/>
      <c r="T28" s="62"/>
      <c r="U28" s="62"/>
      <c r="V28" s="62"/>
      <c r="W28" s="62"/>
      <c r="X28" s="62"/>
      <c r="Y28" s="62"/>
      <c r="Z28" s="62"/>
      <c r="AA28" s="62"/>
      <c r="AB28" s="62"/>
      <c r="AC28" s="62"/>
      <c r="AD28" s="62"/>
    </row>
    <row r="29" spans="1:30" s="59" customFormat="1" ht="35.25">
      <c r="A29" s="207"/>
      <c r="B29" s="208" t="s">
        <v>457</v>
      </c>
      <c r="C29" s="211" t="s">
        <v>25</v>
      </c>
      <c r="D29" s="209"/>
      <c r="E29" s="210"/>
      <c r="F29" s="210"/>
      <c r="G29" s="210"/>
      <c r="H29" s="210"/>
      <c r="I29" s="210"/>
      <c r="J29" s="210">
        <f>J23+J21</f>
        <v>292</v>
      </c>
      <c r="K29" s="217"/>
      <c r="L29" s="57"/>
      <c r="M29" s="57"/>
      <c r="N29" s="57"/>
      <c r="O29" s="57"/>
      <c r="P29" s="57"/>
      <c r="Q29" s="57"/>
      <c r="R29" s="57"/>
      <c r="S29" s="57"/>
      <c r="T29" s="57"/>
      <c r="U29" s="57"/>
      <c r="V29" s="57"/>
      <c r="W29" s="57"/>
      <c r="X29" s="57"/>
      <c r="Y29" s="57"/>
      <c r="Z29" s="57"/>
      <c r="AA29" s="57"/>
      <c r="AB29" s="57"/>
      <c r="AC29" s="57"/>
      <c r="AD29" s="57"/>
    </row>
    <row r="30" spans="1:30" s="59" customFormat="1" ht="18">
      <c r="A30" s="198">
        <v>2</v>
      </c>
      <c r="B30" s="199" t="s">
        <v>141</v>
      </c>
      <c r="C30" s="199"/>
      <c r="D30" s="200"/>
      <c r="E30" s="201"/>
      <c r="F30" s="201"/>
      <c r="G30" s="201"/>
      <c r="H30" s="201"/>
      <c r="I30" s="201"/>
      <c r="J30" s="201"/>
      <c r="K30" s="198"/>
      <c r="L30" s="57"/>
      <c r="M30" s="57"/>
      <c r="N30" s="57"/>
      <c r="O30" s="57"/>
      <c r="P30" s="57"/>
      <c r="Q30" s="57"/>
      <c r="R30" s="57"/>
      <c r="S30" s="57"/>
      <c r="T30" s="57"/>
      <c r="U30" s="57"/>
      <c r="V30" s="57"/>
      <c r="W30" s="57"/>
      <c r="X30" s="57"/>
      <c r="Y30" s="57"/>
      <c r="Z30" s="57"/>
      <c r="AA30" s="57"/>
      <c r="AB30" s="57"/>
      <c r="AC30" s="57"/>
      <c r="AD30" s="57"/>
    </row>
    <row r="31" spans="1:30" s="59" customFormat="1" ht="35.25">
      <c r="A31" s="212" t="s">
        <v>15</v>
      </c>
      <c r="B31" s="213" t="s">
        <v>271</v>
      </c>
      <c r="C31" s="214" t="s">
        <v>101</v>
      </c>
      <c r="D31" s="218">
        <f>1111119-7372-22381-3109-8431+1060+3889+593+614+11285+4486+5377+3071+936586+391940+216625+13963+74989+93559+14324+26964+307197+3914+4605+12268+5877+10394+9291+3607+2973+2340+3687+2151+2890+3934+3979+4060+3330+14602+5672+33248+8000+23195+21724+3824+3892+4971+3601+5133+2617+4794+3461+2605+6295+2480+3358+3581+6989+3215+2542+2192+3182+2182+6216+1500+800+5056+2603+5284+3813+4053+1497+2133+3850+3237+2955+3338+3108+5515+2203+7589+5512+4030+3815+3487+4895+3697+5672+3818+3258+5776+2958+3161+4606+4281+3086+5656+3380+2959+5741+5267+5352+378545+936586+220272+4967+1996+4187+2684+3803+4454+4550+3803+5112+34918+3824+3892+4971+3601+5133+2617+4794+3461+5259+2605+6295+6216+2480+3358+3581+5056+799+6989+3215+2542+1500+2192+3182+2182+2603+5284+3813+4053+1497+2133+4030+3815+3487+4895+3697+5672+3818+3439+5776+3850+3237+2955+3338+3108+5515+2203+7589+5512+2958+3161+4606+4281+3086+5656+3380+2959+5741+2352+12268+5585+10394+9291+3607+6186+2398+26135+3945+53939+4416+32732+114000+10819+3670+6214+85119+5928+56566+28141+24536+30623+83944+78575+141538+4413+6000+122095+6000+165582+2050+37443+8055+7230+3554+2733+14714+46489+2473+3919+6234+2890+3934+8000+6390+6190+5297+5924+5711+5112+2462+29392+6128+5302+7680+6573+23156+57371+15567+5988+48302+59732+1470+3849+3087+18899+5202+10319+72595+26964+72595+4957+52670+11285+5377+3330+4060+3731+2973+24419+14602+33248</f>
        <v>7389566</v>
      </c>
      <c r="E31" s="216">
        <f>D31-D32</f>
        <v>6580174</v>
      </c>
      <c r="F31" s="216">
        <f t="shared" ref="F31:J31" si="4">E31-E32</f>
        <v>5728043</v>
      </c>
      <c r="G31" s="216">
        <f t="shared" si="4"/>
        <v>4015334</v>
      </c>
      <c r="H31" s="216">
        <f t="shared" si="4"/>
        <v>1606975</v>
      </c>
      <c r="I31" s="216">
        <f t="shared" si="4"/>
        <v>585318</v>
      </c>
      <c r="J31" s="216">
        <f t="shared" si="4"/>
        <v>30623</v>
      </c>
      <c r="K31" s="214"/>
      <c r="L31" s="57"/>
      <c r="M31" s="57"/>
      <c r="N31" s="57"/>
      <c r="O31" s="57"/>
      <c r="P31" s="57"/>
      <c r="Q31" s="57"/>
      <c r="R31" s="57"/>
      <c r="S31" s="57"/>
      <c r="T31" s="57"/>
      <c r="U31" s="57"/>
      <c r="V31" s="57"/>
      <c r="W31" s="57"/>
      <c r="X31" s="57"/>
      <c r="Y31" s="57"/>
      <c r="Z31" s="57"/>
      <c r="AA31" s="57"/>
      <c r="AB31" s="57"/>
      <c r="AC31" s="57"/>
      <c r="AD31" s="57"/>
    </row>
    <row r="32" spans="1:30" s="59" customFormat="1" ht="18">
      <c r="A32" s="207"/>
      <c r="B32" s="208" t="s">
        <v>458</v>
      </c>
      <c r="C32" s="211" t="s">
        <v>101</v>
      </c>
      <c r="D32" s="219">
        <f>3824+3892+4971+3601+5133+2617+4794+3461+2605+6295+2480+3358+3581+6989+3215+2542+2192+3182+2182+6216+1500+5267+2340+3687+2890+3934+3979+4060+3330+21724+3914+14324+1060+3889+593+614+5202+5112+4902+16648+2011+4454+3824+3892+4971+3601+5133+2617+4794+3461+5259+2605+6295+6216+2480+3358+3581+6989+3215+2542+2192+3182+2182+4416+56566+28141+24536+83944+122095+37443+8055+7230+2733+14714+3919+6234+2890+3934+6390+5297+5112+18899+5202+72595+3330+4060+3731+2973</f>
        <v>809392</v>
      </c>
      <c r="E32" s="210">
        <f>2462+91515+6186+48302+5988+3849+1470+2594+26135+32732+15239+11285+4486+5377+13963+26964+4605+12268+5877+10394+2151+23195+1500+800+5056+2603+5284+3813+4053+1497+2133+3850+3237+2955+3338+3108+5515+2203+7589+5512+4967+4187+4550+5112+5056+1500+2603+5284+3813+4053+1497+2133+3850+3237+2955+3338+3108+5515+2203+7589+5512+12268+5585+10394+6186+26135+32732+10819+78575+2050+3554+6190+5711+5924+2462+29392+5988+48302+1470+3849+10319+11285+5377+24419</f>
        <v>852131</v>
      </c>
      <c r="F32" s="210">
        <f>4030+3815+3487+4895+3697+5672+3818+3258+5776+2958+3161+4606+4281+3086+5656+3380+2959+5741+2352+14602+5672+8000+9291+3607+3071+6214+3670+5302+5783+2462+6128+23156+4636+2473+71976+4581+15567+3945+4416+2398+6410+29392+4957+4632+19000+10300+3087+936586+1996+2684+3803+3803+34918+799+4030+3815+3487+4895+3697+5672+3818+3439+5776+2958+3161+4606+4281+3086+5656+3380+2959+5741+2352+9291+3607+2398+3945+114000+3670+6214+5928+4413+6000+6000+2473+8000+6128+5302+7680+6573+23156+15567+3087+26964+4957+14602</f>
        <v>1712709</v>
      </c>
      <c r="G32" s="210">
        <f>4800+57371+52680+6734+90045+46489+6000+936586+391940+33248+378545+141538+46489+57371+72595+52680+33248</f>
        <v>2408359</v>
      </c>
      <c r="H32" s="210">
        <f>216625+74989+93559+85119+8675+5795+6190+220272+85119+165582+59732</f>
        <v>1021657</v>
      </c>
      <c r="I32" s="210">
        <f>53939+139630+307197+53929</f>
        <v>554695</v>
      </c>
      <c r="J32" s="210"/>
      <c r="K32" s="211"/>
      <c r="L32" s="57"/>
      <c r="M32" s="57"/>
      <c r="N32" s="57"/>
      <c r="O32" s="57"/>
      <c r="P32" s="57"/>
      <c r="Q32" s="57"/>
      <c r="R32" s="57"/>
      <c r="S32" s="57"/>
      <c r="T32" s="57"/>
      <c r="U32" s="57"/>
      <c r="V32" s="57"/>
      <c r="W32" s="57"/>
      <c r="X32" s="57"/>
      <c r="Y32" s="57"/>
      <c r="Z32" s="57"/>
      <c r="AA32" s="57"/>
      <c r="AB32" s="57"/>
      <c r="AC32" s="57"/>
      <c r="AD32" s="57"/>
    </row>
    <row r="33" spans="1:30" s="59" customFormat="1" ht="18">
      <c r="A33" s="212" t="s">
        <v>16</v>
      </c>
      <c r="B33" s="213" t="s">
        <v>276</v>
      </c>
      <c r="C33" s="214" t="s">
        <v>101</v>
      </c>
      <c r="D33" s="215"/>
      <c r="E33" s="216">
        <f>D31-D32</f>
        <v>6580174</v>
      </c>
      <c r="F33" s="216">
        <f>E33-E34+E35</f>
        <v>6690921</v>
      </c>
      <c r="G33" s="216">
        <f t="shared" ref="G33:J33" si="5">F33-F34+F35</f>
        <v>6920968</v>
      </c>
      <c r="H33" s="216">
        <f t="shared" si="5"/>
        <v>4228000</v>
      </c>
      <c r="I33" s="216">
        <f t="shared" si="5"/>
        <v>4417082</v>
      </c>
      <c r="J33" s="216">
        <f t="shared" si="5"/>
        <v>3622629</v>
      </c>
      <c r="K33" s="214"/>
      <c r="L33" s="57"/>
      <c r="M33" s="57"/>
      <c r="N33" s="57"/>
      <c r="O33" s="57"/>
      <c r="P33" s="57"/>
      <c r="Q33" s="57"/>
      <c r="R33" s="57"/>
      <c r="S33" s="57"/>
      <c r="T33" s="57"/>
      <c r="U33" s="57"/>
      <c r="V33" s="57"/>
      <c r="W33" s="57"/>
      <c r="X33" s="57"/>
      <c r="Y33" s="57"/>
      <c r="Z33" s="57"/>
      <c r="AA33" s="57"/>
      <c r="AB33" s="57"/>
      <c r="AC33" s="57"/>
      <c r="AD33" s="57"/>
    </row>
    <row r="34" spans="1:30" s="59" customFormat="1" ht="18">
      <c r="A34" s="207"/>
      <c r="B34" s="208" t="s">
        <v>458</v>
      </c>
      <c r="C34" s="211" t="s">
        <v>101</v>
      </c>
      <c r="D34" s="219"/>
      <c r="E34" s="210">
        <f>E32+E36</f>
        <v>852131</v>
      </c>
      <c r="F34" s="210">
        <f t="shared" ref="F34:I34" si="6">F32+F36</f>
        <v>1723749</v>
      </c>
      <c r="G34" s="210">
        <f t="shared" si="6"/>
        <v>3169327</v>
      </c>
      <c r="H34" s="210">
        <f t="shared" si="6"/>
        <v>1355623</v>
      </c>
      <c r="I34" s="210">
        <f t="shared" si="6"/>
        <v>1535669</v>
      </c>
      <c r="J34" s="210"/>
      <c r="K34" s="211"/>
      <c r="L34" s="57"/>
      <c r="M34" s="57"/>
      <c r="N34" s="57"/>
      <c r="O34" s="57"/>
      <c r="P34" s="57"/>
      <c r="Q34" s="57"/>
      <c r="R34" s="57"/>
      <c r="S34" s="57"/>
      <c r="T34" s="57"/>
      <c r="U34" s="57"/>
      <c r="V34" s="57"/>
      <c r="W34" s="57"/>
      <c r="X34" s="57"/>
      <c r="Y34" s="57"/>
      <c r="Z34" s="57"/>
      <c r="AA34" s="57"/>
      <c r="AB34" s="57"/>
      <c r="AC34" s="57"/>
      <c r="AD34" s="57"/>
    </row>
    <row r="35" spans="1:30" s="59" customFormat="1" ht="18">
      <c r="A35" s="212" t="s">
        <v>108</v>
      </c>
      <c r="B35" s="213" t="s">
        <v>273</v>
      </c>
      <c r="C35" s="214" t="s">
        <v>101</v>
      </c>
      <c r="D35" s="215"/>
      <c r="E35" s="216">
        <f>5305+14900+4358+6508+2900+9500+2107+8900+20077+2253+4400+11040+118000+150000+167137+72595+3549+3400+2816+3000+3000+4104+8178+2500+3500+4000+2815+4200+4000+3000+4500+6324+4000+3200+4800+3200+2794+3230+3200+3200+4800+4800+2500+4800+3000+1888+3000+2578+2998+2994+4978+4500+55924+72973+19905+6607+4400+69743</f>
        <v>962878</v>
      </c>
      <c r="F35" s="216">
        <f>3190+12177+3473+12400+810+2600+6995+3000+3492+3704+4178+6000+6100+8920+4784+4500+14914+2000+12178+10000+4060+10000+4381+2902+3476+4985+7671+5930+5527+6612+3382+5063+2600+4556+2488+2743+3989+3990+2895+4588+5291+4954+1982+4513+3859+3500+4131+3439+2924+3843+4077+4500+3861+3500+5286+4000+3500+3900+3450+4795+3946+3045+3852+11424+6229+3777+2890+5000+2992+2952+2916+3891+3637+3523+3200+3710+5289+4000+900000+48519+354500+277946</f>
        <v>1953796</v>
      </c>
      <c r="G35" s="216">
        <f>11933+5000+5000+15000+9500+6000+9986+9000+9500+6600+8710+7657+45000+4171+3000+5000+33795+2100+4500+4700+9000+6000+9910+9956+10235+3150+1750+5700+5934+4200+5000+5500+14800+1662+18029+4000+4000+4000+3996+1650+6500+3700+1200+6400+3000+3000+3000+4800+3000+4000+3000+4500+4800+3000+3200+5000+3000+4800+3000+26142+5700+4000+4200+5000+4000+320+8480+10993</f>
        <v>476359</v>
      </c>
      <c r="H35" s="216">
        <f>3500+3500+4500+5000+5000+5500+6000+6000+6700+8000+8000+8500+9500+15000+4000+4500+5000+5000+7000+13000+8000+10000+3500+67000+1500+1700+2000+3500+3500+4000+4000+4000+5000+5000+5000+6500+3957+6800+7000+7000+7000+4500+8223+5500+9000+9500+9818+9938+15000+10000+10000+9000+21500+12000+13500+14800+14981+27000+2500+3000+3000+4000+4000+5000+5000+5000+5000+5000+6000+6000+6000+6000+6000+6000+7000+7000+7000+7500+7500+7500+8000+7954+8000+9000+9500+10000+10000+14940+11200+12000+15000+15000+20000+48800+4994+5000+14850+3000+3982+3000+5500+5500+5000+4000+3500+5000+3000+5500+5000+3000+3000+3000+3000+4000+4000+3000+3200+3000+5500+4000+3000+4000+4500+3000+4000+5500+3000+4000+5500+6000+9500+3000+3000+3000+3300+3500+3500+4000+4000+4200+4500+4500+4500+4500+4500+4489+4600+4600+4800+4800+5000+5000+5500+6000+6000+6000+6000+12500+10000+6000+78800+83610+164669+81000</f>
        <v>1544705</v>
      </c>
      <c r="I35" s="216">
        <f>5000+5000+10600+25000+9000+14900+6000+5000+7500+13500+4000+6000+6000+3212+10000+5500+6500+6700+6500+10000+5000+7500+12500+8500+5000+2500+20000+11000+9000+26000+9000+20000+20000+15000+15000+15000+6500+10000+5000+70000+8000+10000+3500+10950+7000+4000+3200+4000+4000+4500+4200+3200+5200+5200+4000+3000+5500+3000+5000+2500+5000+3200+4000+3000+6994+4500+6500+1988+5815+7000+4200+5757+7000+4000+6000+6000+6000+10000+5000+8500+5000+5000+5200+6500+8500+5000+5700+4500+5000+5500+5500+11000</f>
        <v>741216</v>
      </c>
      <c r="J35" s="216"/>
      <c r="K35" s="214"/>
      <c r="L35" s="57"/>
      <c r="M35" s="57"/>
      <c r="N35" s="57"/>
      <c r="O35" s="57"/>
      <c r="P35" s="57"/>
      <c r="Q35" s="57"/>
      <c r="R35" s="57"/>
      <c r="S35" s="57"/>
      <c r="T35" s="57"/>
      <c r="U35" s="57"/>
      <c r="V35" s="57"/>
      <c r="W35" s="57"/>
      <c r="X35" s="57"/>
      <c r="Y35" s="57"/>
      <c r="Z35" s="57"/>
      <c r="AA35" s="57"/>
      <c r="AB35" s="57"/>
      <c r="AC35" s="57"/>
      <c r="AD35" s="57"/>
    </row>
    <row r="36" spans="1:30" s="59" customFormat="1" ht="18">
      <c r="A36" s="207"/>
      <c r="B36" s="208" t="s">
        <v>458</v>
      </c>
      <c r="C36" s="211" t="s">
        <v>101</v>
      </c>
      <c r="D36" s="209"/>
      <c r="E36" s="210"/>
      <c r="F36" s="210">
        <v>11040</v>
      </c>
      <c r="G36" s="210">
        <f>167137+72595+118000+150000+4400+14900+4358+6508+2900+9500+3190+12177+3473+12400+2107+8900+4784+20077+2253+2902+3476+4985+3549+2816+3000+3000+4104+8178+2500+3500+4000+2815+4200+4000+3000+4500+6324+4000+3200+4800+3200+2794+3230+3200+3200+4800+4800+2500+4800+3000+1888+3000+2578+2998+2994+4978+4500</f>
        <v>760968</v>
      </c>
      <c r="H36" s="210">
        <f>5930+5527+6612+3382+5063+810+2600+6995+3000+3492+3704+4178+6000+6100+8920+4500+14914+12178+4171+3000+10000+4060+10000+4381+7671+2600+4556+2488+2743+3989+3990+2895+4588+5291+4954+1982+4513+3859+3500+4131+3439+2924+3843+4077+4500+3861+3500+5286+4000+3500+3900+3450+4795+3946+3045+3852+11424+6229+3777+2890+5000+2992+2952+2916+3891+3637+3523+3200+3710+5289+4000+3351</f>
        <v>333966</v>
      </c>
      <c r="I36" s="210">
        <f>5305+11933+5000+5000+15000+9500+2000+6000+9986+9000+9500+6600+8710+7657+45000+3500+5000+33795+2100+4500+4700+9000+6000+9910+9956+3500+67000+78800+83610+2822+10235+3150+1750+5700+5934+4200+5000+5500+14800+1662+18029+4000+8480+10993+4000+4000+3996+1650+6500+3700+1200+6400+3000+3000+3000+4800+3000+4000+3000+4500+4800+3000+3200+5000+3000+4800+3000+26142+3200+5700+4000+4200+5000+4000+3200+3000+4000+6500+164669+81000</f>
        <v>980974</v>
      </c>
      <c r="J36" s="210"/>
      <c r="K36" s="211"/>
      <c r="L36" s="57"/>
      <c r="M36" s="57"/>
      <c r="N36" s="57"/>
      <c r="O36" s="57"/>
      <c r="P36" s="57"/>
      <c r="Q36" s="57"/>
      <c r="R36" s="57"/>
      <c r="S36" s="57"/>
      <c r="T36" s="57"/>
      <c r="U36" s="57"/>
      <c r="V36" s="57"/>
      <c r="W36" s="57"/>
      <c r="X36" s="57"/>
      <c r="Y36" s="57"/>
      <c r="Z36" s="57"/>
      <c r="AA36" s="57"/>
      <c r="AB36" s="57"/>
      <c r="AC36" s="57"/>
      <c r="AD36" s="57"/>
    </row>
    <row r="37" spans="1:30" s="59" customFormat="1" ht="35.25">
      <c r="A37" s="212" t="s">
        <v>106</v>
      </c>
      <c r="B37" s="213" t="s">
        <v>277</v>
      </c>
      <c r="C37" s="214" t="s">
        <v>101</v>
      </c>
      <c r="D37" s="215"/>
      <c r="E37" s="216"/>
      <c r="F37" s="216"/>
      <c r="G37" s="216"/>
      <c r="H37" s="216"/>
      <c r="I37" s="216"/>
      <c r="J37" s="216"/>
      <c r="K37" s="214"/>
      <c r="L37" s="57"/>
      <c r="M37" s="57"/>
      <c r="N37" s="57"/>
      <c r="O37" s="57"/>
      <c r="P37" s="57"/>
      <c r="Q37" s="57"/>
      <c r="R37" s="57"/>
      <c r="S37" s="57"/>
      <c r="T37" s="57"/>
      <c r="U37" s="57"/>
      <c r="V37" s="57"/>
      <c r="W37" s="57"/>
      <c r="X37" s="57"/>
      <c r="Y37" s="57"/>
      <c r="Z37" s="57"/>
      <c r="AA37" s="57"/>
      <c r="AB37" s="57"/>
      <c r="AC37" s="57"/>
      <c r="AD37" s="57"/>
    </row>
    <row r="38" spans="1:30" s="59" customFormat="1" ht="35.25">
      <c r="A38" s="207"/>
      <c r="B38" s="208" t="s">
        <v>459</v>
      </c>
      <c r="C38" s="211" t="s">
        <v>101</v>
      </c>
      <c r="D38" s="209"/>
      <c r="E38" s="210">
        <f>E31</f>
        <v>6580174</v>
      </c>
      <c r="F38" s="210">
        <f t="shared" ref="F38:I38" si="7">F31</f>
        <v>5728043</v>
      </c>
      <c r="G38" s="210">
        <f t="shared" si="7"/>
        <v>4015334</v>
      </c>
      <c r="H38" s="210">
        <f t="shared" si="7"/>
        <v>1606975</v>
      </c>
      <c r="I38" s="210">
        <f t="shared" si="7"/>
        <v>585318</v>
      </c>
      <c r="J38" s="210"/>
      <c r="K38" s="211"/>
      <c r="L38" s="57"/>
      <c r="M38" s="57"/>
      <c r="N38" s="57"/>
      <c r="O38" s="57"/>
      <c r="P38" s="57"/>
      <c r="Q38" s="57"/>
      <c r="R38" s="57"/>
      <c r="S38" s="57"/>
      <c r="T38" s="57"/>
      <c r="U38" s="57"/>
      <c r="V38" s="57"/>
      <c r="W38" s="57"/>
      <c r="X38" s="57"/>
      <c r="Y38" s="57"/>
      <c r="Z38" s="57"/>
      <c r="AA38" s="57"/>
      <c r="AB38" s="57"/>
      <c r="AC38" s="57"/>
      <c r="AD38" s="57"/>
    </row>
    <row r="39" spans="1:30" s="59" customFormat="1" ht="35.25">
      <c r="A39" s="207"/>
      <c r="B39" s="208" t="s">
        <v>460</v>
      </c>
      <c r="C39" s="211" t="s">
        <v>101</v>
      </c>
      <c r="D39" s="209"/>
      <c r="E39" s="210"/>
      <c r="F39" s="210"/>
      <c r="G39" s="210"/>
      <c r="H39" s="210"/>
      <c r="I39" s="210"/>
      <c r="J39" s="210">
        <f>J33+J31</f>
        <v>3653252</v>
      </c>
      <c r="K39" s="211"/>
      <c r="L39" s="57"/>
      <c r="M39" s="57"/>
      <c r="N39" s="57"/>
      <c r="O39" s="57"/>
      <c r="P39" s="57"/>
      <c r="Q39" s="57"/>
      <c r="R39" s="57"/>
      <c r="S39" s="57"/>
      <c r="T39" s="57"/>
      <c r="U39" s="57"/>
      <c r="V39" s="57"/>
      <c r="W39" s="57"/>
      <c r="X39" s="57"/>
      <c r="Y39" s="57"/>
      <c r="Z39" s="57"/>
      <c r="AA39" s="57"/>
      <c r="AB39" s="57"/>
      <c r="AC39" s="57"/>
      <c r="AD39" s="57"/>
    </row>
    <row r="40" spans="1:30" s="59" customFormat="1" ht="18">
      <c r="A40" s="198">
        <v>3</v>
      </c>
      <c r="B40" s="199" t="s">
        <v>140</v>
      </c>
      <c r="C40" s="199"/>
      <c r="D40" s="200"/>
      <c r="E40" s="201"/>
      <c r="F40" s="201"/>
      <c r="G40" s="201"/>
      <c r="H40" s="201"/>
      <c r="I40" s="201"/>
      <c r="J40" s="201"/>
      <c r="K40" s="198"/>
      <c r="L40" s="57"/>
      <c r="M40" s="57"/>
      <c r="N40" s="57"/>
      <c r="O40" s="57"/>
      <c r="P40" s="57"/>
      <c r="Q40" s="57"/>
      <c r="R40" s="57"/>
      <c r="S40" s="57"/>
      <c r="T40" s="57"/>
      <c r="U40" s="57"/>
      <c r="V40" s="57"/>
      <c r="W40" s="57"/>
      <c r="X40" s="57"/>
      <c r="Y40" s="57"/>
      <c r="Z40" s="57"/>
      <c r="AA40" s="57"/>
      <c r="AB40" s="57"/>
      <c r="AC40" s="57"/>
      <c r="AD40" s="57"/>
    </row>
    <row r="41" spans="1:30" s="59" customFormat="1" ht="35.25">
      <c r="A41" s="212" t="s">
        <v>15</v>
      </c>
      <c r="B41" s="213" t="s">
        <v>271</v>
      </c>
      <c r="C41" s="214" t="s">
        <v>101</v>
      </c>
      <c r="D41" s="216"/>
      <c r="E41" s="216">
        <f>85857+1500-2600+52500+25600+5000+5000+12900-383+733+240+578+1300+1000+1769+1100+1382+1100+1400+1775+1906+1086+2405+1200+2600+1400+500394+709+400+371+533+245+368+353+715+1747+670+695+880+1500+1241+1015+25+307+353+1219+900+599+1500+845+1800+1200+1300+282+318+1141+830+830+8800+810+1440+815+2000+1470+1500+1085+1030+1400+1500+1700+2150+1000+1600+820+900+1140+1510+900+1610+1000+825+1630+700+690+52500+25600+5000+5000+12900-383+733+240+1300+1000+1769+1100+1382+1100+1400+1775+1906+1086+2405+1200+2600+1400+500+394+709+400+371+533+245+368+353+715+1747+670+695+880+1500+1241+1015+25+307+353+1219+900+599+1500+845+1800+1200+1300+282+318+1141+830+830+880+810+1440+815+2000+1470+1500+1085+1030+1400+1500+1700+2150+1000+1600+820+900+1140+1510+900+1610+1000+825+1630+700+690+25600+52500+10000+4500-500-500+5000+394+709+400+371+533+245+368+353+18352-459-294-273-97-101-273-1000-371-328-441-649+39301+8105+17034-5000+3000+2673+13786+71600+1250+1610+1383+1200+10687+700+240+1300+4675+2190+315+3347+1324+2528+699+542+3872+15445+7459+2891+3100+15204+7500+4818+1100+1382+1100+578+4261</f>
        <v>1321799</v>
      </c>
      <c r="F41" s="216">
        <f>58273+20982-4000-500-2000+10000+10000+4750+326+2957+141+450+300+75+500+63+1888+1871+106+129+933+165+5262+151+85+1176+91+481+205+244+344+86+489+836+1075+999+888+1286+527+732+1568+740+845+1605+177+797+1500+1275+798+1527+128+597+5000+9000+11883+15000+7497+37000+105195+2255+3642+7000+1150+710+3375+13889+45900+6084+20000+10000+2600+10000</f>
        <v>451103</v>
      </c>
      <c r="G41" s="216">
        <f>70756-3385-4701-387+70000+7500+1354+4200+45100+111636+35000+8000+8000+10000+8000+20000+10167+10981+8000+1200+3000+5300+3000+4117+95613+1500+38024+2000+43000+19651+18234</f>
        <v>654860</v>
      </c>
      <c r="H41" s="216">
        <f>17837+11368+27623+6394+11075+10000+583+60283+44857+10000+9000+1200+27000+25000+2500+22000+12000+10981+10500+24763+3710+2085+9323+9040+9040</f>
        <v>378162</v>
      </c>
      <c r="I41" s="216">
        <f>12214+11184+11311+5264+7538+19101+703188+10500+16122+15350+495+600+13000+1445+15350+4000+163+4960+12981+7000+22304+1000+5000</f>
        <v>900070</v>
      </c>
      <c r="J41" s="216"/>
      <c r="K41" s="214"/>
      <c r="L41" s="57"/>
      <c r="M41" s="57"/>
      <c r="N41" s="57"/>
      <c r="O41" s="57"/>
      <c r="P41" s="57"/>
      <c r="Q41" s="57"/>
      <c r="R41" s="57"/>
      <c r="S41" s="57"/>
      <c r="T41" s="57"/>
      <c r="U41" s="57"/>
      <c r="V41" s="57"/>
      <c r="W41" s="57"/>
      <c r="X41" s="57"/>
      <c r="Y41" s="57"/>
      <c r="Z41" s="57"/>
      <c r="AA41" s="57"/>
      <c r="AB41" s="57"/>
      <c r="AC41" s="57"/>
      <c r="AD41" s="57"/>
    </row>
    <row r="42" spans="1:30" s="59" customFormat="1" ht="18">
      <c r="A42" s="207"/>
      <c r="B42" s="208" t="s">
        <v>458</v>
      </c>
      <c r="C42" s="211" t="s">
        <v>101</v>
      </c>
      <c r="D42" s="209"/>
      <c r="E42" s="220">
        <f>542+2000+2840+2119+1000+270+2000+3000+5000+12900-383+1086+2405+1200+2600+900+599+1500+845+1800+1200+1300+282+318+1141+830+830+8800+810+1440+815+2000+1470+500+500+500+749+1500+900+845+1800+1200+1300+282+318+1141+830+830+880+810+1440+815+2000+1470+2405+1200+2600+2000+2000+1666+2000+200+1610+315+1324+2528+542+3872+2119+2840+270+1000+2800+4085+733+1086</f>
        <v>125264</v>
      </c>
      <c r="F42" s="220">
        <f>155+69+2000+1536+384+800+519+699+1852+2000+606+1234+2000+1985+141+1888+5262+1075+999+888+1286+527+732+1568+740+845+1605+177+797+1500+1275+798+1527+597+105195+2255+3642+1150+710+3375+13889+45900+6084+2600</f>
        <v>224866</v>
      </c>
      <c r="G42" s="210">
        <f>2925+3634+1920+7250+20000+1354+45100+111636+10000+3897+95613+43000</f>
        <v>346329</v>
      </c>
      <c r="H42" s="210">
        <f>2950+3686+2455+27623+6394+11075+23052+18000+19231+1300+2085+60283+2085</f>
        <v>180219</v>
      </c>
      <c r="I42" s="210">
        <f>2871+5543+19101+26500+12000+164715+10500+16122+15350+13000+15350+4000+5000</f>
        <v>310052</v>
      </c>
      <c r="J42" s="210"/>
      <c r="K42" s="217"/>
      <c r="L42" s="57"/>
      <c r="M42" s="57"/>
      <c r="N42" s="57"/>
      <c r="O42" s="57"/>
      <c r="P42" s="57"/>
      <c r="Q42" s="57"/>
      <c r="R42" s="57"/>
      <c r="S42" s="57"/>
      <c r="T42" s="57"/>
      <c r="U42" s="57"/>
      <c r="V42" s="57"/>
      <c r="W42" s="57"/>
      <c r="X42" s="57"/>
      <c r="Y42" s="57"/>
      <c r="Z42" s="57"/>
      <c r="AA42" s="57"/>
      <c r="AB42" s="57"/>
      <c r="AC42" s="57"/>
      <c r="AD42" s="57"/>
    </row>
    <row r="43" spans="1:30" s="59" customFormat="1" ht="18">
      <c r="A43" s="212" t="s">
        <v>16</v>
      </c>
      <c r="B43" s="213" t="s">
        <v>276</v>
      </c>
      <c r="C43" s="214" t="s">
        <v>101</v>
      </c>
      <c r="D43" s="215"/>
      <c r="E43" s="221"/>
      <c r="F43" s="222">
        <f>500+7601+500+3000+7601+3000+1000+3500+500+3000+980+980+600+600+740+1050+2000+630+1170+1000+760+1000+1000+780+1250+1600+1000+850+1200+800+850+750+810+810+1200+1270+710+510+900+980+980+600+600+740+1050+2000+630+1170+1000+760+1000+1000+780+1250+1600+1000+850+1200+800+850+750+810+810+1200+1270+710+510+900+600+720+550+730+339+1400+1400+1601+10000+7300+9000+11883+15000+7497+37000+105195+5000+5500+5500+6000+5000+6000+2255+3642+6500+3500+1150+710+3375+5000+5000+13889+45900+6084+20000+10000+10000+2600+5000+5000+10000</f>
        <v>488622</v>
      </c>
      <c r="G43" s="216">
        <f>1388+1387+1562+1357+610+5050+556+556+900+3667+1228+871+2916+1000+230+4198+2200+2200+1321+1321+1416+1417+1630+1630+2450+2450+2495+3514+4621+3579+3493+1750+1750+1198+1775+2210+2128+2996+911+740+584+718+760+984+2100+645+605+1000+789+1177+1050+720+1025+1692+1050+760+1290+810+465+782+800+800+1240+1370+600+1110+800+949+747+505+735+2055+1615+1452+1514+1654+1245+1283+853+1464+1646+1504+784+1356+1211+1075+1309+1048+866+1229+1334+1475+1237+1100+1678+1300+1175+1230+1078+1533+1275+946+1233+3641+838+1100+898+1029+771+1565+934+916+910+1226+1139+1086+998+1144+1645+1275+1091+3937+3767+2215+2151+900+1625+4184+8316+15000+15000+45100+111636+107000+8000+18000+8000+20000+8000+8000+26167+383770-7100-55302-85982+18234</f>
        <v>841914</v>
      </c>
      <c r="H43" s="216">
        <f>1916+4198+2495+3514+3493+1117+2500+1828+1134+1303+2333+2100+3474+3129+3304+1450+3049+1117+2157+8000+285+1260+1350+1410+1500+1800+2973+2986+1453+1245+1283+852+1465+1646+1505+1356+1212+1075+1309+1047+866+1230+1335+1475+1238+1100+1679+1300+1175+1230+1077+1533+1276+945+1234+3641+1246+1246+1245+2027+1152+1995+1862+1862+1862+1498+1862+1246+1862+1419+1512+1862+959+1008+1554+1862+837+1099+898+1565+934+916+909+1226+1139+1085+997+1145+1645+1275-959+1498+1890+3500+1028+1862+1309+1090+1554+1200+1988+1270+4356+1418+2565+2670+2214+1716+2150+1309+1554+1712+4800+700+3500+1200+960+11716-583+28000+28515+60283+213857+18000+29200+27000+25000+5000+19000+42000+24500+218988+7000</f>
        <v>959298</v>
      </c>
      <c r="I43" s="216">
        <f>1828+1134+1303+2333+499+2475+2229+2354+790+1061+6400+525+735+945+1050+1050+1155+1260+1260+1407+1680+1680+1785+1995+3150+1080+1215+1350+1350+3990+3510+2160+2700+1080+1128+1200+1440+2378+2390+525+27344+225+425+500+735+735+840+840+840+1050+1050+1050+1365+1385+1400+1470+1470+1470+1575+2960+1050+1890+1555+2100+2100+2100+2100+2100+3150+3500+2520+2835+5180+5241+5670+675+810+810+1080+1080+1350+1350+1350+1350+1350+1620+1620+1620+1620+1620+1620+1890+2100+1890+2025+2025+2025+2160+2147+2160+2430+2565+2700+2700+2989+3024+3600+4050+4050+5400+12960+1246+1246+1245+2027+1152+1995+1498+1246+1417+553+1008+1554+1484+2500+810+1314+2409+2190+1314+1314+1314+1314+1752+1752+1314+1402+1028+1280+1554+1314+3020+1008+1260+1680+1436+1238+792+2409+1260+975+1386+2520+3990+1080+1080+1080+1188+1260+1260+1440+1440+1512+1620+1620+1620+1620+1620+1620+1656+1656+1728+1728+1800+1800+1980+2160+2160+2160+2160+3000+3300+2160+732+2906+1750+5198+1972+3435+1309+1554+1711+450+310+1050+1925+3010+3250+630+3320+3400+840+2275+10000+20000+40000+40000+522931</f>
        <v>1038200</v>
      </c>
      <c r="J43" s="216"/>
      <c r="K43" s="223"/>
      <c r="L43" s="57"/>
      <c r="M43" s="57"/>
      <c r="N43" s="57"/>
      <c r="O43" s="57"/>
      <c r="P43" s="57"/>
      <c r="Q43" s="57"/>
      <c r="R43" s="57"/>
      <c r="S43" s="57"/>
      <c r="T43" s="57"/>
      <c r="U43" s="57"/>
      <c r="V43" s="57"/>
      <c r="W43" s="57"/>
      <c r="X43" s="57"/>
      <c r="Y43" s="57"/>
      <c r="Z43" s="57"/>
      <c r="AA43" s="57"/>
      <c r="AB43" s="57"/>
      <c r="AC43" s="57"/>
      <c r="AD43" s="57"/>
    </row>
    <row r="44" spans="1:30" s="59" customFormat="1" ht="18">
      <c r="A44" s="207"/>
      <c r="B44" s="208" t="s">
        <v>458</v>
      </c>
      <c r="C44" s="211" t="s">
        <v>101</v>
      </c>
      <c r="D44" s="209"/>
      <c r="E44" s="220">
        <f>E42+E46</f>
        <v>125264</v>
      </c>
      <c r="F44" s="220">
        <f t="shared" ref="F44:I44" si="8">F42+F46</f>
        <v>224866</v>
      </c>
      <c r="G44" s="220">
        <f t="shared" si="8"/>
        <v>453292</v>
      </c>
      <c r="H44" s="220">
        <f t="shared" si="8"/>
        <v>258835</v>
      </c>
      <c r="I44" s="220">
        <f t="shared" si="8"/>
        <v>835089</v>
      </c>
      <c r="J44" s="210"/>
      <c r="K44" s="211"/>
      <c r="L44" s="57"/>
      <c r="M44" s="57"/>
      <c r="N44" s="57"/>
      <c r="O44" s="57"/>
      <c r="P44" s="57"/>
      <c r="Q44" s="57"/>
      <c r="R44" s="57"/>
      <c r="S44" s="57"/>
      <c r="T44" s="57"/>
      <c r="U44" s="57"/>
      <c r="V44" s="57"/>
      <c r="W44" s="57"/>
      <c r="X44" s="57"/>
      <c r="Y44" s="57"/>
      <c r="Z44" s="57"/>
      <c r="AA44" s="57"/>
      <c r="AB44" s="57"/>
      <c r="AC44" s="57"/>
      <c r="AD44" s="57"/>
    </row>
    <row r="45" spans="1:30" s="59" customFormat="1" ht="18">
      <c r="A45" s="212" t="s">
        <v>108</v>
      </c>
      <c r="B45" s="213" t="s">
        <v>273</v>
      </c>
      <c r="C45" s="214" t="s">
        <v>101</v>
      </c>
      <c r="D45" s="215"/>
      <c r="E45" s="216">
        <f>1500+5809+1860+840+3000+1103+1150+1200+1232+1000+1500+2800+835+1225+1400+985+1453+1400+1050+1575+2250+1400+1120+1680+1120+1050+1225+1120+1120+1680+1680+840+1000+1033+1015+1033+1750+1575+2359+4085+2304+19249+6500+2700+2359+25000+5000</f>
        <v>126164</v>
      </c>
      <c r="F45" s="224">
        <f>2000+2000+895+2000+1000+1765+729+900+500+500+500+500+500+500+500+1000+2000+1764+1775+1000+2000+1000+650+1120+650+740+1000+1025+900+1200+1350+1450+1000+1350+1050+1000+1100+1000+900+1000+1000+1100+1000+950+1400+1000+800+1050+950+1250+1000+850+1000+3000+950+1100+730+1200+750+750+730+950+920+900+810+950+1350+1050+760+1400+1207+2475+1650+900+1350+160000</f>
        <v>243045</v>
      </c>
      <c r="G45" s="216">
        <f>1593+972+1117+2025+2565+1800+1001+2978+2682+2832+1850+2612+1750+1750+1850+2086+1800+1500+1500+1500+9125+21284+1068+1068+1067+1445+1737+987+1050+1710+798+798+798+1284+798+1068+798+1215+1296+798+864+1332+798+1284+810+3000+1524+798+1122+1332+1200+852+1170+1270+4356+1418+1575+2565+2670+2451+2970+1122+1332+1467+1495+3000</f>
        <v>131732</v>
      </c>
      <c r="H45" s="216">
        <f>1050+630+810+900+900+990+1080+1080+1080+990+1206+1440+1440+1440+1530+1710+2700+2700+1890+1050+12311+850+1000+630+630+720+720+720+900+900+900+1170+1187+1200+1260+1260+1260+1260+1350+1480+900+1620+1620+1710+2151+1800+1800+1800+1800+1800+2700+3000+2160+2430+4440+4500+4860+1890+3240+1350+810+1485+1350+810+810+810+810+1080+1080+810+864+1028+1862+1309+810+1040+720+900+1200+1386+810+1080+1485+1890+1260+990+1800+1850+1498+1500+4455+900+1500+900+1650+2580+1500-1500+720+18000+18000+83448+32000</f>
        <v>305185</v>
      </c>
      <c r="I45" s="216">
        <f>900+1500+4500+2700+3600+1080+900+1350+2430+720+1080+1080+684+1800+1670+1950+2010+1950+2250+1500+2250+3300+1500+1500+720+1000+1000+1000+7800+1170+1000+1000+1000+1000+1000+1950+1000+1000+5000+900+1800+1080+1080+810+798+1680+1680+1575+1243+459+1820+1820+1400+1080+2310+1080+1800+860+1050+1080+1440+1080+2448+1575+2275+696+2035+2450+1470+2015+2450+1400+600+2100+600+2100+1785+1050+1255+1820+1565+1680+1750+1995+1145+1050+3285+2100+1200+1155+1050+1725+1655+2310</f>
        <v>154558</v>
      </c>
      <c r="J45" s="216"/>
      <c r="K45" s="223"/>
      <c r="L45" s="57"/>
      <c r="M45" s="57"/>
      <c r="N45" s="57"/>
      <c r="O45" s="57"/>
      <c r="P45" s="57"/>
      <c r="Q45" s="57"/>
      <c r="R45" s="57"/>
      <c r="S45" s="57"/>
      <c r="T45" s="57"/>
      <c r="U45" s="57"/>
      <c r="V45" s="57"/>
      <c r="W45" s="57"/>
      <c r="X45" s="57"/>
      <c r="Y45" s="57"/>
      <c r="Z45" s="57"/>
      <c r="AA45" s="57"/>
      <c r="AB45" s="57"/>
      <c r="AC45" s="57"/>
      <c r="AD45" s="57"/>
    </row>
    <row r="46" spans="1:30" s="59" customFormat="1" ht="18">
      <c r="A46" s="207"/>
      <c r="B46" s="208" t="s">
        <v>458</v>
      </c>
      <c r="C46" s="211" t="s">
        <v>101</v>
      </c>
      <c r="D46" s="209"/>
      <c r="E46" s="225"/>
      <c r="F46" s="225"/>
      <c r="G46" s="220">
        <f>1562+1357+610+5050+871+2916+230+4198+556+556+900+3667+1228+2210+2128+2996+911+584+718+760+984+2100+645+605+1000+789+1177+1050+720+1025+1692+1050+760+1290+810+465+782+800+800+1240+1370+600+1110+800+949+747+505+735+2055+1029+771+4184+8316+15000+15000</f>
        <v>106963</v>
      </c>
      <c r="H46" s="220">
        <f>2495+3514+3493+1117+285+2500+1453+1245+1283+852+1645+1646+1505+1356+1212+1075+1309+1047+866+1230+1335+1475+1238+1100+1679+1300+1175+1230+1077+1533+1276+945+1234+3641+837+1099+898+1565+934+916+909+1226+1139+1085+997+1145+1645+1275-959+1090+2214+2150+5000+2085</f>
        <v>78616</v>
      </c>
      <c r="I46" s="220">
        <f>1828+1134+1303+2333+499+2475+2229+2354+790+1061+6400+525+1080+1128+1200+1440+2378+2390+525+27344+1246+1246+1245+2027+1152+1995+1498+1246+1417+553+1008+1554+1484+2500+1402+1028+1280+1554+975+732+1972+3435+1309+1554+1711+3320+3400+40000+40000+15350+15350+15350+15350+15350+15350+15350+15350+4000+15350+15350+15350+15350+15350+16800+14981+77225+28222</f>
        <v>525037</v>
      </c>
      <c r="J46" s="210"/>
      <c r="K46" s="211"/>
      <c r="L46" s="57"/>
      <c r="M46" s="57"/>
      <c r="N46" s="57"/>
      <c r="O46" s="57"/>
      <c r="P46" s="57"/>
      <c r="Q46" s="57"/>
      <c r="R46" s="57"/>
      <c r="S46" s="57"/>
      <c r="T46" s="57"/>
      <c r="U46" s="57"/>
      <c r="V46" s="57"/>
      <c r="W46" s="57"/>
      <c r="X46" s="57"/>
      <c r="Y46" s="57"/>
      <c r="Z46" s="57"/>
      <c r="AA46" s="57"/>
      <c r="AB46" s="57"/>
      <c r="AC46" s="57"/>
      <c r="AD46" s="57"/>
    </row>
    <row r="47" spans="1:30" s="59" customFormat="1" ht="35.25">
      <c r="A47" s="212" t="s">
        <v>106</v>
      </c>
      <c r="B47" s="213" t="s">
        <v>277</v>
      </c>
      <c r="C47" s="214" t="s">
        <v>101</v>
      </c>
      <c r="D47" s="226"/>
      <c r="E47" s="227"/>
      <c r="F47" s="227"/>
      <c r="G47" s="227"/>
      <c r="H47" s="227"/>
      <c r="I47" s="227"/>
      <c r="J47" s="216"/>
      <c r="K47" s="223"/>
      <c r="L47" s="57"/>
      <c r="M47" s="57"/>
      <c r="N47" s="57"/>
      <c r="O47" s="57"/>
      <c r="P47" s="57"/>
      <c r="Q47" s="57"/>
      <c r="R47" s="57"/>
      <c r="S47" s="57"/>
      <c r="T47" s="57"/>
      <c r="U47" s="57"/>
      <c r="V47" s="57"/>
      <c r="W47" s="57"/>
      <c r="X47" s="57"/>
      <c r="Y47" s="57"/>
      <c r="Z47" s="57"/>
      <c r="AA47" s="57"/>
      <c r="AB47" s="57"/>
      <c r="AC47" s="57"/>
      <c r="AD47" s="57"/>
    </row>
    <row r="48" spans="1:30" s="59" customFormat="1" ht="35.25">
      <c r="A48" s="207"/>
      <c r="B48" s="208" t="s">
        <v>459</v>
      </c>
      <c r="C48" s="211" t="s">
        <v>101</v>
      </c>
      <c r="D48" s="228"/>
      <c r="E48" s="220">
        <f>E41</f>
        <v>1321799</v>
      </c>
      <c r="F48" s="220">
        <f t="shared" ref="F48:I48" si="9">F41</f>
        <v>451103</v>
      </c>
      <c r="G48" s="220">
        <f t="shared" si="9"/>
        <v>654860</v>
      </c>
      <c r="H48" s="220">
        <f t="shared" si="9"/>
        <v>378162</v>
      </c>
      <c r="I48" s="220">
        <f t="shared" si="9"/>
        <v>900070</v>
      </c>
      <c r="J48" s="229"/>
      <c r="K48" s="217"/>
      <c r="L48" s="57"/>
      <c r="M48" s="57"/>
      <c r="N48" s="57"/>
      <c r="O48" s="57"/>
      <c r="P48" s="57"/>
      <c r="Q48" s="57"/>
      <c r="R48" s="57"/>
      <c r="S48" s="57"/>
      <c r="T48" s="57"/>
      <c r="U48" s="57"/>
      <c r="V48" s="57"/>
      <c r="W48" s="57"/>
      <c r="X48" s="57"/>
      <c r="Y48" s="57"/>
      <c r="Z48" s="57"/>
      <c r="AA48" s="57"/>
      <c r="AB48" s="57"/>
      <c r="AC48" s="57"/>
      <c r="AD48" s="57"/>
    </row>
    <row r="49" spans="1:30" s="59" customFormat="1" ht="35.25">
      <c r="A49" s="207"/>
      <c r="B49" s="208" t="s">
        <v>460</v>
      </c>
      <c r="C49" s="211" t="s">
        <v>101</v>
      </c>
      <c r="D49" s="228"/>
      <c r="E49" s="230"/>
      <c r="F49" s="230"/>
      <c r="G49" s="230"/>
      <c r="H49" s="230"/>
      <c r="I49" s="230"/>
      <c r="J49" s="210"/>
      <c r="K49" s="217"/>
      <c r="L49" s="57"/>
      <c r="M49" s="57"/>
      <c r="N49" s="57"/>
      <c r="O49" s="57"/>
      <c r="P49" s="57"/>
      <c r="Q49" s="57"/>
      <c r="R49" s="57"/>
      <c r="S49" s="57"/>
      <c r="T49" s="57"/>
      <c r="U49" s="57"/>
      <c r="V49" s="57"/>
      <c r="W49" s="57"/>
      <c r="X49" s="57"/>
      <c r="Y49" s="57"/>
      <c r="Z49" s="57"/>
      <c r="AA49" s="57"/>
      <c r="AB49" s="57"/>
      <c r="AC49" s="57"/>
      <c r="AD49" s="57"/>
    </row>
    <row r="50" spans="1:30" s="59" customFormat="1" ht="18">
      <c r="A50" s="198">
        <v>4</v>
      </c>
      <c r="B50" s="199" t="s">
        <v>139</v>
      </c>
      <c r="C50" s="199"/>
      <c r="D50" s="200"/>
      <c r="E50" s="201"/>
      <c r="F50" s="201"/>
      <c r="G50" s="201"/>
      <c r="H50" s="201"/>
      <c r="I50" s="201"/>
      <c r="J50" s="201"/>
      <c r="K50" s="198"/>
      <c r="L50" s="57"/>
      <c r="M50" s="57"/>
      <c r="N50" s="57"/>
      <c r="O50" s="57"/>
      <c r="P50" s="57"/>
      <c r="Q50" s="57"/>
      <c r="R50" s="57"/>
      <c r="S50" s="57"/>
      <c r="T50" s="57"/>
      <c r="U50" s="57"/>
      <c r="V50" s="57"/>
      <c r="W50" s="57"/>
      <c r="X50" s="57"/>
      <c r="Y50" s="57"/>
      <c r="Z50" s="57"/>
      <c r="AA50" s="57"/>
      <c r="AB50" s="57"/>
      <c r="AC50" s="57"/>
      <c r="AD50" s="57"/>
    </row>
    <row r="51" spans="1:30" s="59" customFormat="1" ht="35.25">
      <c r="A51" s="212" t="s">
        <v>15</v>
      </c>
      <c r="B51" s="213" t="s">
        <v>271</v>
      </c>
      <c r="C51" s="214" t="s">
        <v>101</v>
      </c>
      <c r="D51" s="216"/>
      <c r="E51" s="216">
        <f>E41</f>
        <v>1321799</v>
      </c>
      <c r="F51" s="216">
        <f t="shared" ref="F51:I52" si="10">F41</f>
        <v>451103</v>
      </c>
      <c r="G51" s="216">
        <f t="shared" si="10"/>
        <v>654860</v>
      </c>
      <c r="H51" s="216">
        <f t="shared" si="10"/>
        <v>378162</v>
      </c>
      <c r="I51" s="216">
        <f t="shared" si="10"/>
        <v>900070</v>
      </c>
      <c r="J51" s="216"/>
      <c r="K51" s="214"/>
      <c r="L51" s="57"/>
      <c r="M51" s="57"/>
      <c r="N51" s="57"/>
      <c r="O51" s="57"/>
      <c r="P51" s="57"/>
      <c r="Q51" s="57"/>
      <c r="R51" s="57"/>
      <c r="S51" s="57"/>
      <c r="T51" s="57"/>
      <c r="U51" s="57"/>
      <c r="V51" s="57"/>
      <c r="W51" s="57"/>
      <c r="X51" s="57"/>
      <c r="Y51" s="57"/>
      <c r="Z51" s="57"/>
      <c r="AA51" s="57"/>
      <c r="AB51" s="57"/>
      <c r="AC51" s="57"/>
      <c r="AD51" s="57"/>
    </row>
    <row r="52" spans="1:30" s="59" customFormat="1" ht="18">
      <c r="A52" s="207"/>
      <c r="B52" s="208" t="s">
        <v>458</v>
      </c>
      <c r="C52" s="211" t="s">
        <v>101</v>
      </c>
      <c r="D52" s="209"/>
      <c r="E52" s="220">
        <f>E42</f>
        <v>125264</v>
      </c>
      <c r="F52" s="220">
        <f t="shared" si="10"/>
        <v>224866</v>
      </c>
      <c r="G52" s="220">
        <f t="shared" si="10"/>
        <v>346329</v>
      </c>
      <c r="H52" s="220">
        <f t="shared" si="10"/>
        <v>180219</v>
      </c>
      <c r="I52" s="220">
        <f t="shared" si="10"/>
        <v>310052</v>
      </c>
      <c r="J52" s="210"/>
      <c r="K52" s="223"/>
      <c r="L52" s="57"/>
      <c r="M52" s="57"/>
      <c r="N52" s="57"/>
      <c r="O52" s="57"/>
      <c r="P52" s="57"/>
      <c r="Q52" s="57"/>
      <c r="R52" s="57"/>
      <c r="S52" s="57"/>
      <c r="T52" s="57"/>
      <c r="U52" s="57"/>
      <c r="V52" s="57"/>
      <c r="W52" s="57"/>
      <c r="X52" s="57"/>
      <c r="Y52" s="57"/>
      <c r="Z52" s="57"/>
      <c r="AA52" s="57"/>
      <c r="AB52" s="57"/>
      <c r="AC52" s="57"/>
      <c r="AD52" s="57"/>
    </row>
    <row r="53" spans="1:30" s="59" customFormat="1" ht="18">
      <c r="A53" s="212" t="s">
        <v>16</v>
      </c>
      <c r="B53" s="213" t="s">
        <v>276</v>
      </c>
      <c r="C53" s="214" t="s">
        <v>101</v>
      </c>
      <c r="D53" s="215"/>
      <c r="E53" s="216">
        <f t="shared" ref="E53:I56" si="11">E43</f>
        <v>0</v>
      </c>
      <c r="F53" s="216">
        <f t="shared" si="11"/>
        <v>488622</v>
      </c>
      <c r="G53" s="216">
        <f t="shared" si="11"/>
        <v>841914</v>
      </c>
      <c r="H53" s="216">
        <f t="shared" si="11"/>
        <v>959298</v>
      </c>
      <c r="I53" s="216">
        <f t="shared" si="11"/>
        <v>1038200</v>
      </c>
      <c r="J53" s="216"/>
      <c r="K53" s="223"/>
      <c r="L53" s="57"/>
      <c r="M53" s="57"/>
      <c r="N53" s="57"/>
      <c r="O53" s="57"/>
      <c r="P53" s="57"/>
      <c r="Q53" s="57"/>
      <c r="R53" s="57"/>
      <c r="S53" s="57"/>
      <c r="T53" s="57"/>
      <c r="U53" s="57"/>
      <c r="V53" s="57"/>
      <c r="W53" s="57"/>
      <c r="X53" s="57"/>
      <c r="Y53" s="57"/>
      <c r="Z53" s="57"/>
      <c r="AA53" s="57"/>
      <c r="AB53" s="57"/>
      <c r="AC53" s="57"/>
      <c r="AD53" s="57"/>
    </row>
    <row r="54" spans="1:30" s="59" customFormat="1" ht="18">
      <c r="A54" s="207"/>
      <c r="B54" s="208" t="s">
        <v>458</v>
      </c>
      <c r="C54" s="211" t="s">
        <v>101</v>
      </c>
      <c r="D54" s="209"/>
      <c r="E54" s="220">
        <f t="shared" si="11"/>
        <v>125264</v>
      </c>
      <c r="F54" s="220">
        <f t="shared" si="11"/>
        <v>224866</v>
      </c>
      <c r="G54" s="220">
        <f t="shared" si="11"/>
        <v>453292</v>
      </c>
      <c r="H54" s="220">
        <f t="shared" si="11"/>
        <v>258835</v>
      </c>
      <c r="I54" s="220">
        <f t="shared" si="11"/>
        <v>835089</v>
      </c>
      <c r="J54" s="210"/>
      <c r="K54" s="211"/>
      <c r="L54" s="57"/>
      <c r="M54" s="57"/>
      <c r="N54" s="57"/>
      <c r="O54" s="57"/>
      <c r="P54" s="57"/>
      <c r="Q54" s="57"/>
      <c r="R54" s="57"/>
      <c r="S54" s="57"/>
      <c r="T54" s="57"/>
      <c r="U54" s="57"/>
      <c r="V54" s="57"/>
      <c r="W54" s="57"/>
      <c r="X54" s="57"/>
      <c r="Y54" s="57"/>
      <c r="Z54" s="57"/>
      <c r="AA54" s="57"/>
      <c r="AB54" s="57"/>
      <c r="AC54" s="57"/>
      <c r="AD54" s="57"/>
    </row>
    <row r="55" spans="1:30" s="59" customFormat="1" ht="18">
      <c r="A55" s="212" t="s">
        <v>108</v>
      </c>
      <c r="B55" s="213" t="s">
        <v>273</v>
      </c>
      <c r="C55" s="214" t="s">
        <v>101</v>
      </c>
      <c r="D55" s="215"/>
      <c r="E55" s="216">
        <f>E45*90%</f>
        <v>113547.6</v>
      </c>
      <c r="F55" s="216">
        <f t="shared" si="11"/>
        <v>243045</v>
      </c>
      <c r="G55" s="216">
        <f t="shared" si="11"/>
        <v>131732</v>
      </c>
      <c r="H55" s="216">
        <f t="shared" si="11"/>
        <v>305185</v>
      </c>
      <c r="I55" s="216">
        <f t="shared" si="11"/>
        <v>154558</v>
      </c>
      <c r="J55" s="216"/>
      <c r="K55" s="223"/>
      <c r="L55" s="57"/>
      <c r="M55" s="57"/>
      <c r="N55" s="57"/>
      <c r="O55" s="57"/>
      <c r="P55" s="57"/>
      <c r="Q55" s="57"/>
      <c r="R55" s="57"/>
      <c r="S55" s="57"/>
      <c r="T55" s="57"/>
      <c r="U55" s="57"/>
      <c r="V55" s="57"/>
      <c r="W55" s="57"/>
      <c r="X55" s="57"/>
      <c r="Y55" s="57"/>
      <c r="Z55" s="57"/>
      <c r="AA55" s="57"/>
      <c r="AB55" s="57"/>
      <c r="AC55" s="57"/>
      <c r="AD55" s="57"/>
    </row>
    <row r="56" spans="1:30" s="59" customFormat="1" ht="18">
      <c r="A56" s="207"/>
      <c r="B56" s="208" t="s">
        <v>458</v>
      </c>
      <c r="C56" s="211" t="s">
        <v>101</v>
      </c>
      <c r="D56" s="209"/>
      <c r="E56" s="225"/>
      <c r="F56" s="220"/>
      <c r="G56" s="220">
        <f t="shared" si="11"/>
        <v>106963</v>
      </c>
      <c r="H56" s="220">
        <f t="shared" si="11"/>
        <v>78616</v>
      </c>
      <c r="I56" s="220">
        <f t="shared" si="11"/>
        <v>525037</v>
      </c>
      <c r="J56" s="210"/>
      <c r="K56" s="211"/>
      <c r="L56" s="57"/>
      <c r="M56" s="57"/>
      <c r="N56" s="57"/>
      <c r="O56" s="57"/>
      <c r="P56" s="57"/>
      <c r="Q56" s="57"/>
      <c r="R56" s="57"/>
      <c r="S56" s="57"/>
      <c r="T56" s="57"/>
      <c r="U56" s="57"/>
      <c r="V56" s="57"/>
      <c r="W56" s="57"/>
      <c r="X56" s="57"/>
      <c r="Y56" s="57"/>
      <c r="Z56" s="57"/>
      <c r="AA56" s="57"/>
      <c r="AB56" s="57"/>
      <c r="AC56" s="57"/>
      <c r="AD56" s="57"/>
    </row>
    <row r="57" spans="1:30" ht="35.25">
      <c r="A57" s="212" t="s">
        <v>106</v>
      </c>
      <c r="B57" s="213" t="s">
        <v>277</v>
      </c>
      <c r="C57" s="214" t="s">
        <v>101</v>
      </c>
      <c r="D57" s="226"/>
      <c r="E57" s="227"/>
      <c r="F57" s="227"/>
      <c r="G57" s="227"/>
      <c r="H57" s="227"/>
      <c r="I57" s="227"/>
      <c r="J57" s="216"/>
      <c r="K57" s="223"/>
    </row>
    <row r="58" spans="1:30" ht="35.25">
      <c r="A58" s="207"/>
      <c r="B58" s="208" t="s">
        <v>459</v>
      </c>
      <c r="C58" s="211" t="s">
        <v>101</v>
      </c>
      <c r="D58" s="228"/>
      <c r="E58" s="220">
        <f>E51</f>
        <v>1321799</v>
      </c>
      <c r="F58" s="220">
        <f t="shared" ref="F58:I58" si="12">F51</f>
        <v>451103</v>
      </c>
      <c r="G58" s="220">
        <f t="shared" si="12"/>
        <v>654860</v>
      </c>
      <c r="H58" s="220">
        <f t="shared" si="12"/>
        <v>378162</v>
      </c>
      <c r="I58" s="220">
        <f t="shared" si="12"/>
        <v>900070</v>
      </c>
      <c r="J58" s="229"/>
      <c r="K58" s="223"/>
    </row>
    <row r="59" spans="1:30" s="59" customFormat="1" ht="35.25">
      <c r="A59" s="207"/>
      <c r="B59" s="208" t="s">
        <v>460</v>
      </c>
      <c r="C59" s="211" t="s">
        <v>101</v>
      </c>
      <c r="D59" s="228"/>
      <c r="E59" s="230"/>
      <c r="F59" s="230"/>
      <c r="G59" s="230"/>
      <c r="H59" s="230"/>
      <c r="I59" s="230"/>
      <c r="J59" s="210"/>
      <c r="K59" s="223"/>
      <c r="L59" s="57"/>
      <c r="M59" s="57"/>
      <c r="N59" s="57"/>
      <c r="O59" s="57"/>
      <c r="P59" s="57"/>
      <c r="Q59" s="57"/>
      <c r="R59" s="57"/>
      <c r="S59" s="57"/>
      <c r="T59" s="57"/>
      <c r="U59" s="57"/>
      <c r="V59" s="57"/>
      <c r="W59" s="57"/>
      <c r="X59" s="57"/>
      <c r="Y59" s="57"/>
      <c r="Z59" s="57"/>
      <c r="AA59" s="57"/>
      <c r="AB59" s="57"/>
      <c r="AC59" s="57"/>
      <c r="AD59" s="57"/>
    </row>
    <row r="60" spans="1:30" s="59" customFormat="1" ht="18">
      <c r="A60" s="198">
        <v>5</v>
      </c>
      <c r="B60" s="199" t="s">
        <v>138</v>
      </c>
      <c r="C60" s="199"/>
      <c r="D60" s="200"/>
      <c r="E60" s="201"/>
      <c r="F60" s="201"/>
      <c r="G60" s="201"/>
      <c r="H60" s="201"/>
      <c r="I60" s="201"/>
      <c r="J60" s="201"/>
      <c r="K60" s="198"/>
      <c r="L60" s="57"/>
      <c r="M60" s="57"/>
      <c r="N60" s="57"/>
      <c r="O60" s="57"/>
      <c r="P60" s="57"/>
      <c r="Q60" s="57"/>
      <c r="R60" s="57"/>
      <c r="S60" s="57"/>
      <c r="T60" s="57"/>
      <c r="U60" s="57"/>
      <c r="V60" s="57"/>
      <c r="W60" s="57"/>
      <c r="X60" s="57"/>
      <c r="Y60" s="57"/>
      <c r="Z60" s="57"/>
      <c r="AA60" s="57"/>
      <c r="AB60" s="57"/>
      <c r="AC60" s="57"/>
      <c r="AD60" s="57"/>
    </row>
    <row r="61" spans="1:30" s="59" customFormat="1" ht="35.25">
      <c r="A61" s="212" t="s">
        <v>15</v>
      </c>
      <c r="B61" s="213" t="s">
        <v>271</v>
      </c>
      <c r="C61" s="214" t="s">
        <v>101</v>
      </c>
      <c r="D61" s="216"/>
      <c r="E61" s="216">
        <f>E51</f>
        <v>1321799</v>
      </c>
      <c r="F61" s="216">
        <f t="shared" ref="F61:I61" si="13">F51</f>
        <v>451103</v>
      </c>
      <c r="G61" s="216">
        <f t="shared" si="13"/>
        <v>654860</v>
      </c>
      <c r="H61" s="216">
        <f t="shared" si="13"/>
        <v>378162</v>
      </c>
      <c r="I61" s="216">
        <f t="shared" si="13"/>
        <v>900070</v>
      </c>
      <c r="J61" s="216"/>
      <c r="K61" s="214"/>
      <c r="L61" s="57"/>
      <c r="M61" s="57"/>
      <c r="N61" s="57"/>
      <c r="O61" s="57"/>
      <c r="P61" s="57"/>
      <c r="Q61" s="57"/>
      <c r="R61" s="57"/>
      <c r="S61" s="57"/>
      <c r="T61" s="57"/>
      <c r="U61" s="57"/>
      <c r="V61" s="57"/>
      <c r="W61" s="57"/>
      <c r="X61" s="57"/>
      <c r="Y61" s="57"/>
      <c r="Z61" s="57"/>
      <c r="AA61" s="57"/>
      <c r="AB61" s="57"/>
      <c r="AC61" s="57"/>
      <c r="AD61" s="57"/>
    </row>
    <row r="62" spans="1:30" s="59" customFormat="1" ht="18">
      <c r="A62" s="207"/>
      <c r="B62" s="208" t="s">
        <v>458</v>
      </c>
      <c r="C62" s="211" t="s">
        <v>101</v>
      </c>
      <c r="D62" s="209"/>
      <c r="E62" s="210">
        <f t="shared" ref="E62:I63" si="14">E52</f>
        <v>125264</v>
      </c>
      <c r="F62" s="210">
        <f t="shared" si="14"/>
        <v>224866</v>
      </c>
      <c r="G62" s="210">
        <f t="shared" si="14"/>
        <v>346329</v>
      </c>
      <c r="H62" s="210">
        <f t="shared" si="14"/>
        <v>180219</v>
      </c>
      <c r="I62" s="210">
        <f t="shared" si="14"/>
        <v>310052</v>
      </c>
      <c r="J62" s="210"/>
      <c r="K62" s="223"/>
      <c r="L62" s="57"/>
      <c r="M62" s="57"/>
      <c r="N62" s="57"/>
      <c r="O62" s="57"/>
      <c r="P62" s="57"/>
      <c r="Q62" s="57"/>
      <c r="R62" s="57"/>
      <c r="S62" s="57"/>
      <c r="T62" s="57"/>
      <c r="U62" s="57"/>
      <c r="V62" s="57"/>
      <c r="W62" s="57"/>
      <c r="X62" s="57"/>
      <c r="Y62" s="57"/>
      <c r="Z62" s="57"/>
      <c r="AA62" s="57"/>
      <c r="AB62" s="57"/>
      <c r="AC62" s="57"/>
      <c r="AD62" s="57"/>
    </row>
    <row r="63" spans="1:30" s="59" customFormat="1" ht="18">
      <c r="A63" s="212" t="s">
        <v>16</v>
      </c>
      <c r="B63" s="213" t="s">
        <v>276</v>
      </c>
      <c r="C63" s="214" t="s">
        <v>101</v>
      </c>
      <c r="D63" s="215"/>
      <c r="E63" s="216"/>
      <c r="F63" s="216">
        <f t="shared" si="14"/>
        <v>488622</v>
      </c>
      <c r="G63" s="216">
        <f t="shared" si="14"/>
        <v>841914</v>
      </c>
      <c r="H63" s="216">
        <f t="shared" si="14"/>
        <v>959298</v>
      </c>
      <c r="I63" s="216">
        <f t="shared" si="14"/>
        <v>1038200</v>
      </c>
      <c r="J63" s="216"/>
      <c r="K63" s="223"/>
      <c r="L63" s="57"/>
      <c r="M63" s="57"/>
      <c r="N63" s="57"/>
      <c r="O63" s="57"/>
      <c r="P63" s="57"/>
      <c r="Q63" s="57"/>
      <c r="R63" s="57"/>
      <c r="S63" s="57"/>
      <c r="T63" s="57"/>
      <c r="U63" s="57"/>
      <c r="V63" s="57"/>
      <c r="W63" s="57"/>
      <c r="X63" s="57"/>
      <c r="Y63" s="57"/>
      <c r="Z63" s="57"/>
      <c r="AA63" s="57"/>
      <c r="AB63" s="57"/>
      <c r="AC63" s="57"/>
      <c r="AD63" s="57"/>
    </row>
    <row r="64" spans="1:30" s="59" customFormat="1" ht="18">
      <c r="A64" s="207"/>
      <c r="B64" s="208" t="s">
        <v>458</v>
      </c>
      <c r="C64" s="211" t="s">
        <v>101</v>
      </c>
      <c r="D64" s="209"/>
      <c r="E64" s="210">
        <f t="shared" ref="E64:I66" si="15">E54</f>
        <v>125264</v>
      </c>
      <c r="F64" s="210">
        <f t="shared" si="15"/>
        <v>224866</v>
      </c>
      <c r="G64" s="210">
        <f t="shared" si="15"/>
        <v>453292</v>
      </c>
      <c r="H64" s="210">
        <f t="shared" si="15"/>
        <v>258835</v>
      </c>
      <c r="I64" s="210">
        <f t="shared" si="15"/>
        <v>835089</v>
      </c>
      <c r="J64" s="210"/>
      <c r="K64" s="211"/>
      <c r="L64" s="57"/>
      <c r="M64" s="57"/>
      <c r="N64" s="57"/>
      <c r="O64" s="57"/>
      <c r="P64" s="57"/>
      <c r="Q64" s="57"/>
      <c r="R64" s="57"/>
      <c r="S64" s="57"/>
      <c r="T64" s="57"/>
      <c r="U64" s="57"/>
      <c r="V64" s="57"/>
      <c r="W64" s="57"/>
      <c r="X64" s="57"/>
      <c r="Y64" s="57"/>
      <c r="Z64" s="57"/>
      <c r="AA64" s="57"/>
      <c r="AB64" s="57"/>
      <c r="AC64" s="57"/>
      <c r="AD64" s="57"/>
    </row>
    <row r="65" spans="1:30" s="59" customFormat="1" ht="18">
      <c r="A65" s="212" t="s">
        <v>108</v>
      </c>
      <c r="B65" s="213" t="s">
        <v>273</v>
      </c>
      <c r="C65" s="214" t="s">
        <v>101</v>
      </c>
      <c r="D65" s="215"/>
      <c r="E65" s="216">
        <f>E55*97%</f>
        <v>110141.17200000001</v>
      </c>
      <c r="F65" s="216">
        <f t="shared" si="15"/>
        <v>243045</v>
      </c>
      <c r="G65" s="216">
        <f t="shared" si="15"/>
        <v>131732</v>
      </c>
      <c r="H65" s="216">
        <f t="shared" si="15"/>
        <v>305185</v>
      </c>
      <c r="I65" s="216">
        <f t="shared" si="15"/>
        <v>154558</v>
      </c>
      <c r="J65" s="216"/>
      <c r="K65" s="223"/>
      <c r="L65" s="57"/>
      <c r="M65" s="57"/>
      <c r="N65" s="57"/>
      <c r="O65" s="57"/>
      <c r="P65" s="57"/>
      <c r="Q65" s="57"/>
      <c r="R65" s="57"/>
      <c r="S65" s="57"/>
      <c r="T65" s="57"/>
      <c r="U65" s="57"/>
      <c r="V65" s="57"/>
      <c r="W65" s="57"/>
      <c r="X65" s="57"/>
      <c r="Y65" s="57"/>
      <c r="Z65" s="57"/>
      <c r="AA65" s="57"/>
      <c r="AB65" s="57"/>
      <c r="AC65" s="57"/>
      <c r="AD65" s="57"/>
    </row>
    <row r="66" spans="1:30" s="59" customFormat="1" ht="18">
      <c r="A66" s="207"/>
      <c r="B66" s="208" t="s">
        <v>458</v>
      </c>
      <c r="C66" s="211" t="s">
        <v>101</v>
      </c>
      <c r="D66" s="209"/>
      <c r="E66" s="210"/>
      <c r="F66" s="210"/>
      <c r="G66" s="210">
        <f t="shared" si="15"/>
        <v>106963</v>
      </c>
      <c r="H66" s="210">
        <f t="shared" si="15"/>
        <v>78616</v>
      </c>
      <c r="I66" s="210">
        <f t="shared" si="15"/>
        <v>525037</v>
      </c>
      <c r="J66" s="210"/>
      <c r="K66" s="211"/>
      <c r="L66" s="57"/>
      <c r="M66" s="57"/>
      <c r="N66" s="57"/>
      <c r="O66" s="57"/>
      <c r="P66" s="57"/>
      <c r="Q66" s="57"/>
      <c r="R66" s="57"/>
      <c r="S66" s="57"/>
      <c r="T66" s="57"/>
      <c r="U66" s="57"/>
      <c r="V66" s="57"/>
      <c r="W66" s="57"/>
      <c r="X66" s="57"/>
      <c r="Y66" s="57"/>
      <c r="Z66" s="57"/>
      <c r="AA66" s="57"/>
      <c r="AB66" s="57"/>
      <c r="AC66" s="57"/>
      <c r="AD66" s="57"/>
    </row>
    <row r="67" spans="1:30" s="59" customFormat="1" ht="35.25">
      <c r="A67" s="212" t="s">
        <v>106</v>
      </c>
      <c r="B67" s="213" t="s">
        <v>277</v>
      </c>
      <c r="C67" s="214" t="s">
        <v>101</v>
      </c>
      <c r="D67" s="226"/>
      <c r="E67" s="227"/>
      <c r="F67" s="227"/>
      <c r="G67" s="227"/>
      <c r="H67" s="227"/>
      <c r="I67" s="227"/>
      <c r="J67" s="216"/>
      <c r="K67" s="223"/>
      <c r="L67" s="57"/>
      <c r="M67" s="57"/>
      <c r="N67" s="57"/>
      <c r="O67" s="57"/>
      <c r="P67" s="57"/>
      <c r="Q67" s="57"/>
      <c r="R67" s="57"/>
      <c r="S67" s="57"/>
      <c r="T67" s="57"/>
      <c r="U67" s="57"/>
      <c r="V67" s="57"/>
      <c r="W67" s="57"/>
      <c r="X67" s="57"/>
      <c r="Y67" s="57"/>
      <c r="Z67" s="57"/>
      <c r="AA67" s="57"/>
      <c r="AB67" s="57"/>
      <c r="AC67" s="57"/>
      <c r="AD67" s="57"/>
    </row>
    <row r="68" spans="1:30" s="59" customFormat="1" ht="35.25">
      <c r="A68" s="207"/>
      <c r="B68" s="208" t="s">
        <v>459</v>
      </c>
      <c r="C68" s="211" t="s">
        <v>101</v>
      </c>
      <c r="D68" s="228"/>
      <c r="E68" s="220">
        <f>E61</f>
        <v>1321799</v>
      </c>
      <c r="F68" s="220">
        <f t="shared" ref="F68:I68" si="16">F61</f>
        <v>451103</v>
      </c>
      <c r="G68" s="220">
        <f t="shared" si="16"/>
        <v>654860</v>
      </c>
      <c r="H68" s="220">
        <f t="shared" si="16"/>
        <v>378162</v>
      </c>
      <c r="I68" s="220">
        <f t="shared" si="16"/>
        <v>900070</v>
      </c>
      <c r="J68" s="229"/>
      <c r="K68" s="223"/>
      <c r="L68" s="57"/>
      <c r="M68" s="57"/>
      <c r="N68" s="57"/>
      <c r="O68" s="57"/>
      <c r="P68" s="57"/>
      <c r="Q68" s="57"/>
      <c r="R68" s="57"/>
      <c r="S68" s="57"/>
      <c r="T68" s="57"/>
      <c r="U68" s="57"/>
      <c r="V68" s="57"/>
      <c r="W68" s="57"/>
      <c r="X68" s="57"/>
      <c r="Y68" s="57"/>
      <c r="Z68" s="57"/>
      <c r="AA68" s="57"/>
      <c r="AB68" s="57"/>
      <c r="AC68" s="57"/>
      <c r="AD68" s="57"/>
    </row>
    <row r="69" spans="1:30" s="59" customFormat="1" ht="35.25">
      <c r="A69" s="207"/>
      <c r="B69" s="208" t="s">
        <v>460</v>
      </c>
      <c r="C69" s="211" t="s">
        <v>101</v>
      </c>
      <c r="D69" s="228"/>
      <c r="E69" s="231">
        <v>0</v>
      </c>
      <c r="F69" s="231">
        <v>0</v>
      </c>
      <c r="G69" s="231">
        <v>0</v>
      </c>
      <c r="H69" s="231">
        <v>0</v>
      </c>
      <c r="I69" s="231">
        <v>0</v>
      </c>
      <c r="J69" s="210"/>
      <c r="K69" s="223"/>
      <c r="L69" s="57"/>
      <c r="M69" s="57"/>
      <c r="N69" s="57"/>
      <c r="O69" s="57"/>
      <c r="P69" s="57"/>
      <c r="Q69" s="57"/>
      <c r="R69" s="57"/>
      <c r="S69" s="57"/>
      <c r="T69" s="57"/>
      <c r="U69" s="57"/>
      <c r="V69" s="57"/>
      <c r="W69" s="57"/>
      <c r="X69" s="57"/>
      <c r="Y69" s="57"/>
      <c r="Z69" s="57"/>
      <c r="AA69" s="57"/>
      <c r="AB69" s="57"/>
      <c r="AC69" s="57"/>
      <c r="AD69" s="57"/>
    </row>
    <row r="70" spans="1:30" s="59" customFormat="1" ht="34.5">
      <c r="A70" s="198" t="s">
        <v>21</v>
      </c>
      <c r="B70" s="199" t="s">
        <v>137</v>
      </c>
      <c r="C70" s="214" t="s">
        <v>25</v>
      </c>
      <c r="D70" s="200"/>
      <c r="E70" s="201"/>
      <c r="F70" s="201"/>
      <c r="G70" s="201"/>
      <c r="H70" s="201"/>
      <c r="I70" s="201"/>
      <c r="J70" s="201"/>
      <c r="K70" s="198"/>
      <c r="L70" s="57"/>
      <c r="M70" s="57"/>
      <c r="N70" s="57"/>
      <c r="O70" s="57"/>
      <c r="P70" s="57"/>
      <c r="Q70" s="57"/>
      <c r="R70" s="57"/>
      <c r="S70" s="57"/>
      <c r="T70" s="57"/>
      <c r="U70" s="57"/>
      <c r="V70" s="57"/>
      <c r="W70" s="57"/>
      <c r="X70" s="57"/>
      <c r="Y70" s="57"/>
      <c r="Z70" s="57"/>
      <c r="AA70" s="57"/>
      <c r="AB70" s="57"/>
      <c r="AC70" s="57"/>
      <c r="AD70" s="57"/>
    </row>
    <row r="71" spans="1:30" ht="34.5">
      <c r="A71" s="198" t="s">
        <v>451</v>
      </c>
      <c r="B71" s="199" t="s">
        <v>136</v>
      </c>
      <c r="C71" s="214" t="s">
        <v>25</v>
      </c>
      <c r="D71" s="200"/>
      <c r="E71" s="201"/>
      <c r="F71" s="201"/>
      <c r="G71" s="201"/>
      <c r="H71" s="201"/>
      <c r="I71" s="201"/>
      <c r="J71" s="201"/>
      <c r="K71" s="198"/>
      <c r="L71" s="47"/>
      <c r="M71" s="47"/>
      <c r="N71" s="47"/>
      <c r="O71" s="47"/>
      <c r="P71" s="47"/>
      <c r="Q71" s="47"/>
      <c r="R71" s="47"/>
      <c r="S71" s="47"/>
      <c r="T71" s="47"/>
      <c r="U71" s="47"/>
      <c r="V71" s="47"/>
      <c r="W71" s="47"/>
      <c r="X71" s="47"/>
      <c r="Y71" s="47"/>
      <c r="Z71" s="47"/>
      <c r="AA71" s="47"/>
      <c r="AB71" s="47"/>
      <c r="AC71" s="47"/>
      <c r="AD71" s="47"/>
    </row>
    <row r="72" spans="1:30" ht="18">
      <c r="A72" s="212" t="s">
        <v>15</v>
      </c>
      <c r="B72" s="213" t="s">
        <v>135</v>
      </c>
      <c r="C72" s="214" t="s">
        <v>25</v>
      </c>
      <c r="D72" s="215"/>
      <c r="E72" s="231">
        <v>0</v>
      </c>
      <c r="F72" s="231">
        <v>0</v>
      </c>
      <c r="G72" s="231">
        <v>0</v>
      </c>
      <c r="H72" s="231">
        <v>0</v>
      </c>
      <c r="I72" s="231">
        <v>0</v>
      </c>
      <c r="J72" s="216"/>
      <c r="K72" s="214"/>
      <c r="L72" s="47"/>
      <c r="M72" s="47"/>
      <c r="N72" s="47"/>
      <c r="O72" s="47"/>
      <c r="P72" s="47"/>
      <c r="Q72" s="47"/>
      <c r="R72" s="47"/>
      <c r="S72" s="47"/>
      <c r="T72" s="47"/>
      <c r="U72" s="47"/>
      <c r="V72" s="47"/>
      <c r="W72" s="47"/>
      <c r="X72" s="47"/>
      <c r="Y72" s="47"/>
      <c r="Z72" s="47"/>
      <c r="AA72" s="47"/>
      <c r="AB72" s="47"/>
      <c r="AC72" s="47"/>
      <c r="AD72" s="47"/>
    </row>
    <row r="73" spans="1:30" ht="18">
      <c r="A73" s="207"/>
      <c r="B73" s="208" t="s">
        <v>171</v>
      </c>
      <c r="C73" s="211" t="s">
        <v>25</v>
      </c>
      <c r="D73" s="209"/>
      <c r="E73" s="210"/>
      <c r="F73" s="210"/>
      <c r="G73" s="210"/>
      <c r="H73" s="210"/>
      <c r="I73" s="210"/>
      <c r="J73" s="210"/>
      <c r="K73" s="211"/>
      <c r="L73" s="47"/>
      <c r="M73" s="47"/>
      <c r="N73" s="47"/>
      <c r="O73" s="47"/>
      <c r="P73" s="47"/>
      <c r="Q73" s="47"/>
      <c r="R73" s="47"/>
      <c r="S73" s="47"/>
      <c r="T73" s="47"/>
      <c r="U73" s="47"/>
      <c r="V73" s="47"/>
      <c r="W73" s="47"/>
      <c r="X73" s="47"/>
      <c r="Y73" s="47"/>
      <c r="Z73" s="47"/>
      <c r="AA73" s="47"/>
      <c r="AB73" s="47"/>
      <c r="AC73" s="47"/>
      <c r="AD73" s="47"/>
    </row>
    <row r="74" spans="1:30" ht="18">
      <c r="A74" s="207"/>
      <c r="B74" s="232" t="s">
        <v>172</v>
      </c>
      <c r="C74" s="211" t="s">
        <v>25</v>
      </c>
      <c r="D74" s="209"/>
      <c r="E74" s="231">
        <v>0</v>
      </c>
      <c r="F74" s="231">
        <v>0</v>
      </c>
      <c r="G74" s="231">
        <v>0</v>
      </c>
      <c r="H74" s="231">
        <v>0</v>
      </c>
      <c r="I74" s="231">
        <v>0</v>
      </c>
      <c r="J74" s="210"/>
      <c r="K74" s="211"/>
      <c r="L74" s="47"/>
      <c r="M74" s="47"/>
      <c r="N74" s="47"/>
      <c r="O74" s="47"/>
      <c r="P74" s="47"/>
      <c r="Q74" s="47"/>
      <c r="R74" s="47"/>
      <c r="S74" s="47"/>
      <c r="T74" s="47"/>
      <c r="U74" s="47"/>
      <c r="V74" s="47"/>
      <c r="W74" s="47"/>
      <c r="X74" s="47"/>
      <c r="Y74" s="47"/>
      <c r="Z74" s="47"/>
      <c r="AA74" s="47"/>
      <c r="AB74" s="47"/>
      <c r="AC74" s="47"/>
      <c r="AD74" s="47"/>
    </row>
    <row r="75" spans="1:30" ht="18">
      <c r="A75" s="207"/>
      <c r="B75" s="232" t="s">
        <v>173</v>
      </c>
      <c r="C75" s="211" t="s">
        <v>25</v>
      </c>
      <c r="D75" s="209"/>
      <c r="E75" s="231">
        <v>0</v>
      </c>
      <c r="F75" s="231">
        <v>0</v>
      </c>
      <c r="G75" s="231">
        <v>0</v>
      </c>
      <c r="H75" s="231">
        <v>0</v>
      </c>
      <c r="I75" s="231">
        <v>0</v>
      </c>
      <c r="J75" s="210"/>
      <c r="K75" s="211"/>
      <c r="L75" s="47"/>
      <c r="M75" s="47"/>
      <c r="N75" s="47"/>
      <c r="O75" s="47"/>
      <c r="P75" s="47"/>
      <c r="Q75" s="47"/>
      <c r="R75" s="47"/>
      <c r="S75" s="47"/>
      <c r="T75" s="47"/>
      <c r="U75" s="47"/>
      <c r="V75" s="47"/>
      <c r="W75" s="47"/>
      <c r="X75" s="47"/>
      <c r="Y75" s="47"/>
      <c r="Z75" s="47"/>
      <c r="AA75" s="47"/>
      <c r="AB75" s="47"/>
      <c r="AC75" s="47"/>
      <c r="AD75" s="47"/>
    </row>
    <row r="76" spans="1:30" ht="18">
      <c r="A76" s="212" t="s">
        <v>16</v>
      </c>
      <c r="B76" s="213" t="s">
        <v>174</v>
      </c>
      <c r="C76" s="214" t="s">
        <v>25</v>
      </c>
      <c r="D76" s="215"/>
      <c r="E76" s="216">
        <v>17</v>
      </c>
      <c r="F76" s="231">
        <v>18</v>
      </c>
      <c r="G76" s="216">
        <v>18</v>
      </c>
      <c r="H76" s="231">
        <v>40</v>
      </c>
      <c r="I76" s="231">
        <v>16</v>
      </c>
      <c r="J76" s="216"/>
      <c r="K76" s="214"/>
      <c r="L76" s="47"/>
      <c r="M76" s="47"/>
      <c r="N76" s="47"/>
      <c r="O76" s="47"/>
      <c r="P76" s="47"/>
      <c r="Q76" s="47"/>
      <c r="R76" s="47"/>
      <c r="S76" s="47"/>
      <c r="T76" s="47"/>
      <c r="U76" s="47"/>
      <c r="V76" s="47"/>
      <c r="W76" s="47"/>
      <c r="X76" s="47"/>
      <c r="Y76" s="47"/>
      <c r="Z76" s="47"/>
      <c r="AA76" s="47"/>
      <c r="AB76" s="47"/>
      <c r="AC76" s="47"/>
      <c r="AD76" s="47"/>
    </row>
    <row r="77" spans="1:30" ht="18">
      <c r="A77" s="207"/>
      <c r="B77" s="208" t="s">
        <v>171</v>
      </c>
      <c r="C77" s="211" t="s">
        <v>25</v>
      </c>
      <c r="D77" s="209"/>
      <c r="E77" s="210"/>
      <c r="F77" s="210"/>
      <c r="G77" s="210"/>
      <c r="H77" s="210"/>
      <c r="I77" s="210"/>
      <c r="J77" s="210"/>
      <c r="K77" s="211"/>
      <c r="L77" s="47"/>
      <c r="M77" s="47"/>
      <c r="N77" s="47"/>
      <c r="O77" s="47"/>
      <c r="P77" s="47"/>
      <c r="Q77" s="47"/>
      <c r="R77" s="47"/>
      <c r="S77" s="47"/>
      <c r="T77" s="47"/>
      <c r="U77" s="47"/>
      <c r="V77" s="47"/>
      <c r="W77" s="47"/>
      <c r="X77" s="47"/>
      <c r="Y77" s="47"/>
      <c r="Z77" s="47"/>
      <c r="AA77" s="47"/>
      <c r="AB77" s="47"/>
      <c r="AC77" s="47"/>
      <c r="AD77" s="47"/>
    </row>
    <row r="78" spans="1:30" ht="18">
      <c r="A78" s="207"/>
      <c r="B78" s="232" t="s">
        <v>172</v>
      </c>
      <c r="C78" s="211" t="s">
        <v>25</v>
      </c>
      <c r="D78" s="209"/>
      <c r="E78" s="216">
        <v>17</v>
      </c>
      <c r="F78" s="231">
        <v>18</v>
      </c>
      <c r="G78" s="216">
        <v>18</v>
      </c>
      <c r="H78" s="231">
        <v>40</v>
      </c>
      <c r="I78" s="231">
        <v>16</v>
      </c>
      <c r="J78" s="210"/>
      <c r="K78" s="211"/>
      <c r="L78" s="47"/>
      <c r="M78" s="47"/>
      <c r="N78" s="47"/>
      <c r="O78" s="47"/>
      <c r="P78" s="47"/>
      <c r="Q78" s="47"/>
      <c r="R78" s="47"/>
      <c r="S78" s="47"/>
      <c r="T78" s="47"/>
      <c r="U78" s="47"/>
      <c r="V78" s="47"/>
      <c r="W78" s="47"/>
      <c r="X78" s="47"/>
      <c r="Y78" s="47"/>
      <c r="Z78" s="47"/>
      <c r="AA78" s="47"/>
      <c r="AB78" s="47"/>
      <c r="AC78" s="47"/>
      <c r="AD78" s="47"/>
    </row>
    <row r="79" spans="1:30" ht="18">
      <c r="A79" s="207"/>
      <c r="B79" s="232" t="s">
        <v>173</v>
      </c>
      <c r="C79" s="211" t="s">
        <v>25</v>
      </c>
      <c r="D79" s="209"/>
      <c r="E79" s="231">
        <v>0</v>
      </c>
      <c r="F79" s="231">
        <v>0</v>
      </c>
      <c r="G79" s="231">
        <v>0</v>
      </c>
      <c r="H79" s="231">
        <v>0</v>
      </c>
      <c r="I79" s="231">
        <v>0</v>
      </c>
      <c r="J79" s="210"/>
      <c r="K79" s="211"/>
      <c r="L79" s="47"/>
      <c r="M79" s="47"/>
      <c r="N79" s="47"/>
      <c r="O79" s="47"/>
      <c r="P79" s="47"/>
      <c r="Q79" s="47"/>
      <c r="R79" s="47"/>
      <c r="S79" s="47"/>
      <c r="T79" s="47"/>
      <c r="U79" s="47"/>
      <c r="V79" s="47"/>
      <c r="W79" s="47"/>
      <c r="X79" s="47"/>
      <c r="Y79" s="47"/>
      <c r="Z79" s="47"/>
      <c r="AA79" s="47"/>
      <c r="AB79" s="47"/>
      <c r="AC79" s="47"/>
      <c r="AD79" s="47"/>
    </row>
    <row r="80" spans="1:30" ht="18">
      <c r="A80" s="212" t="s">
        <v>108</v>
      </c>
      <c r="B80" s="213" t="s">
        <v>175</v>
      </c>
      <c r="C80" s="214" t="s">
        <v>25</v>
      </c>
      <c r="D80" s="215"/>
      <c r="E80" s="216">
        <v>27</v>
      </c>
      <c r="F80" s="231">
        <v>32</v>
      </c>
      <c r="G80" s="216">
        <v>23</v>
      </c>
      <c r="H80" s="231">
        <v>21</v>
      </c>
      <c r="I80" s="231">
        <v>30</v>
      </c>
      <c r="J80" s="216"/>
      <c r="K80" s="214"/>
      <c r="L80" s="47"/>
      <c r="M80" s="47"/>
      <c r="N80" s="47"/>
      <c r="O80" s="47"/>
      <c r="P80" s="47"/>
      <c r="Q80" s="47"/>
      <c r="R80" s="47"/>
      <c r="S80" s="47"/>
      <c r="T80" s="47"/>
      <c r="U80" s="47"/>
      <c r="V80" s="47"/>
      <c r="W80" s="47"/>
      <c r="X80" s="47"/>
      <c r="Y80" s="47"/>
      <c r="Z80" s="47"/>
      <c r="AA80" s="47"/>
      <c r="AB80" s="47"/>
      <c r="AC80" s="47"/>
      <c r="AD80" s="47"/>
    </row>
    <row r="81" spans="1:30" ht="18">
      <c r="A81" s="207"/>
      <c r="B81" s="208" t="s">
        <v>171</v>
      </c>
      <c r="C81" s="211" t="s">
        <v>25</v>
      </c>
      <c r="D81" s="209"/>
      <c r="E81" s="210"/>
      <c r="F81" s="210"/>
      <c r="G81" s="210"/>
      <c r="H81" s="210"/>
      <c r="I81" s="210"/>
      <c r="J81" s="210"/>
      <c r="K81" s="211"/>
      <c r="L81" s="47"/>
      <c r="M81" s="47"/>
      <c r="N81" s="47"/>
      <c r="O81" s="47"/>
      <c r="P81" s="47"/>
      <c r="Q81" s="47"/>
      <c r="R81" s="47"/>
      <c r="S81" s="47"/>
      <c r="T81" s="47"/>
      <c r="U81" s="47"/>
      <c r="V81" s="47"/>
      <c r="W81" s="47"/>
      <c r="X81" s="47"/>
      <c r="Y81" s="47"/>
      <c r="Z81" s="47"/>
      <c r="AA81" s="47"/>
      <c r="AB81" s="47"/>
      <c r="AC81" s="47"/>
      <c r="AD81" s="47"/>
    </row>
    <row r="82" spans="1:30" ht="18">
      <c r="A82" s="207" t="s">
        <v>176</v>
      </c>
      <c r="B82" s="208" t="s">
        <v>420</v>
      </c>
      <c r="C82" s="211" t="s">
        <v>25</v>
      </c>
      <c r="D82" s="209"/>
      <c r="E82" s="216">
        <v>27</v>
      </c>
      <c r="F82" s="231">
        <v>32</v>
      </c>
      <c r="G82" s="216">
        <v>23</v>
      </c>
      <c r="H82" s="231">
        <v>21</v>
      </c>
      <c r="I82" s="231">
        <v>30</v>
      </c>
      <c r="J82" s="210"/>
      <c r="K82" s="211"/>
      <c r="L82" s="47"/>
      <c r="M82" s="47"/>
      <c r="N82" s="47"/>
      <c r="O82" s="47"/>
      <c r="P82" s="47"/>
      <c r="Q82" s="47"/>
      <c r="R82" s="47"/>
      <c r="S82" s="47"/>
      <c r="T82" s="47"/>
      <c r="U82" s="47"/>
      <c r="V82" s="47"/>
      <c r="W82" s="47"/>
      <c r="X82" s="47"/>
      <c r="Y82" s="47"/>
      <c r="Z82" s="47"/>
      <c r="AA82" s="47"/>
      <c r="AB82" s="47"/>
      <c r="AC82" s="47"/>
      <c r="AD82" s="47"/>
    </row>
    <row r="83" spans="1:30" ht="18">
      <c r="A83" s="207"/>
      <c r="B83" s="232" t="s">
        <v>177</v>
      </c>
      <c r="C83" s="211" t="s">
        <v>25</v>
      </c>
      <c r="D83" s="209"/>
      <c r="E83" s="231">
        <v>0</v>
      </c>
      <c r="F83" s="231">
        <v>0</v>
      </c>
      <c r="G83" s="231">
        <v>0</v>
      </c>
      <c r="H83" s="231">
        <v>0</v>
      </c>
      <c r="I83" s="231">
        <v>0</v>
      </c>
      <c r="J83" s="210"/>
      <c r="K83" s="211"/>
      <c r="L83" s="47"/>
      <c r="M83" s="47"/>
      <c r="N83" s="47"/>
      <c r="O83" s="47"/>
      <c r="P83" s="47"/>
      <c r="Q83" s="47"/>
      <c r="R83" s="47"/>
      <c r="S83" s="47"/>
      <c r="T83" s="47"/>
      <c r="U83" s="47"/>
      <c r="V83" s="47"/>
      <c r="W83" s="47"/>
      <c r="X83" s="47"/>
      <c r="Y83" s="47"/>
      <c r="Z83" s="47"/>
      <c r="AA83" s="47"/>
      <c r="AB83" s="47"/>
      <c r="AC83" s="47"/>
      <c r="AD83" s="47"/>
    </row>
    <row r="84" spans="1:30" ht="18">
      <c r="A84" s="207" t="s">
        <v>178</v>
      </c>
      <c r="B84" s="232" t="s">
        <v>421</v>
      </c>
      <c r="C84" s="211" t="s">
        <v>25</v>
      </c>
      <c r="D84" s="209"/>
      <c r="E84" s="231">
        <v>0</v>
      </c>
      <c r="F84" s="231">
        <v>0</v>
      </c>
      <c r="G84" s="231">
        <v>0</v>
      </c>
      <c r="H84" s="231">
        <v>0</v>
      </c>
      <c r="I84" s="231">
        <v>0</v>
      </c>
      <c r="J84" s="210"/>
      <c r="K84" s="211"/>
      <c r="L84" s="47"/>
      <c r="M84" s="47"/>
      <c r="N84" s="47"/>
      <c r="O84" s="47"/>
      <c r="P84" s="47"/>
      <c r="Q84" s="47"/>
      <c r="R84" s="47"/>
      <c r="S84" s="47"/>
      <c r="T84" s="47"/>
      <c r="U84" s="47"/>
      <c r="V84" s="47"/>
      <c r="W84" s="47"/>
      <c r="X84" s="47"/>
      <c r="Y84" s="47"/>
      <c r="Z84" s="47"/>
      <c r="AA84" s="47"/>
      <c r="AB84" s="47"/>
      <c r="AC84" s="47"/>
      <c r="AD84" s="47"/>
    </row>
    <row r="85" spans="1:30" ht="18">
      <c r="A85" s="207"/>
      <c r="B85" s="232" t="s">
        <v>177</v>
      </c>
      <c r="C85" s="211" t="s">
        <v>25</v>
      </c>
      <c r="D85" s="209"/>
      <c r="E85" s="231">
        <v>0</v>
      </c>
      <c r="F85" s="231">
        <v>0</v>
      </c>
      <c r="G85" s="231">
        <v>0</v>
      </c>
      <c r="H85" s="231">
        <v>0</v>
      </c>
      <c r="I85" s="231">
        <v>0</v>
      </c>
      <c r="J85" s="210"/>
      <c r="K85" s="211"/>
      <c r="L85" s="47"/>
      <c r="M85" s="47"/>
      <c r="N85" s="47"/>
      <c r="O85" s="47"/>
      <c r="P85" s="47"/>
      <c r="Q85" s="47"/>
      <c r="R85" s="47"/>
      <c r="S85" s="47"/>
      <c r="T85" s="47"/>
      <c r="U85" s="47"/>
      <c r="V85" s="47"/>
      <c r="W85" s="47"/>
      <c r="X85" s="47"/>
      <c r="Y85" s="47"/>
      <c r="Z85" s="47"/>
      <c r="AA85" s="47"/>
      <c r="AB85" s="47"/>
      <c r="AC85" s="47"/>
      <c r="AD85" s="47"/>
    </row>
    <row r="86" spans="1:30" ht="18">
      <c r="A86" s="212" t="s">
        <v>106</v>
      </c>
      <c r="B86" s="213" t="s">
        <v>179</v>
      </c>
      <c r="C86" s="214" t="s">
        <v>25</v>
      </c>
      <c r="D86" s="215"/>
      <c r="E86" s="231">
        <v>10</v>
      </c>
      <c r="F86" s="231">
        <v>9</v>
      </c>
      <c r="G86" s="231">
        <v>3</v>
      </c>
      <c r="H86" s="231">
        <v>7</v>
      </c>
      <c r="I86" s="231">
        <v>4</v>
      </c>
      <c r="J86" s="216"/>
      <c r="K86" s="214"/>
      <c r="L86" s="47"/>
      <c r="M86" s="47"/>
      <c r="N86" s="47"/>
      <c r="O86" s="47"/>
      <c r="P86" s="47"/>
      <c r="Q86" s="47"/>
      <c r="R86" s="47"/>
      <c r="S86" s="47"/>
      <c r="T86" s="47"/>
      <c r="U86" s="47"/>
      <c r="V86" s="47"/>
      <c r="W86" s="47"/>
      <c r="X86" s="47"/>
      <c r="Y86" s="47"/>
      <c r="Z86" s="47"/>
      <c r="AA86" s="47"/>
      <c r="AB86" s="47"/>
      <c r="AC86" s="47"/>
      <c r="AD86" s="47"/>
    </row>
    <row r="87" spans="1:30" ht="18">
      <c r="A87" s="207"/>
      <c r="B87" s="208" t="s">
        <v>171</v>
      </c>
      <c r="C87" s="211" t="s">
        <v>25</v>
      </c>
      <c r="D87" s="209"/>
      <c r="E87" s="231">
        <v>0</v>
      </c>
      <c r="F87" s="231">
        <v>0</v>
      </c>
      <c r="G87" s="231">
        <v>0</v>
      </c>
      <c r="H87" s="231">
        <v>0</v>
      </c>
      <c r="I87" s="231">
        <v>0</v>
      </c>
      <c r="J87" s="210"/>
      <c r="K87" s="211"/>
      <c r="L87" s="47"/>
      <c r="M87" s="47"/>
      <c r="N87" s="47"/>
      <c r="O87" s="47"/>
      <c r="P87" s="47"/>
      <c r="Q87" s="47"/>
      <c r="R87" s="47"/>
      <c r="S87" s="47"/>
      <c r="T87" s="47"/>
      <c r="U87" s="47"/>
      <c r="V87" s="47"/>
      <c r="W87" s="47"/>
      <c r="X87" s="47"/>
      <c r="Y87" s="47"/>
      <c r="Z87" s="47"/>
      <c r="AA87" s="47"/>
      <c r="AB87" s="47"/>
      <c r="AC87" s="47"/>
      <c r="AD87" s="47"/>
    </row>
    <row r="88" spans="1:30" ht="18">
      <c r="A88" s="207" t="s">
        <v>180</v>
      </c>
      <c r="B88" s="208" t="s">
        <v>419</v>
      </c>
      <c r="C88" s="211" t="s">
        <v>25</v>
      </c>
      <c r="D88" s="209"/>
      <c r="E88" s="231">
        <v>0</v>
      </c>
      <c r="F88" s="231">
        <v>0</v>
      </c>
      <c r="G88" s="231">
        <v>0</v>
      </c>
      <c r="H88" s="231">
        <v>0</v>
      </c>
      <c r="I88" s="231">
        <v>0</v>
      </c>
      <c r="J88" s="210"/>
      <c r="K88" s="211"/>
      <c r="L88" s="47"/>
      <c r="M88" s="47"/>
      <c r="N88" s="47"/>
      <c r="O88" s="47"/>
      <c r="P88" s="47"/>
      <c r="Q88" s="47"/>
      <c r="R88" s="47"/>
      <c r="S88" s="47"/>
      <c r="T88" s="47"/>
      <c r="U88" s="47"/>
      <c r="V88" s="47"/>
      <c r="W88" s="47"/>
      <c r="X88" s="47"/>
      <c r="Y88" s="47"/>
      <c r="Z88" s="47"/>
      <c r="AA88" s="47"/>
      <c r="AB88" s="47"/>
      <c r="AC88" s="47"/>
      <c r="AD88" s="47"/>
    </row>
    <row r="89" spans="1:30" ht="18">
      <c r="A89" s="207"/>
      <c r="B89" s="232" t="s">
        <v>461</v>
      </c>
      <c r="C89" s="211" t="s">
        <v>25</v>
      </c>
      <c r="D89" s="209"/>
      <c r="E89" s="231">
        <v>10</v>
      </c>
      <c r="F89" s="231">
        <v>9</v>
      </c>
      <c r="G89" s="231">
        <v>3</v>
      </c>
      <c r="H89" s="231">
        <v>7</v>
      </c>
      <c r="I89" s="231">
        <v>4</v>
      </c>
      <c r="J89" s="210"/>
      <c r="K89" s="211"/>
      <c r="L89" s="47"/>
      <c r="M89" s="47"/>
      <c r="N89" s="47"/>
      <c r="O89" s="47"/>
      <c r="P89" s="47"/>
      <c r="Q89" s="47"/>
      <c r="R89" s="47"/>
      <c r="S89" s="47"/>
      <c r="T89" s="47"/>
      <c r="U89" s="47"/>
      <c r="V89" s="47"/>
      <c r="W89" s="47"/>
      <c r="X89" s="47"/>
      <c r="Y89" s="47"/>
      <c r="Z89" s="47"/>
      <c r="AA89" s="47"/>
      <c r="AB89" s="47"/>
      <c r="AC89" s="47"/>
      <c r="AD89" s="47"/>
    </row>
    <row r="90" spans="1:30" ht="18">
      <c r="A90" s="207"/>
      <c r="B90" s="232" t="s">
        <v>462</v>
      </c>
      <c r="C90" s="211" t="s">
        <v>101</v>
      </c>
      <c r="D90" s="209"/>
      <c r="E90" s="231">
        <v>8433</v>
      </c>
      <c r="F90" s="231">
        <v>57700</v>
      </c>
      <c r="G90" s="231">
        <v>11500</v>
      </c>
      <c r="H90" s="231">
        <v>41400</v>
      </c>
      <c r="I90" s="231">
        <v>35300</v>
      </c>
      <c r="J90" s="210"/>
      <c r="K90" s="211"/>
      <c r="L90" s="47"/>
      <c r="M90" s="47"/>
      <c r="N90" s="47"/>
      <c r="O90" s="47"/>
      <c r="P90" s="47"/>
      <c r="Q90" s="47"/>
      <c r="R90" s="47"/>
      <c r="S90" s="47"/>
      <c r="T90" s="47"/>
      <c r="U90" s="47"/>
      <c r="V90" s="47"/>
      <c r="W90" s="47"/>
      <c r="X90" s="47"/>
      <c r="Y90" s="47"/>
      <c r="Z90" s="47"/>
      <c r="AA90" s="47"/>
      <c r="AB90" s="47"/>
      <c r="AC90" s="47"/>
      <c r="AD90" s="47"/>
    </row>
    <row r="91" spans="1:30" ht="18">
      <c r="A91" s="207" t="s">
        <v>178</v>
      </c>
      <c r="B91" s="232" t="s">
        <v>421</v>
      </c>
      <c r="C91" s="211" t="s">
        <v>25</v>
      </c>
      <c r="D91" s="209"/>
      <c r="E91" s="231">
        <v>0</v>
      </c>
      <c r="F91" s="231">
        <v>0</v>
      </c>
      <c r="G91" s="231">
        <v>0</v>
      </c>
      <c r="H91" s="231">
        <v>0</v>
      </c>
      <c r="I91" s="231">
        <v>0</v>
      </c>
      <c r="J91" s="210"/>
      <c r="K91" s="211"/>
      <c r="L91" s="47"/>
      <c r="M91" s="47"/>
      <c r="N91" s="47"/>
      <c r="O91" s="47"/>
      <c r="P91" s="47"/>
      <c r="Q91" s="47"/>
      <c r="R91" s="47"/>
      <c r="S91" s="47"/>
      <c r="T91" s="47"/>
      <c r="U91" s="47"/>
      <c r="V91" s="47"/>
      <c r="W91" s="47"/>
      <c r="X91" s="47"/>
      <c r="Y91" s="47"/>
      <c r="Z91" s="47"/>
      <c r="AA91" s="47"/>
      <c r="AB91" s="47"/>
      <c r="AC91" s="47"/>
      <c r="AD91" s="47"/>
    </row>
    <row r="92" spans="1:30" ht="18">
      <c r="A92" s="207"/>
      <c r="B92" s="232" t="s">
        <v>461</v>
      </c>
      <c r="C92" s="211" t="s">
        <v>25</v>
      </c>
      <c r="D92" s="209"/>
      <c r="E92" s="231">
        <v>0</v>
      </c>
      <c r="F92" s="231">
        <v>0</v>
      </c>
      <c r="G92" s="231">
        <v>0</v>
      </c>
      <c r="H92" s="231">
        <v>0</v>
      </c>
      <c r="I92" s="231">
        <v>0</v>
      </c>
      <c r="J92" s="210"/>
      <c r="K92" s="211"/>
      <c r="L92" s="47"/>
      <c r="M92" s="47"/>
      <c r="N92" s="47"/>
      <c r="O92" s="47"/>
      <c r="P92" s="47"/>
      <c r="Q92" s="47"/>
      <c r="R92" s="47"/>
      <c r="S92" s="47"/>
      <c r="T92" s="47"/>
      <c r="U92" s="47"/>
      <c r="V92" s="47"/>
      <c r="W92" s="47"/>
      <c r="X92" s="47"/>
      <c r="Y92" s="47"/>
      <c r="Z92" s="47"/>
      <c r="AA92" s="47"/>
      <c r="AB92" s="47"/>
      <c r="AC92" s="47"/>
      <c r="AD92" s="47"/>
    </row>
    <row r="93" spans="1:30" ht="18">
      <c r="A93" s="207"/>
      <c r="B93" s="232" t="s">
        <v>462</v>
      </c>
      <c r="C93" s="211" t="s">
        <v>101</v>
      </c>
      <c r="D93" s="209"/>
      <c r="E93" s="231">
        <v>0</v>
      </c>
      <c r="F93" s="231">
        <v>0</v>
      </c>
      <c r="G93" s="231">
        <v>0</v>
      </c>
      <c r="H93" s="231">
        <v>0</v>
      </c>
      <c r="I93" s="231">
        <v>0</v>
      </c>
      <c r="J93" s="210"/>
      <c r="K93" s="211"/>
      <c r="L93" s="47"/>
      <c r="M93" s="47"/>
      <c r="N93" s="47"/>
      <c r="O93" s="47"/>
      <c r="P93" s="47"/>
      <c r="Q93" s="47"/>
      <c r="R93" s="47"/>
      <c r="S93" s="47"/>
      <c r="T93" s="47"/>
      <c r="U93" s="47"/>
      <c r="V93" s="47"/>
      <c r="W93" s="47"/>
      <c r="X93" s="47"/>
      <c r="Y93" s="47"/>
      <c r="Z93" s="47"/>
      <c r="AA93" s="47"/>
      <c r="AB93" s="47"/>
      <c r="AC93" s="47"/>
      <c r="AD93" s="47"/>
    </row>
    <row r="94" spans="1:30" s="59" customFormat="1" ht="18">
      <c r="A94" s="212" t="s">
        <v>116</v>
      </c>
      <c r="B94" s="213" t="s">
        <v>161</v>
      </c>
      <c r="C94" s="214" t="s">
        <v>25</v>
      </c>
      <c r="D94" s="215"/>
      <c r="E94" s="231">
        <v>0</v>
      </c>
      <c r="F94" s="231">
        <v>0</v>
      </c>
      <c r="G94" s="231">
        <v>0</v>
      </c>
      <c r="H94" s="231">
        <v>0</v>
      </c>
      <c r="I94" s="231">
        <v>0</v>
      </c>
      <c r="J94" s="216"/>
      <c r="K94" s="214"/>
      <c r="L94" s="57"/>
      <c r="M94" s="57"/>
      <c r="N94" s="57"/>
      <c r="O94" s="57"/>
      <c r="P94" s="57"/>
      <c r="Q94" s="57"/>
      <c r="R94" s="57"/>
      <c r="S94" s="57"/>
      <c r="T94" s="57"/>
      <c r="U94" s="57"/>
      <c r="V94" s="57"/>
      <c r="W94" s="57"/>
      <c r="X94" s="57"/>
      <c r="Y94" s="57"/>
      <c r="Z94" s="57"/>
      <c r="AA94" s="57"/>
      <c r="AB94" s="57"/>
      <c r="AC94" s="57"/>
      <c r="AD94" s="57"/>
    </row>
    <row r="95" spans="1:30" ht="34.5">
      <c r="A95" s="198">
        <v>2</v>
      </c>
      <c r="B95" s="199" t="s">
        <v>278</v>
      </c>
      <c r="C95" s="214" t="s">
        <v>25</v>
      </c>
      <c r="D95" s="200"/>
      <c r="E95" s="201"/>
      <c r="F95" s="201"/>
      <c r="G95" s="201"/>
      <c r="H95" s="201"/>
      <c r="I95" s="201"/>
      <c r="J95" s="201"/>
      <c r="K95" s="198"/>
      <c r="L95" s="47"/>
      <c r="M95" s="47"/>
      <c r="N95" s="47"/>
      <c r="O95" s="47"/>
      <c r="P95" s="47"/>
      <c r="Q95" s="47"/>
      <c r="R95" s="47"/>
      <c r="S95" s="47"/>
      <c r="T95" s="47"/>
      <c r="U95" s="47"/>
      <c r="V95" s="47"/>
      <c r="W95" s="47"/>
      <c r="X95" s="47"/>
      <c r="Y95" s="47"/>
      <c r="Z95" s="47"/>
      <c r="AA95" s="47"/>
      <c r="AB95" s="47"/>
      <c r="AC95" s="47"/>
      <c r="AD95" s="47"/>
    </row>
    <row r="96" spans="1:30" ht="35.25">
      <c r="A96" s="212" t="s">
        <v>15</v>
      </c>
      <c r="B96" s="213" t="s">
        <v>181</v>
      </c>
      <c r="C96" s="214" t="s">
        <v>25</v>
      </c>
      <c r="D96" s="215">
        <v>1</v>
      </c>
      <c r="E96" s="216">
        <v>1</v>
      </c>
      <c r="F96" s="216">
        <v>6</v>
      </c>
      <c r="G96" s="216">
        <v>2</v>
      </c>
      <c r="H96" s="216">
        <v>3</v>
      </c>
      <c r="I96" s="216">
        <v>2</v>
      </c>
      <c r="J96" s="216">
        <v>2</v>
      </c>
      <c r="K96" s="214"/>
      <c r="L96" s="47"/>
      <c r="M96" s="47"/>
      <c r="N96" s="47"/>
      <c r="O96" s="47"/>
      <c r="P96" s="47"/>
      <c r="Q96" s="47"/>
      <c r="R96" s="47"/>
      <c r="S96" s="47"/>
      <c r="T96" s="47"/>
      <c r="U96" s="47"/>
      <c r="V96" s="47"/>
      <c r="W96" s="47"/>
      <c r="X96" s="47"/>
      <c r="Y96" s="47"/>
      <c r="Z96" s="47"/>
      <c r="AA96" s="47"/>
      <c r="AB96" s="47"/>
      <c r="AC96" s="47"/>
      <c r="AD96" s="47"/>
    </row>
    <row r="97" spans="1:30" ht="35.25">
      <c r="A97" s="212" t="s">
        <v>16</v>
      </c>
      <c r="B97" s="213" t="s">
        <v>279</v>
      </c>
      <c r="C97" s="214" t="s">
        <v>25</v>
      </c>
      <c r="D97" s="215">
        <v>1</v>
      </c>
      <c r="E97" s="216">
        <v>1</v>
      </c>
      <c r="F97" s="216">
        <v>6</v>
      </c>
      <c r="G97" s="216">
        <v>2</v>
      </c>
      <c r="H97" s="216">
        <v>3</v>
      </c>
      <c r="I97" s="216">
        <v>2</v>
      </c>
      <c r="J97" s="216">
        <v>2</v>
      </c>
      <c r="K97" s="214"/>
      <c r="L97" s="47"/>
      <c r="M97" s="47"/>
      <c r="N97" s="47"/>
      <c r="O97" s="47"/>
      <c r="P97" s="47"/>
      <c r="Q97" s="47"/>
      <c r="R97" s="47"/>
      <c r="S97" s="47"/>
      <c r="T97" s="47"/>
      <c r="U97" s="47"/>
      <c r="V97" s="47"/>
      <c r="W97" s="47"/>
      <c r="X97" s="47"/>
      <c r="Y97" s="47"/>
      <c r="Z97" s="47"/>
      <c r="AA97" s="47"/>
      <c r="AB97" s="47"/>
      <c r="AC97" s="47"/>
      <c r="AD97" s="47"/>
    </row>
    <row r="98" spans="1:30" ht="18">
      <c r="A98" s="212"/>
      <c r="B98" s="233" t="s">
        <v>463</v>
      </c>
      <c r="C98" s="214" t="s">
        <v>25</v>
      </c>
      <c r="D98" s="215"/>
      <c r="E98" s="216"/>
      <c r="F98" s="216"/>
      <c r="G98" s="216"/>
      <c r="H98" s="216"/>
      <c r="I98" s="216"/>
      <c r="J98" s="216"/>
      <c r="K98" s="214"/>
      <c r="L98" s="47"/>
      <c r="M98" s="47"/>
      <c r="N98" s="47"/>
      <c r="O98" s="47"/>
      <c r="P98" s="47"/>
      <c r="Q98" s="47"/>
      <c r="R98" s="47"/>
      <c r="S98" s="47"/>
      <c r="T98" s="47"/>
      <c r="U98" s="47"/>
      <c r="V98" s="47"/>
      <c r="W98" s="47"/>
      <c r="X98" s="47"/>
      <c r="Y98" s="47"/>
      <c r="Z98" s="47"/>
      <c r="AA98" s="47"/>
      <c r="AB98" s="47"/>
      <c r="AC98" s="47"/>
      <c r="AD98" s="47"/>
    </row>
    <row r="99" spans="1:30" ht="18">
      <c r="A99" s="212"/>
      <c r="B99" s="233" t="s">
        <v>134</v>
      </c>
      <c r="C99" s="214" t="s">
        <v>25</v>
      </c>
      <c r="D99" s="215"/>
      <c r="E99" s="216"/>
      <c r="F99" s="216"/>
      <c r="G99" s="216"/>
      <c r="H99" s="216"/>
      <c r="I99" s="216"/>
      <c r="J99" s="216"/>
      <c r="K99" s="214"/>
      <c r="L99" s="47"/>
      <c r="M99" s="47"/>
      <c r="N99" s="47"/>
      <c r="O99" s="47"/>
      <c r="P99" s="47"/>
      <c r="Q99" s="47"/>
      <c r="R99" s="47"/>
      <c r="S99" s="47"/>
      <c r="T99" s="47"/>
      <c r="U99" s="47"/>
      <c r="V99" s="47"/>
      <c r="W99" s="47"/>
      <c r="X99" s="47"/>
      <c r="Y99" s="47"/>
      <c r="Z99" s="47"/>
      <c r="AA99" s="47"/>
      <c r="AB99" s="47"/>
      <c r="AC99" s="47"/>
      <c r="AD99" s="47"/>
    </row>
    <row r="100" spans="1:30" ht="18">
      <c r="A100" s="212"/>
      <c r="B100" s="233" t="s">
        <v>133</v>
      </c>
      <c r="C100" s="214" t="s">
        <v>25</v>
      </c>
      <c r="D100" s="215"/>
      <c r="E100" s="216"/>
      <c r="F100" s="216"/>
      <c r="G100" s="216"/>
      <c r="H100" s="216"/>
      <c r="I100" s="216"/>
      <c r="J100" s="216"/>
      <c r="K100" s="214"/>
      <c r="L100" s="47"/>
      <c r="M100" s="47"/>
      <c r="N100" s="47"/>
      <c r="O100" s="47"/>
      <c r="P100" s="47"/>
      <c r="Q100" s="47"/>
      <c r="R100" s="47"/>
      <c r="S100" s="47"/>
      <c r="T100" s="47"/>
      <c r="U100" s="47"/>
      <c r="V100" s="47"/>
      <c r="W100" s="47"/>
      <c r="X100" s="47"/>
      <c r="Y100" s="47"/>
      <c r="Z100" s="47"/>
      <c r="AA100" s="47"/>
      <c r="AB100" s="47"/>
      <c r="AC100" s="47"/>
      <c r="AD100" s="47"/>
    </row>
    <row r="101" spans="1:30" ht="18">
      <c r="A101" s="212"/>
      <c r="B101" s="233" t="s">
        <v>132</v>
      </c>
      <c r="C101" s="214" t="s">
        <v>25</v>
      </c>
      <c r="D101" s="215">
        <v>1</v>
      </c>
      <c r="E101" s="216">
        <v>1</v>
      </c>
      <c r="F101" s="216">
        <v>6</v>
      </c>
      <c r="G101" s="216">
        <v>2</v>
      </c>
      <c r="H101" s="216">
        <v>3</v>
      </c>
      <c r="I101" s="216">
        <v>2</v>
      </c>
      <c r="J101" s="216">
        <v>2</v>
      </c>
      <c r="K101" s="214"/>
      <c r="L101" s="47"/>
      <c r="M101" s="47"/>
      <c r="N101" s="47"/>
      <c r="O101" s="47"/>
      <c r="P101" s="47"/>
      <c r="Q101" s="47"/>
      <c r="R101" s="47"/>
      <c r="S101" s="47"/>
      <c r="T101" s="47"/>
      <c r="U101" s="47"/>
      <c r="V101" s="47"/>
      <c r="W101" s="47"/>
      <c r="X101" s="47"/>
      <c r="Y101" s="47"/>
      <c r="Z101" s="47"/>
      <c r="AA101" s="47"/>
      <c r="AB101" s="47"/>
      <c r="AC101" s="47"/>
      <c r="AD101" s="47"/>
    </row>
    <row r="102" spans="1:30" s="59" customFormat="1" ht="35.25">
      <c r="A102" s="212" t="s">
        <v>108</v>
      </c>
      <c r="B102" s="213" t="s">
        <v>464</v>
      </c>
      <c r="C102" s="214" t="s">
        <v>25</v>
      </c>
      <c r="D102" s="234">
        <v>0.69899999999999995</v>
      </c>
      <c r="E102" s="235">
        <v>0.192</v>
      </c>
      <c r="F102" s="235">
        <f>0.116+0.254+0.944+0.398+0.94</f>
        <v>2.6520000000000001</v>
      </c>
      <c r="G102" s="235">
        <f>0.176+0.611</f>
        <v>0.78699999999999992</v>
      </c>
      <c r="H102" s="235">
        <f>0.0367+0.0865+0.4</f>
        <v>0.5232</v>
      </c>
      <c r="I102" s="235">
        <f>0.146+0.018</f>
        <v>0.16399999999999998</v>
      </c>
      <c r="J102" s="235">
        <v>0.95299999999999996</v>
      </c>
      <c r="K102" s="214"/>
      <c r="L102" s="57"/>
      <c r="M102" s="57"/>
      <c r="N102" s="57"/>
      <c r="O102" s="57"/>
      <c r="P102" s="57"/>
      <c r="Q102" s="57"/>
      <c r="R102" s="57"/>
      <c r="S102" s="57"/>
      <c r="T102" s="57"/>
      <c r="U102" s="57"/>
      <c r="V102" s="57"/>
      <c r="W102" s="57"/>
      <c r="X102" s="57"/>
      <c r="Y102" s="57"/>
      <c r="Z102" s="57"/>
      <c r="AA102" s="57"/>
      <c r="AB102" s="57"/>
      <c r="AC102" s="57"/>
      <c r="AD102" s="57"/>
    </row>
    <row r="103" spans="1:30" ht="34.5">
      <c r="A103" s="198">
        <v>3</v>
      </c>
      <c r="B103" s="199" t="s">
        <v>131</v>
      </c>
      <c r="C103" s="214" t="s">
        <v>25</v>
      </c>
      <c r="D103" s="200"/>
      <c r="E103" s="201"/>
      <c r="F103" s="201"/>
      <c r="G103" s="201"/>
      <c r="H103" s="201"/>
      <c r="I103" s="201"/>
      <c r="J103" s="201"/>
      <c r="K103" s="198"/>
      <c r="L103" s="47"/>
      <c r="M103" s="47"/>
      <c r="N103" s="47"/>
      <c r="O103" s="47"/>
      <c r="P103" s="47"/>
      <c r="Q103" s="47"/>
      <c r="R103" s="47"/>
      <c r="S103" s="47"/>
      <c r="T103" s="47"/>
      <c r="U103" s="47"/>
      <c r="V103" s="47"/>
      <c r="W103" s="47"/>
      <c r="X103" s="47"/>
      <c r="Y103" s="47"/>
      <c r="Z103" s="47"/>
      <c r="AA103" s="47"/>
      <c r="AB103" s="47"/>
      <c r="AC103" s="47"/>
      <c r="AD103" s="47"/>
    </row>
    <row r="104" spans="1:30" ht="18">
      <c r="A104" s="212" t="s">
        <v>15</v>
      </c>
      <c r="B104" s="213" t="s">
        <v>130</v>
      </c>
      <c r="C104" s="214" t="s">
        <v>25</v>
      </c>
      <c r="D104" s="215"/>
      <c r="E104" s="216"/>
      <c r="F104" s="216"/>
      <c r="G104" s="216"/>
      <c r="H104" s="216"/>
      <c r="I104" s="216"/>
      <c r="J104" s="216"/>
      <c r="K104" s="214"/>
      <c r="L104" s="47"/>
      <c r="M104" s="47"/>
      <c r="N104" s="47"/>
      <c r="O104" s="47"/>
      <c r="P104" s="47"/>
      <c r="Q104" s="47"/>
      <c r="R104" s="47"/>
      <c r="S104" s="47"/>
      <c r="T104" s="47"/>
      <c r="U104" s="47"/>
      <c r="V104" s="47"/>
      <c r="W104" s="47"/>
      <c r="X104" s="47"/>
      <c r="Y104" s="47"/>
      <c r="Z104" s="47"/>
      <c r="AA104" s="47"/>
      <c r="AB104" s="47"/>
      <c r="AC104" s="47"/>
      <c r="AD104" s="47"/>
    </row>
    <row r="105" spans="1:30" ht="18">
      <c r="A105" s="212" t="s">
        <v>16</v>
      </c>
      <c r="B105" s="213" t="s">
        <v>129</v>
      </c>
      <c r="C105" s="214" t="s">
        <v>101</v>
      </c>
      <c r="D105" s="215"/>
      <c r="E105" s="216"/>
      <c r="F105" s="216"/>
      <c r="G105" s="216"/>
      <c r="H105" s="216"/>
      <c r="I105" s="216"/>
      <c r="J105" s="216"/>
      <c r="K105" s="214"/>
      <c r="L105" s="47"/>
      <c r="M105" s="47"/>
      <c r="N105" s="47"/>
      <c r="O105" s="47"/>
      <c r="P105" s="47"/>
      <c r="Q105" s="47"/>
      <c r="R105" s="47"/>
      <c r="S105" s="47"/>
      <c r="T105" s="47"/>
      <c r="U105" s="47"/>
      <c r="V105" s="47"/>
      <c r="W105" s="47"/>
      <c r="X105" s="47"/>
      <c r="Y105" s="47"/>
      <c r="Z105" s="47"/>
      <c r="AA105" s="47"/>
      <c r="AB105" s="47"/>
      <c r="AC105" s="47"/>
      <c r="AD105" s="47"/>
    </row>
    <row r="106" spans="1:30" ht="18">
      <c r="A106" s="212"/>
      <c r="B106" s="233" t="s">
        <v>128</v>
      </c>
      <c r="C106" s="214" t="s">
        <v>101</v>
      </c>
      <c r="D106" s="215"/>
      <c r="E106" s="216"/>
      <c r="F106" s="216"/>
      <c r="G106" s="216"/>
      <c r="H106" s="216"/>
      <c r="I106" s="216"/>
      <c r="J106" s="216"/>
      <c r="K106" s="214"/>
      <c r="L106" s="47"/>
      <c r="M106" s="47"/>
      <c r="N106" s="47"/>
      <c r="O106" s="47"/>
      <c r="P106" s="47"/>
      <c r="Q106" s="47"/>
      <c r="R106" s="47"/>
      <c r="S106" s="47"/>
      <c r="T106" s="47"/>
      <c r="U106" s="47"/>
      <c r="V106" s="47"/>
      <c r="W106" s="47"/>
      <c r="X106" s="47"/>
      <c r="Y106" s="47"/>
      <c r="Z106" s="47"/>
      <c r="AA106" s="47"/>
      <c r="AB106" s="47"/>
      <c r="AC106" s="47"/>
      <c r="AD106" s="47"/>
    </row>
    <row r="107" spans="1:30" ht="18">
      <c r="A107" s="212"/>
      <c r="B107" s="233" t="s">
        <v>127</v>
      </c>
      <c r="C107" s="214" t="s">
        <v>101</v>
      </c>
      <c r="D107" s="215"/>
      <c r="E107" s="216"/>
      <c r="F107" s="216"/>
      <c r="G107" s="216"/>
      <c r="H107" s="216"/>
      <c r="I107" s="216"/>
      <c r="J107" s="216"/>
      <c r="K107" s="214"/>
      <c r="L107" s="47"/>
      <c r="M107" s="47"/>
      <c r="N107" s="47"/>
      <c r="O107" s="47"/>
      <c r="P107" s="47"/>
      <c r="Q107" s="47"/>
      <c r="R107" s="47"/>
      <c r="S107" s="47"/>
      <c r="T107" s="47"/>
      <c r="U107" s="47"/>
      <c r="V107" s="47"/>
      <c r="W107" s="47"/>
      <c r="X107" s="47"/>
      <c r="Y107" s="47"/>
      <c r="Z107" s="47"/>
      <c r="AA107" s="47"/>
      <c r="AB107" s="47"/>
      <c r="AC107" s="47"/>
      <c r="AD107" s="47"/>
    </row>
    <row r="108" spans="1:30" s="59" customFormat="1" ht="18">
      <c r="A108" s="212"/>
      <c r="B108" s="233" t="s">
        <v>182</v>
      </c>
      <c r="C108" s="214" t="s">
        <v>101</v>
      </c>
      <c r="D108" s="215"/>
      <c r="E108" s="216"/>
      <c r="F108" s="216"/>
      <c r="G108" s="216"/>
      <c r="H108" s="216"/>
      <c r="I108" s="216"/>
      <c r="J108" s="216"/>
      <c r="K108" s="214"/>
      <c r="L108" s="57"/>
      <c r="M108" s="57"/>
      <c r="N108" s="57"/>
      <c r="O108" s="57"/>
      <c r="P108" s="57"/>
      <c r="Q108" s="57"/>
      <c r="R108" s="57"/>
      <c r="S108" s="57"/>
      <c r="T108" s="57"/>
      <c r="U108" s="57"/>
      <c r="V108" s="57"/>
      <c r="W108" s="57"/>
      <c r="X108" s="57"/>
      <c r="Y108" s="57"/>
      <c r="Z108" s="57"/>
      <c r="AA108" s="57"/>
      <c r="AB108" s="57"/>
      <c r="AC108" s="57"/>
      <c r="AD108" s="57"/>
    </row>
    <row r="109" spans="1:30" ht="18">
      <c r="A109" s="198">
        <v>4</v>
      </c>
      <c r="B109" s="199" t="s">
        <v>126</v>
      </c>
      <c r="C109" s="214" t="s">
        <v>112</v>
      </c>
      <c r="D109" s="200"/>
      <c r="E109" s="201"/>
      <c r="F109" s="201"/>
      <c r="G109" s="201"/>
      <c r="H109" s="201"/>
      <c r="I109" s="201"/>
      <c r="J109" s="201"/>
      <c r="K109" s="198"/>
      <c r="L109" s="47"/>
      <c r="M109" s="47"/>
      <c r="N109" s="47"/>
      <c r="O109" s="47"/>
      <c r="P109" s="47"/>
      <c r="Q109" s="47"/>
      <c r="R109" s="47"/>
      <c r="S109" s="47"/>
      <c r="T109" s="47"/>
      <c r="U109" s="47"/>
      <c r="V109" s="47"/>
      <c r="W109" s="47"/>
      <c r="X109" s="47"/>
      <c r="Y109" s="47"/>
      <c r="Z109" s="47"/>
      <c r="AA109" s="47"/>
      <c r="AB109" s="47"/>
      <c r="AC109" s="47"/>
      <c r="AD109" s="47"/>
    </row>
    <row r="110" spans="1:30" ht="18">
      <c r="A110" s="212" t="s">
        <v>15</v>
      </c>
      <c r="B110" s="213" t="s">
        <v>125</v>
      </c>
      <c r="C110" s="214" t="s">
        <v>112</v>
      </c>
      <c r="D110" s="215"/>
      <c r="E110" s="216">
        <v>1184</v>
      </c>
      <c r="F110" s="216">
        <v>2193</v>
      </c>
      <c r="G110" s="216">
        <v>3239</v>
      </c>
      <c r="H110" s="216">
        <v>3678</v>
      </c>
      <c r="I110" s="216">
        <v>2920</v>
      </c>
      <c r="J110" s="216"/>
      <c r="K110" s="214"/>
      <c r="L110" s="47"/>
      <c r="M110" s="47"/>
      <c r="N110" s="47"/>
      <c r="O110" s="47"/>
      <c r="P110" s="47"/>
      <c r="Q110" s="47"/>
      <c r="R110" s="47"/>
      <c r="S110" s="47"/>
      <c r="T110" s="47"/>
      <c r="U110" s="47"/>
      <c r="V110" s="47"/>
      <c r="W110" s="47"/>
      <c r="X110" s="47"/>
      <c r="Y110" s="47"/>
      <c r="Z110" s="47"/>
      <c r="AA110" s="47"/>
      <c r="AB110" s="47"/>
      <c r="AC110" s="47"/>
      <c r="AD110" s="47"/>
    </row>
    <row r="111" spans="1:30" ht="18">
      <c r="A111" s="212"/>
      <c r="B111" s="233" t="s">
        <v>124</v>
      </c>
      <c r="C111" s="214" t="s">
        <v>112</v>
      </c>
      <c r="D111" s="215"/>
      <c r="E111" s="216">
        <v>1184</v>
      </c>
      <c r="F111" s="216">
        <v>2193</v>
      </c>
      <c r="G111" s="216">
        <v>3239</v>
      </c>
      <c r="H111" s="216">
        <v>3678</v>
      </c>
      <c r="I111" s="216">
        <v>2920</v>
      </c>
      <c r="J111" s="216"/>
      <c r="K111" s="214"/>
      <c r="L111" s="47"/>
      <c r="M111" s="47"/>
      <c r="N111" s="47"/>
      <c r="O111" s="47"/>
      <c r="P111" s="47"/>
      <c r="Q111" s="47"/>
      <c r="R111" s="47"/>
      <c r="S111" s="47"/>
      <c r="T111" s="47"/>
      <c r="U111" s="47"/>
      <c r="V111" s="47"/>
      <c r="W111" s="47"/>
      <c r="X111" s="47"/>
      <c r="Y111" s="47"/>
      <c r="Z111" s="47"/>
      <c r="AA111" s="47"/>
      <c r="AB111" s="47"/>
      <c r="AC111" s="47"/>
      <c r="AD111" s="47"/>
    </row>
    <row r="112" spans="1:30" ht="18">
      <c r="A112" s="212"/>
      <c r="B112" s="233" t="s">
        <v>123</v>
      </c>
      <c r="C112" s="214" t="s">
        <v>112</v>
      </c>
      <c r="D112" s="215"/>
      <c r="E112" s="231">
        <v>0</v>
      </c>
      <c r="F112" s="231">
        <v>0</v>
      </c>
      <c r="G112" s="231">
        <v>0</v>
      </c>
      <c r="H112" s="231">
        <v>0</v>
      </c>
      <c r="I112" s="231">
        <v>0</v>
      </c>
      <c r="J112" s="216"/>
      <c r="K112" s="214"/>
      <c r="L112" s="47"/>
      <c r="M112" s="47"/>
      <c r="N112" s="47"/>
      <c r="O112" s="47"/>
      <c r="P112" s="47"/>
      <c r="Q112" s="47"/>
      <c r="R112" s="47"/>
      <c r="S112" s="47"/>
      <c r="T112" s="47"/>
      <c r="U112" s="47"/>
      <c r="V112" s="47"/>
      <c r="W112" s="47"/>
      <c r="X112" s="47"/>
      <c r="Y112" s="47"/>
      <c r="Z112" s="47"/>
      <c r="AA112" s="47"/>
      <c r="AB112" s="47"/>
      <c r="AC112" s="47"/>
      <c r="AD112" s="47"/>
    </row>
    <row r="113" spans="1:30" ht="18">
      <c r="A113" s="212" t="s">
        <v>16</v>
      </c>
      <c r="B113" s="213" t="s">
        <v>122</v>
      </c>
      <c r="C113" s="214" t="s">
        <v>112</v>
      </c>
      <c r="D113" s="215"/>
      <c r="E113" s="231"/>
      <c r="F113" s="231"/>
      <c r="G113" s="231"/>
      <c r="H113" s="231"/>
      <c r="I113" s="231"/>
      <c r="J113" s="216"/>
      <c r="K113" s="214"/>
      <c r="L113" s="47"/>
      <c r="M113" s="47"/>
      <c r="N113" s="47"/>
      <c r="O113" s="47"/>
      <c r="P113" s="47"/>
      <c r="Q113" s="47"/>
      <c r="R113" s="47"/>
      <c r="S113" s="47"/>
      <c r="T113" s="47"/>
      <c r="U113" s="47"/>
      <c r="V113" s="47"/>
      <c r="W113" s="47"/>
      <c r="X113" s="47"/>
      <c r="Y113" s="47"/>
      <c r="Z113" s="47"/>
      <c r="AA113" s="47"/>
      <c r="AB113" s="47"/>
      <c r="AC113" s="47"/>
      <c r="AD113" s="47"/>
    </row>
    <row r="114" spans="1:30" ht="18">
      <c r="A114" s="212"/>
      <c r="B114" s="233" t="s">
        <v>121</v>
      </c>
      <c r="C114" s="214" t="s">
        <v>101</v>
      </c>
      <c r="D114" s="215"/>
      <c r="E114" s="216">
        <v>1980</v>
      </c>
      <c r="F114" s="216">
        <v>1426</v>
      </c>
      <c r="G114" s="216">
        <v>2590</v>
      </c>
      <c r="H114" s="216">
        <v>3422</v>
      </c>
      <c r="I114" s="216">
        <v>3534</v>
      </c>
      <c r="J114" s="216"/>
      <c r="K114" s="214"/>
      <c r="L114" s="47"/>
      <c r="M114" s="47"/>
      <c r="N114" s="47"/>
      <c r="O114" s="47"/>
      <c r="P114" s="47"/>
      <c r="Q114" s="47"/>
      <c r="R114" s="47"/>
      <c r="S114" s="47"/>
      <c r="T114" s="47"/>
      <c r="U114" s="47"/>
      <c r="V114" s="47"/>
      <c r="W114" s="47"/>
      <c r="X114" s="47"/>
      <c r="Y114" s="47"/>
      <c r="Z114" s="47"/>
      <c r="AA114" s="47"/>
      <c r="AB114" s="47"/>
      <c r="AC114" s="47"/>
      <c r="AD114" s="47"/>
    </row>
    <row r="115" spans="1:30" ht="18">
      <c r="A115" s="212"/>
      <c r="B115" s="233" t="s">
        <v>120</v>
      </c>
      <c r="C115" s="214" t="s">
        <v>101</v>
      </c>
      <c r="D115" s="215"/>
      <c r="E115" s="216">
        <v>1980</v>
      </c>
      <c r="F115" s="216">
        <v>1426</v>
      </c>
      <c r="G115" s="216">
        <v>2590</v>
      </c>
      <c r="H115" s="216">
        <v>3422</v>
      </c>
      <c r="I115" s="216">
        <v>3534</v>
      </c>
      <c r="J115" s="216"/>
      <c r="K115" s="214"/>
      <c r="L115" s="47"/>
      <c r="M115" s="47"/>
      <c r="N115" s="47"/>
      <c r="O115" s="47"/>
      <c r="P115" s="47"/>
      <c r="Q115" s="47"/>
      <c r="R115" s="47"/>
      <c r="S115" s="47"/>
      <c r="T115" s="47"/>
      <c r="U115" s="47"/>
      <c r="V115" s="47"/>
      <c r="W115" s="47"/>
      <c r="X115" s="47"/>
      <c r="Y115" s="47"/>
      <c r="Z115" s="47"/>
      <c r="AA115" s="47"/>
      <c r="AB115" s="47"/>
      <c r="AC115" s="47"/>
      <c r="AD115" s="47"/>
    </row>
    <row r="116" spans="1:30" ht="18">
      <c r="A116" s="212"/>
      <c r="B116" s="233" t="s">
        <v>119</v>
      </c>
      <c r="C116" s="214" t="s">
        <v>101</v>
      </c>
      <c r="D116" s="215"/>
      <c r="E116" s="216">
        <v>1964</v>
      </c>
      <c r="F116" s="216">
        <v>1411</v>
      </c>
      <c r="G116" s="216">
        <v>2555</v>
      </c>
      <c r="H116" s="216">
        <v>3215</v>
      </c>
      <c r="I116" s="216">
        <v>3349</v>
      </c>
      <c r="J116" s="216"/>
      <c r="K116" s="214"/>
      <c r="L116" s="47"/>
      <c r="M116" s="47"/>
      <c r="N116" s="47"/>
      <c r="O116" s="47"/>
      <c r="P116" s="47"/>
      <c r="Q116" s="47"/>
      <c r="R116" s="47"/>
      <c r="S116" s="47"/>
      <c r="T116" s="47"/>
      <c r="U116" s="47"/>
      <c r="V116" s="47"/>
      <c r="W116" s="47"/>
      <c r="X116" s="47"/>
      <c r="Y116" s="47"/>
      <c r="Z116" s="47"/>
      <c r="AA116" s="47"/>
      <c r="AB116" s="47"/>
      <c r="AC116" s="47"/>
      <c r="AD116" s="47"/>
    </row>
    <row r="117" spans="1:30" ht="18">
      <c r="A117" s="212"/>
      <c r="B117" s="233" t="s">
        <v>118</v>
      </c>
      <c r="C117" s="214" t="s">
        <v>101</v>
      </c>
      <c r="D117" s="215"/>
      <c r="E117" s="216">
        <v>1964</v>
      </c>
      <c r="F117" s="216">
        <v>1411</v>
      </c>
      <c r="G117" s="216">
        <v>2555</v>
      </c>
      <c r="H117" s="216">
        <v>3215</v>
      </c>
      <c r="I117" s="216">
        <v>3349</v>
      </c>
      <c r="J117" s="216"/>
      <c r="K117" s="214"/>
      <c r="L117" s="47"/>
      <c r="M117" s="47"/>
      <c r="N117" s="47"/>
      <c r="O117" s="47"/>
      <c r="P117" s="47"/>
      <c r="Q117" s="47"/>
      <c r="R117" s="47"/>
      <c r="S117" s="47"/>
      <c r="T117" s="47"/>
      <c r="U117" s="47"/>
      <c r="V117" s="47"/>
      <c r="W117" s="47"/>
      <c r="X117" s="47"/>
      <c r="Y117" s="47"/>
      <c r="Z117" s="47"/>
      <c r="AA117" s="47"/>
      <c r="AB117" s="47"/>
      <c r="AC117" s="47"/>
      <c r="AD117" s="47"/>
    </row>
    <row r="118" spans="1:30" ht="18">
      <c r="A118" s="212" t="s">
        <v>108</v>
      </c>
      <c r="B118" s="213" t="s">
        <v>117</v>
      </c>
      <c r="C118" s="214" t="s">
        <v>112</v>
      </c>
      <c r="D118" s="215"/>
      <c r="E118" s="231">
        <v>0</v>
      </c>
      <c r="F118" s="231">
        <v>0</v>
      </c>
      <c r="G118" s="231">
        <v>0</v>
      </c>
      <c r="H118" s="231">
        <v>0</v>
      </c>
      <c r="I118" s="231">
        <v>0</v>
      </c>
      <c r="J118" s="216"/>
      <c r="K118" s="214"/>
      <c r="L118" s="47"/>
      <c r="M118" s="47"/>
      <c r="N118" s="47"/>
      <c r="O118" s="47"/>
      <c r="P118" s="47"/>
      <c r="Q118" s="47"/>
      <c r="R118" s="47"/>
      <c r="S118" s="47"/>
      <c r="T118" s="47"/>
      <c r="U118" s="47"/>
      <c r="V118" s="47"/>
      <c r="W118" s="47"/>
      <c r="X118" s="47"/>
      <c r="Y118" s="47"/>
      <c r="Z118" s="47"/>
      <c r="AA118" s="47"/>
      <c r="AB118" s="47"/>
      <c r="AC118" s="47"/>
      <c r="AD118" s="47"/>
    </row>
    <row r="119" spans="1:30" ht="18">
      <c r="A119" s="212"/>
      <c r="B119" s="233" t="s">
        <v>183</v>
      </c>
      <c r="C119" s="214" t="s">
        <v>112</v>
      </c>
      <c r="D119" s="215"/>
      <c r="E119" s="231">
        <v>0</v>
      </c>
      <c r="F119" s="231">
        <v>0</v>
      </c>
      <c r="G119" s="231">
        <v>0</v>
      </c>
      <c r="H119" s="231">
        <v>0</v>
      </c>
      <c r="I119" s="231">
        <v>0</v>
      </c>
      <c r="J119" s="216"/>
      <c r="K119" s="214"/>
      <c r="L119" s="47"/>
      <c r="M119" s="47"/>
      <c r="N119" s="47"/>
      <c r="O119" s="47"/>
      <c r="P119" s="47"/>
      <c r="Q119" s="47"/>
      <c r="R119" s="47"/>
      <c r="S119" s="47"/>
      <c r="T119" s="47"/>
      <c r="U119" s="47"/>
      <c r="V119" s="47"/>
      <c r="W119" s="47"/>
      <c r="X119" s="47"/>
      <c r="Y119" s="47"/>
      <c r="Z119" s="47"/>
      <c r="AA119" s="47"/>
      <c r="AB119" s="47"/>
      <c r="AC119" s="47"/>
      <c r="AD119" s="47"/>
    </row>
    <row r="120" spans="1:30" ht="35.25">
      <c r="A120" s="212"/>
      <c r="B120" s="233" t="s">
        <v>184</v>
      </c>
      <c r="C120" s="214" t="s">
        <v>112</v>
      </c>
      <c r="D120" s="215"/>
      <c r="E120" s="231">
        <v>0</v>
      </c>
      <c r="F120" s="231">
        <v>0</v>
      </c>
      <c r="G120" s="231">
        <v>0</v>
      </c>
      <c r="H120" s="231">
        <v>0</v>
      </c>
      <c r="I120" s="231">
        <v>0</v>
      </c>
      <c r="J120" s="216"/>
      <c r="K120" s="214"/>
      <c r="L120" s="47"/>
      <c r="M120" s="47"/>
      <c r="N120" s="47"/>
      <c r="O120" s="47"/>
      <c r="P120" s="47"/>
      <c r="Q120" s="47"/>
      <c r="R120" s="47"/>
      <c r="S120" s="47"/>
      <c r="T120" s="47"/>
      <c r="U120" s="47"/>
      <c r="V120" s="47"/>
      <c r="W120" s="47"/>
      <c r="X120" s="47"/>
      <c r="Y120" s="47"/>
      <c r="Z120" s="47"/>
      <c r="AA120" s="47"/>
      <c r="AB120" s="47"/>
      <c r="AC120" s="47"/>
      <c r="AD120" s="47"/>
    </row>
    <row r="121" spans="1:30" ht="52.9">
      <c r="A121" s="212" t="s">
        <v>106</v>
      </c>
      <c r="B121" s="213" t="s">
        <v>465</v>
      </c>
      <c r="C121" s="214" t="s">
        <v>112</v>
      </c>
      <c r="D121" s="215"/>
      <c r="E121" s="231">
        <v>0</v>
      </c>
      <c r="F121" s="231">
        <v>0</v>
      </c>
      <c r="G121" s="231">
        <v>0</v>
      </c>
      <c r="H121" s="231">
        <v>0</v>
      </c>
      <c r="I121" s="231">
        <v>0</v>
      </c>
      <c r="J121" s="216"/>
      <c r="K121" s="214"/>
      <c r="L121" s="47"/>
      <c r="M121" s="47"/>
      <c r="N121" s="47"/>
      <c r="O121" s="47"/>
      <c r="P121" s="47"/>
      <c r="Q121" s="47"/>
      <c r="R121" s="47"/>
      <c r="S121" s="47"/>
      <c r="T121" s="47"/>
      <c r="U121" s="47"/>
      <c r="V121" s="47"/>
      <c r="W121" s="47"/>
      <c r="X121" s="47"/>
      <c r="Y121" s="47"/>
      <c r="Z121" s="47"/>
      <c r="AA121" s="47"/>
      <c r="AB121" s="47"/>
      <c r="AC121" s="47"/>
      <c r="AD121" s="47"/>
    </row>
    <row r="122" spans="1:30" ht="18">
      <c r="A122" s="212" t="s">
        <v>116</v>
      </c>
      <c r="B122" s="213" t="s">
        <v>115</v>
      </c>
      <c r="C122" s="214" t="s">
        <v>112</v>
      </c>
      <c r="D122" s="215"/>
      <c r="E122" s="216">
        <v>1184</v>
      </c>
      <c r="F122" s="216">
        <v>2193</v>
      </c>
      <c r="G122" s="216">
        <v>3239</v>
      </c>
      <c r="H122" s="216">
        <v>3678</v>
      </c>
      <c r="I122" s="216">
        <v>2920</v>
      </c>
      <c r="J122" s="216"/>
      <c r="K122" s="214"/>
      <c r="L122" s="47"/>
      <c r="M122" s="47"/>
      <c r="N122" s="47"/>
      <c r="O122" s="47"/>
      <c r="P122" s="47"/>
      <c r="Q122" s="47"/>
      <c r="R122" s="47"/>
      <c r="S122" s="47"/>
      <c r="T122" s="47"/>
      <c r="U122" s="47"/>
      <c r="V122" s="47"/>
      <c r="W122" s="47"/>
      <c r="X122" s="47"/>
      <c r="Y122" s="47"/>
      <c r="Z122" s="47"/>
      <c r="AA122" s="47"/>
      <c r="AB122" s="47"/>
      <c r="AC122" s="47"/>
      <c r="AD122" s="47"/>
    </row>
    <row r="123" spans="1:30" ht="18">
      <c r="A123" s="212"/>
      <c r="B123" s="233" t="s">
        <v>114</v>
      </c>
      <c r="C123" s="214" t="s">
        <v>112</v>
      </c>
      <c r="D123" s="215"/>
      <c r="E123" s="216">
        <v>1184</v>
      </c>
      <c r="F123" s="216">
        <v>2193</v>
      </c>
      <c r="G123" s="216">
        <v>3239</v>
      </c>
      <c r="H123" s="216">
        <v>3678</v>
      </c>
      <c r="I123" s="216">
        <v>2920</v>
      </c>
      <c r="J123" s="216"/>
      <c r="K123" s="214"/>
      <c r="L123" s="47"/>
      <c r="M123" s="47"/>
      <c r="N123" s="47"/>
      <c r="O123" s="47"/>
      <c r="P123" s="47"/>
      <c r="Q123" s="47"/>
      <c r="R123" s="47"/>
      <c r="S123" s="47"/>
      <c r="T123" s="47"/>
      <c r="U123" s="47"/>
      <c r="V123" s="47"/>
      <c r="W123" s="47"/>
      <c r="X123" s="47"/>
      <c r="Y123" s="47"/>
      <c r="Z123" s="47"/>
      <c r="AA123" s="47"/>
      <c r="AB123" s="47"/>
      <c r="AC123" s="47"/>
      <c r="AD123" s="47"/>
    </row>
    <row r="124" spans="1:30" ht="18">
      <c r="A124" s="212"/>
      <c r="B124" s="233" t="s">
        <v>466</v>
      </c>
      <c r="C124" s="214" t="s">
        <v>112</v>
      </c>
      <c r="D124" s="215"/>
      <c r="E124" s="231">
        <v>0</v>
      </c>
      <c r="F124" s="231">
        <v>0</v>
      </c>
      <c r="G124" s="231">
        <v>0</v>
      </c>
      <c r="H124" s="231">
        <v>0</v>
      </c>
      <c r="I124" s="231">
        <v>0</v>
      </c>
      <c r="J124" s="216"/>
      <c r="K124" s="214"/>
      <c r="L124" s="47"/>
      <c r="M124" s="47"/>
      <c r="N124" s="47"/>
      <c r="O124" s="47"/>
      <c r="P124" s="47"/>
      <c r="Q124" s="47"/>
      <c r="R124" s="47"/>
      <c r="S124" s="47"/>
      <c r="T124" s="47"/>
      <c r="U124" s="47"/>
      <c r="V124" s="47"/>
      <c r="W124" s="47"/>
      <c r="X124" s="47"/>
      <c r="Y124" s="47"/>
      <c r="Z124" s="47"/>
      <c r="AA124" s="47"/>
      <c r="AB124" s="47"/>
      <c r="AC124" s="47"/>
      <c r="AD124" s="47"/>
    </row>
    <row r="125" spans="1:30" s="59" customFormat="1" ht="18">
      <c r="A125" s="212" t="s">
        <v>113</v>
      </c>
      <c r="B125" s="213" t="s">
        <v>467</v>
      </c>
      <c r="C125" s="214" t="s">
        <v>112</v>
      </c>
      <c r="D125" s="215"/>
      <c r="E125" s="231">
        <v>0</v>
      </c>
      <c r="F125" s="231">
        <v>0</v>
      </c>
      <c r="G125" s="231">
        <v>0</v>
      </c>
      <c r="H125" s="231">
        <v>0</v>
      </c>
      <c r="I125" s="231">
        <v>0</v>
      </c>
      <c r="J125" s="216"/>
      <c r="K125" s="214"/>
      <c r="L125" s="57"/>
      <c r="M125" s="57"/>
      <c r="N125" s="57"/>
      <c r="O125" s="57"/>
      <c r="P125" s="57"/>
      <c r="Q125" s="57"/>
      <c r="R125" s="57"/>
      <c r="S125" s="57"/>
      <c r="T125" s="57"/>
      <c r="U125" s="57"/>
      <c r="V125" s="57"/>
      <c r="W125" s="57"/>
      <c r="X125" s="57"/>
      <c r="Y125" s="57"/>
      <c r="Z125" s="57"/>
      <c r="AA125" s="57"/>
      <c r="AB125" s="57"/>
      <c r="AC125" s="57"/>
      <c r="AD125" s="57"/>
    </row>
    <row r="126" spans="1:30" s="59" customFormat="1" ht="34.5">
      <c r="A126" s="198" t="s">
        <v>24</v>
      </c>
      <c r="B126" s="199" t="s">
        <v>111</v>
      </c>
      <c r="C126" s="214" t="s">
        <v>25</v>
      </c>
      <c r="D126" s="200"/>
      <c r="E126" s="201"/>
      <c r="F126" s="201"/>
      <c r="G126" s="201"/>
      <c r="H126" s="201"/>
      <c r="I126" s="201"/>
      <c r="J126" s="201"/>
      <c r="K126" s="198"/>
      <c r="L126" s="57"/>
      <c r="M126" s="57"/>
      <c r="N126" s="57"/>
      <c r="O126" s="57"/>
      <c r="P126" s="57"/>
      <c r="Q126" s="57"/>
      <c r="R126" s="57"/>
      <c r="S126" s="57"/>
      <c r="T126" s="57"/>
      <c r="U126" s="57"/>
      <c r="V126" s="57"/>
      <c r="W126" s="57"/>
      <c r="X126" s="57"/>
      <c r="Y126" s="57"/>
      <c r="Z126" s="57"/>
      <c r="AA126" s="57"/>
      <c r="AB126" s="57"/>
      <c r="AC126" s="57"/>
      <c r="AD126" s="57"/>
    </row>
    <row r="127" spans="1:30" ht="34.5">
      <c r="A127" s="198">
        <v>1</v>
      </c>
      <c r="B127" s="199" t="s">
        <v>110</v>
      </c>
      <c r="C127" s="214" t="s">
        <v>25</v>
      </c>
      <c r="D127" s="200"/>
      <c r="E127" s="201"/>
      <c r="F127" s="201"/>
      <c r="G127" s="201"/>
      <c r="H127" s="201"/>
      <c r="I127" s="201"/>
      <c r="J127" s="201"/>
      <c r="K127" s="198"/>
      <c r="L127" s="47"/>
      <c r="M127" s="47"/>
      <c r="N127" s="47"/>
      <c r="O127" s="47"/>
      <c r="P127" s="47"/>
      <c r="Q127" s="47"/>
      <c r="R127" s="47"/>
      <c r="S127" s="47"/>
      <c r="T127" s="47"/>
      <c r="U127" s="47"/>
      <c r="V127" s="47"/>
      <c r="W127" s="47"/>
      <c r="X127" s="47"/>
      <c r="Y127" s="47"/>
      <c r="Z127" s="47"/>
      <c r="AA127" s="47"/>
      <c r="AB127" s="47"/>
      <c r="AC127" s="47"/>
      <c r="AD127" s="47"/>
    </row>
    <row r="128" spans="1:30" ht="18">
      <c r="A128" s="212" t="s">
        <v>15</v>
      </c>
      <c r="B128" s="213" t="s">
        <v>162</v>
      </c>
      <c r="C128" s="214" t="s">
        <v>25</v>
      </c>
      <c r="D128" s="215"/>
      <c r="E128" s="216">
        <v>84</v>
      </c>
      <c r="F128" s="216">
        <v>96</v>
      </c>
      <c r="G128" s="216">
        <v>73</v>
      </c>
      <c r="H128" s="216">
        <v>85</v>
      </c>
      <c r="I128" s="216">
        <v>87</v>
      </c>
      <c r="J128" s="216"/>
      <c r="K128" s="214"/>
      <c r="L128" s="47"/>
      <c r="M128" s="47"/>
      <c r="N128" s="47"/>
      <c r="O128" s="47"/>
      <c r="P128" s="47"/>
      <c r="Q128" s="47"/>
      <c r="R128" s="47"/>
      <c r="S128" s="47"/>
      <c r="T128" s="47"/>
      <c r="U128" s="47"/>
      <c r="V128" s="47"/>
      <c r="W128" s="47"/>
      <c r="X128" s="47"/>
      <c r="Y128" s="47"/>
      <c r="Z128" s="47"/>
      <c r="AA128" s="47"/>
      <c r="AB128" s="47"/>
      <c r="AC128" s="47"/>
      <c r="AD128" s="47"/>
    </row>
    <row r="129" spans="1:30" ht="18">
      <c r="A129" s="212" t="s">
        <v>16</v>
      </c>
      <c r="B129" s="213" t="s">
        <v>109</v>
      </c>
      <c r="C129" s="214" t="s">
        <v>101</v>
      </c>
      <c r="D129" s="215"/>
      <c r="E129" s="216">
        <v>852131</v>
      </c>
      <c r="F129" s="216">
        <v>1723749</v>
      </c>
      <c r="G129" s="216">
        <v>3169327</v>
      </c>
      <c r="H129" s="216">
        <v>1355623</v>
      </c>
      <c r="I129" s="216">
        <v>1535669</v>
      </c>
      <c r="J129" s="216"/>
      <c r="K129" s="214"/>
      <c r="L129" s="47"/>
      <c r="M129" s="47"/>
      <c r="N129" s="47"/>
      <c r="O129" s="47"/>
      <c r="P129" s="47"/>
      <c r="Q129" s="47"/>
      <c r="R129" s="47"/>
      <c r="S129" s="47"/>
      <c r="T129" s="47"/>
      <c r="U129" s="47"/>
      <c r="V129" s="47"/>
      <c r="W129" s="47"/>
      <c r="X129" s="47"/>
      <c r="Y129" s="47"/>
      <c r="Z129" s="47"/>
      <c r="AA129" s="47"/>
      <c r="AB129" s="47"/>
      <c r="AC129" s="47"/>
      <c r="AD129" s="47"/>
    </row>
    <row r="130" spans="1:30" ht="18">
      <c r="A130" s="212" t="s">
        <v>108</v>
      </c>
      <c r="B130" s="213" t="s">
        <v>107</v>
      </c>
      <c r="C130" s="214" t="s">
        <v>101</v>
      </c>
      <c r="D130" s="215"/>
      <c r="E130" s="231">
        <v>0</v>
      </c>
      <c r="F130" s="231">
        <v>0</v>
      </c>
      <c r="G130" s="231">
        <v>0</v>
      </c>
      <c r="H130" s="231">
        <v>0</v>
      </c>
      <c r="I130" s="231">
        <v>0</v>
      </c>
      <c r="J130" s="216"/>
      <c r="K130" s="214"/>
      <c r="L130" s="47"/>
      <c r="M130" s="47"/>
      <c r="N130" s="47"/>
      <c r="O130" s="47"/>
      <c r="P130" s="47"/>
      <c r="Q130" s="47"/>
      <c r="R130" s="47"/>
      <c r="S130" s="47"/>
      <c r="T130" s="47"/>
      <c r="U130" s="47"/>
      <c r="V130" s="47"/>
      <c r="W130" s="47"/>
      <c r="X130" s="47"/>
      <c r="Y130" s="47"/>
      <c r="Z130" s="47"/>
      <c r="AA130" s="47"/>
      <c r="AB130" s="47"/>
      <c r="AC130" s="47"/>
      <c r="AD130" s="47"/>
    </row>
    <row r="131" spans="1:30" s="59" customFormat="1" ht="18">
      <c r="A131" s="212" t="s">
        <v>106</v>
      </c>
      <c r="B131" s="213" t="s">
        <v>105</v>
      </c>
      <c r="C131" s="214" t="s">
        <v>25</v>
      </c>
      <c r="D131" s="215"/>
      <c r="E131" s="216">
        <f>E129*95%</f>
        <v>809524.45</v>
      </c>
      <c r="F131" s="216">
        <f t="shared" ref="F131:I131" si="17">F129*95%</f>
        <v>1637561.5499999998</v>
      </c>
      <c r="G131" s="216">
        <f t="shared" si="17"/>
        <v>3010860.65</v>
      </c>
      <c r="H131" s="216">
        <f t="shared" si="17"/>
        <v>1287841.8499999999</v>
      </c>
      <c r="I131" s="216">
        <f t="shared" si="17"/>
        <v>1458885.55</v>
      </c>
      <c r="J131" s="216"/>
      <c r="K131" s="214"/>
      <c r="L131" s="57"/>
      <c r="M131" s="57"/>
      <c r="N131" s="57"/>
      <c r="O131" s="57"/>
      <c r="P131" s="57"/>
      <c r="Q131" s="57"/>
      <c r="R131" s="57"/>
      <c r="S131" s="57"/>
      <c r="T131" s="57"/>
      <c r="U131" s="57"/>
      <c r="V131" s="57"/>
      <c r="W131" s="57"/>
      <c r="X131" s="57"/>
      <c r="Y131" s="57"/>
      <c r="Z131" s="57"/>
      <c r="AA131" s="57"/>
      <c r="AB131" s="57"/>
      <c r="AC131" s="57"/>
      <c r="AD131" s="57"/>
    </row>
    <row r="132" spans="1:30" ht="34.5">
      <c r="A132" s="198">
        <v>2</v>
      </c>
      <c r="B132" s="199" t="s">
        <v>280</v>
      </c>
      <c r="C132" s="214" t="s">
        <v>25</v>
      </c>
      <c r="D132" s="200"/>
      <c r="E132" s="205">
        <v>84</v>
      </c>
      <c r="F132" s="205">
        <v>96</v>
      </c>
      <c r="G132" s="205">
        <v>73</v>
      </c>
      <c r="H132" s="205">
        <v>85</v>
      </c>
      <c r="I132" s="205">
        <v>87</v>
      </c>
      <c r="J132" s="201"/>
      <c r="K132" s="198"/>
      <c r="L132" s="47"/>
      <c r="M132" s="47"/>
      <c r="N132" s="47"/>
      <c r="O132" s="47"/>
      <c r="P132" s="47"/>
      <c r="Q132" s="47"/>
      <c r="R132" s="47"/>
      <c r="S132" s="47"/>
      <c r="T132" s="47"/>
      <c r="U132" s="47"/>
      <c r="V132" s="47"/>
      <c r="W132" s="47"/>
      <c r="X132" s="47"/>
      <c r="Y132" s="47"/>
      <c r="Z132" s="47"/>
      <c r="AA132" s="47"/>
      <c r="AB132" s="47"/>
      <c r="AC132" s="47"/>
      <c r="AD132" s="47"/>
    </row>
    <row r="133" spans="1:30" ht="18">
      <c r="A133" s="212" t="s">
        <v>15</v>
      </c>
      <c r="B133" s="213" t="s">
        <v>104</v>
      </c>
      <c r="C133" s="214" t="s">
        <v>25</v>
      </c>
      <c r="D133" s="215"/>
      <c r="E133" s="216">
        <v>84</v>
      </c>
      <c r="F133" s="216">
        <v>96</v>
      </c>
      <c r="G133" s="216">
        <v>73</v>
      </c>
      <c r="H133" s="216">
        <v>85</v>
      </c>
      <c r="I133" s="216">
        <v>87</v>
      </c>
      <c r="J133" s="216"/>
      <c r="K133" s="214"/>
      <c r="L133" s="47"/>
      <c r="M133" s="47"/>
      <c r="N133" s="47"/>
      <c r="O133" s="47"/>
      <c r="P133" s="47"/>
      <c r="Q133" s="47"/>
      <c r="R133" s="47"/>
      <c r="S133" s="47"/>
      <c r="T133" s="47"/>
      <c r="U133" s="47"/>
      <c r="V133" s="47"/>
      <c r="W133" s="47"/>
      <c r="X133" s="47"/>
      <c r="Y133" s="47"/>
      <c r="Z133" s="47"/>
      <c r="AA133" s="47"/>
      <c r="AB133" s="47"/>
      <c r="AC133" s="47"/>
      <c r="AD133" s="47"/>
    </row>
    <row r="134" spans="1:30" s="59" customFormat="1" ht="18">
      <c r="A134" s="212" t="s">
        <v>16</v>
      </c>
      <c r="B134" s="213" t="s">
        <v>103</v>
      </c>
      <c r="C134" s="214" t="s">
        <v>25</v>
      </c>
      <c r="D134" s="215"/>
      <c r="E134" s="231">
        <v>0</v>
      </c>
      <c r="F134" s="231">
        <v>0</v>
      </c>
      <c r="G134" s="231">
        <v>0</v>
      </c>
      <c r="H134" s="231">
        <v>0</v>
      </c>
      <c r="I134" s="231">
        <v>0</v>
      </c>
      <c r="J134" s="216"/>
      <c r="K134" s="214"/>
      <c r="L134" s="57"/>
      <c r="M134" s="57"/>
      <c r="N134" s="57"/>
      <c r="O134" s="57"/>
      <c r="P134" s="57"/>
      <c r="Q134" s="57"/>
      <c r="R134" s="57"/>
      <c r="S134" s="57"/>
      <c r="T134" s="57"/>
      <c r="U134" s="57"/>
      <c r="V134" s="57"/>
      <c r="W134" s="57"/>
      <c r="X134" s="57"/>
      <c r="Y134" s="57"/>
      <c r="Z134" s="57"/>
      <c r="AA134" s="57"/>
      <c r="AB134" s="57"/>
      <c r="AC134" s="57"/>
      <c r="AD134" s="57"/>
    </row>
    <row r="135" spans="1:30" ht="51.75">
      <c r="A135" s="198">
        <v>3</v>
      </c>
      <c r="B135" s="199" t="s">
        <v>281</v>
      </c>
      <c r="C135" s="214" t="s">
        <v>25</v>
      </c>
      <c r="D135" s="200"/>
      <c r="E135" s="201"/>
      <c r="F135" s="201"/>
      <c r="G135" s="201"/>
      <c r="H135" s="201"/>
      <c r="I135" s="201"/>
      <c r="J135" s="201"/>
      <c r="K135" s="198"/>
      <c r="L135" s="47"/>
      <c r="M135" s="47"/>
      <c r="N135" s="47"/>
      <c r="O135" s="47"/>
      <c r="P135" s="47"/>
      <c r="Q135" s="47"/>
      <c r="R135" s="47"/>
      <c r="S135" s="47"/>
      <c r="T135" s="47"/>
      <c r="U135" s="47"/>
      <c r="V135" s="47"/>
      <c r="W135" s="47"/>
      <c r="X135" s="47"/>
      <c r="Y135" s="47"/>
      <c r="Z135" s="47"/>
      <c r="AA135" s="47"/>
      <c r="AB135" s="47"/>
      <c r="AC135" s="47"/>
      <c r="AD135" s="47"/>
    </row>
    <row r="136" spans="1:30" ht="18">
      <c r="A136" s="212" t="s">
        <v>15</v>
      </c>
      <c r="B136" s="213" t="s">
        <v>162</v>
      </c>
      <c r="C136" s="214" t="s">
        <v>25</v>
      </c>
      <c r="D136" s="215"/>
      <c r="E136" s="231">
        <v>0</v>
      </c>
      <c r="F136" s="231">
        <v>0</v>
      </c>
      <c r="G136" s="231">
        <v>0</v>
      </c>
      <c r="H136" s="231">
        <v>0</v>
      </c>
      <c r="I136" s="231">
        <v>0</v>
      </c>
      <c r="J136" s="216"/>
      <c r="K136" s="214"/>
      <c r="L136" s="47"/>
      <c r="M136" s="47"/>
      <c r="N136" s="47"/>
      <c r="O136" s="47"/>
      <c r="P136" s="47"/>
      <c r="Q136" s="47"/>
      <c r="R136" s="47"/>
      <c r="S136" s="47"/>
      <c r="T136" s="47"/>
      <c r="U136" s="47"/>
      <c r="V136" s="47"/>
      <c r="W136" s="47"/>
      <c r="X136" s="47"/>
      <c r="Y136" s="47"/>
      <c r="Z136" s="47"/>
      <c r="AA136" s="47"/>
      <c r="AB136" s="47"/>
      <c r="AC136" s="47"/>
      <c r="AD136" s="47"/>
    </row>
    <row r="137" spans="1:30" ht="18">
      <c r="A137" s="212" t="s">
        <v>16</v>
      </c>
      <c r="B137" s="213" t="s">
        <v>102</v>
      </c>
      <c r="C137" s="214" t="s">
        <v>101</v>
      </c>
      <c r="D137" s="215"/>
      <c r="E137" s="231">
        <v>0</v>
      </c>
      <c r="F137" s="231">
        <v>0</v>
      </c>
      <c r="G137" s="231">
        <v>0</v>
      </c>
      <c r="H137" s="231">
        <v>0</v>
      </c>
      <c r="I137" s="231">
        <v>0</v>
      </c>
      <c r="J137" s="216"/>
      <c r="K137" s="214"/>
      <c r="L137" s="47"/>
      <c r="M137" s="47"/>
      <c r="N137" s="47"/>
      <c r="O137" s="47"/>
      <c r="P137" s="47"/>
      <c r="Q137" s="47"/>
      <c r="R137" s="47"/>
      <c r="S137" s="47"/>
      <c r="T137" s="47"/>
      <c r="U137" s="47"/>
      <c r="V137" s="47"/>
      <c r="W137" s="47"/>
      <c r="X137" s="47"/>
      <c r="Y137" s="47"/>
      <c r="Z137" s="47"/>
      <c r="AA137" s="47"/>
      <c r="AB137" s="47"/>
      <c r="AC137" s="47"/>
      <c r="AD137" s="47"/>
    </row>
    <row r="138" spans="1:30" ht="39" customHeight="1">
      <c r="A138" s="64"/>
      <c r="B138" s="47"/>
      <c r="C138" s="66"/>
      <c r="D138" s="64"/>
      <c r="E138" s="64"/>
      <c r="F138" s="64"/>
      <c r="G138" s="64"/>
      <c r="H138" s="64"/>
      <c r="I138" s="64"/>
      <c r="J138" s="64"/>
      <c r="K138" s="47"/>
      <c r="L138" s="47"/>
      <c r="M138" s="47"/>
      <c r="N138" s="47"/>
      <c r="O138" s="47"/>
      <c r="P138" s="47"/>
      <c r="Q138" s="47"/>
      <c r="R138" s="47"/>
      <c r="S138" s="47"/>
      <c r="T138" s="47"/>
      <c r="U138" s="47"/>
      <c r="V138" s="47"/>
      <c r="W138" s="47"/>
      <c r="X138" s="47"/>
      <c r="Y138" s="47"/>
      <c r="Z138" s="47"/>
      <c r="AA138" s="47"/>
      <c r="AB138" s="47"/>
      <c r="AC138" s="47"/>
      <c r="AD138" s="47"/>
    </row>
    <row r="139" spans="1:30" ht="39" customHeight="1">
      <c r="A139" s="64"/>
      <c r="B139" s="47"/>
      <c r="C139" s="66"/>
      <c r="D139" s="64"/>
      <c r="E139" s="64"/>
      <c r="F139" s="64"/>
      <c r="G139" s="64"/>
      <c r="H139" s="64"/>
      <c r="I139" s="64"/>
      <c r="J139" s="64"/>
      <c r="K139" s="47"/>
      <c r="L139" s="47"/>
      <c r="M139" s="47"/>
      <c r="N139" s="47"/>
      <c r="O139" s="47"/>
      <c r="P139" s="47"/>
      <c r="Q139" s="47"/>
      <c r="R139" s="47"/>
      <c r="S139" s="47"/>
      <c r="T139" s="47"/>
      <c r="U139" s="47"/>
      <c r="V139" s="47"/>
      <c r="W139" s="47"/>
      <c r="X139" s="47"/>
      <c r="Y139" s="47"/>
      <c r="Z139" s="47"/>
      <c r="AA139" s="47"/>
      <c r="AB139" s="47"/>
      <c r="AC139" s="47"/>
      <c r="AD139" s="47"/>
    </row>
    <row r="140" spans="1:30" ht="39" customHeight="1">
      <c r="A140" s="64"/>
      <c r="B140" s="47"/>
      <c r="C140" s="66"/>
      <c r="D140" s="64"/>
      <c r="E140" s="64"/>
      <c r="F140" s="64"/>
      <c r="G140" s="64"/>
      <c r="H140" s="64"/>
      <c r="I140" s="64"/>
      <c r="J140" s="64"/>
      <c r="K140" s="47"/>
      <c r="L140" s="47"/>
      <c r="M140" s="47"/>
      <c r="N140" s="47"/>
      <c r="O140" s="47"/>
      <c r="P140" s="47"/>
      <c r="Q140" s="47"/>
      <c r="R140" s="47"/>
      <c r="S140" s="47"/>
      <c r="T140" s="47"/>
      <c r="U140" s="47"/>
      <c r="V140" s="47"/>
      <c r="W140" s="47"/>
      <c r="X140" s="47"/>
      <c r="Y140" s="47"/>
      <c r="Z140" s="47"/>
      <c r="AA140" s="47"/>
      <c r="AB140" s="47"/>
      <c r="AC140" s="47"/>
      <c r="AD140" s="47"/>
    </row>
    <row r="141" spans="1:30" ht="39" customHeight="1">
      <c r="A141" s="64"/>
      <c r="B141" s="47"/>
      <c r="C141" s="66"/>
      <c r="D141" s="64"/>
      <c r="E141" s="64"/>
      <c r="F141" s="64"/>
      <c r="G141" s="64"/>
      <c r="H141" s="64"/>
      <c r="I141" s="64"/>
      <c r="J141" s="64"/>
      <c r="K141" s="47"/>
      <c r="L141" s="47"/>
      <c r="M141" s="47"/>
      <c r="N141" s="47"/>
      <c r="O141" s="47"/>
      <c r="P141" s="47"/>
      <c r="Q141" s="47"/>
      <c r="R141" s="47"/>
      <c r="S141" s="47"/>
      <c r="T141" s="47"/>
      <c r="U141" s="47"/>
      <c r="V141" s="47"/>
      <c r="W141" s="47"/>
      <c r="X141" s="47"/>
      <c r="Y141" s="47"/>
      <c r="Z141" s="47"/>
      <c r="AA141" s="47"/>
      <c r="AB141" s="47"/>
      <c r="AC141" s="47"/>
      <c r="AD141" s="47"/>
    </row>
    <row r="142" spans="1:30" ht="39" customHeight="1">
      <c r="A142" s="64"/>
      <c r="B142" s="47"/>
      <c r="C142" s="66"/>
      <c r="D142" s="64"/>
      <c r="E142" s="64"/>
      <c r="F142" s="64"/>
      <c r="G142" s="64"/>
      <c r="H142" s="64"/>
      <c r="I142" s="64"/>
      <c r="J142" s="64"/>
      <c r="K142" s="47"/>
      <c r="L142" s="47"/>
      <c r="M142" s="47"/>
      <c r="N142" s="47"/>
      <c r="O142" s="47"/>
      <c r="P142" s="47"/>
      <c r="Q142" s="47"/>
      <c r="R142" s="47"/>
      <c r="S142" s="47"/>
      <c r="T142" s="47"/>
      <c r="U142" s="47"/>
      <c r="V142" s="47"/>
      <c r="W142" s="47"/>
      <c r="X142" s="47"/>
      <c r="Y142" s="47"/>
      <c r="Z142" s="47"/>
      <c r="AA142" s="47"/>
      <c r="AB142" s="47"/>
      <c r="AC142" s="47"/>
      <c r="AD142" s="47"/>
    </row>
    <row r="143" spans="1:30" ht="39" customHeight="1">
      <c r="A143" s="64"/>
      <c r="B143" s="47"/>
      <c r="C143" s="66"/>
      <c r="D143" s="64"/>
      <c r="E143" s="64"/>
      <c r="F143" s="64"/>
      <c r="G143" s="64"/>
      <c r="H143" s="64"/>
      <c r="I143" s="64"/>
      <c r="J143" s="64"/>
      <c r="K143" s="47"/>
      <c r="L143" s="47"/>
      <c r="M143" s="47"/>
      <c r="N143" s="47"/>
      <c r="O143" s="47"/>
      <c r="P143" s="47"/>
      <c r="Q143" s="47"/>
      <c r="R143" s="47"/>
      <c r="S143" s="47"/>
      <c r="T143" s="47"/>
      <c r="U143" s="47"/>
      <c r="V143" s="47"/>
      <c r="W143" s="47"/>
      <c r="X143" s="47"/>
      <c r="Y143" s="47"/>
      <c r="Z143" s="47"/>
      <c r="AA143" s="47"/>
      <c r="AB143" s="47"/>
      <c r="AC143" s="47"/>
      <c r="AD143" s="47"/>
    </row>
    <row r="144" spans="1:30" ht="39" customHeight="1">
      <c r="A144" s="64"/>
      <c r="B144" s="47"/>
      <c r="C144" s="66"/>
      <c r="D144" s="64"/>
      <c r="E144" s="64"/>
      <c r="F144" s="64"/>
      <c r="G144" s="64"/>
      <c r="H144" s="64"/>
      <c r="I144" s="64"/>
      <c r="J144" s="64"/>
      <c r="K144" s="47"/>
      <c r="L144" s="47"/>
      <c r="M144" s="47"/>
      <c r="N144" s="47"/>
      <c r="O144" s="47"/>
      <c r="P144" s="47"/>
      <c r="Q144" s="47"/>
      <c r="R144" s="47"/>
      <c r="S144" s="47"/>
      <c r="T144" s="47"/>
      <c r="U144" s="47"/>
      <c r="V144" s="47"/>
      <c r="W144" s="47"/>
      <c r="X144" s="47"/>
      <c r="Y144" s="47"/>
      <c r="Z144" s="47"/>
      <c r="AA144" s="47"/>
      <c r="AB144" s="47"/>
      <c r="AC144" s="47"/>
      <c r="AD144" s="47"/>
    </row>
    <row r="145" spans="1:30" ht="39" customHeight="1">
      <c r="A145" s="64"/>
      <c r="B145" s="47"/>
      <c r="C145" s="66"/>
      <c r="D145" s="64"/>
      <c r="E145" s="64"/>
      <c r="F145" s="64"/>
      <c r="G145" s="64"/>
      <c r="H145" s="64"/>
      <c r="I145" s="64"/>
      <c r="J145" s="64"/>
      <c r="K145" s="47"/>
      <c r="L145" s="47"/>
      <c r="M145" s="47"/>
      <c r="N145" s="47"/>
      <c r="O145" s="47"/>
      <c r="P145" s="47"/>
      <c r="Q145" s="47"/>
      <c r="R145" s="47"/>
      <c r="S145" s="47"/>
      <c r="T145" s="47"/>
      <c r="U145" s="47"/>
      <c r="V145" s="47"/>
      <c r="W145" s="47"/>
      <c r="X145" s="47"/>
      <c r="Y145" s="47"/>
      <c r="Z145" s="47"/>
      <c r="AA145" s="47"/>
      <c r="AB145" s="47"/>
      <c r="AC145" s="47"/>
      <c r="AD145" s="47"/>
    </row>
    <row r="146" spans="1:30" ht="39" customHeight="1">
      <c r="A146" s="64"/>
      <c r="B146" s="47"/>
      <c r="C146" s="66"/>
      <c r="D146" s="64"/>
      <c r="E146" s="64"/>
      <c r="F146" s="64"/>
      <c r="G146" s="64"/>
      <c r="H146" s="64"/>
      <c r="I146" s="64"/>
      <c r="J146" s="64"/>
      <c r="K146" s="47"/>
      <c r="L146" s="47"/>
      <c r="M146" s="47"/>
      <c r="N146" s="47"/>
      <c r="O146" s="47"/>
      <c r="P146" s="47"/>
      <c r="Q146" s="47"/>
      <c r="R146" s="47"/>
      <c r="S146" s="47"/>
      <c r="T146" s="47"/>
      <c r="U146" s="47"/>
      <c r="V146" s="47"/>
      <c r="W146" s="47"/>
      <c r="X146" s="47"/>
      <c r="Y146" s="47"/>
      <c r="Z146" s="47"/>
      <c r="AA146" s="47"/>
      <c r="AB146" s="47"/>
      <c r="AC146" s="47"/>
      <c r="AD146" s="47"/>
    </row>
    <row r="147" spans="1:30" ht="39" customHeight="1">
      <c r="A147" s="64"/>
      <c r="B147" s="47"/>
      <c r="C147" s="66"/>
      <c r="D147" s="64"/>
      <c r="E147" s="64"/>
      <c r="F147" s="64"/>
      <c r="G147" s="64"/>
      <c r="H147" s="64"/>
      <c r="I147" s="64"/>
      <c r="J147" s="64"/>
      <c r="K147" s="47"/>
      <c r="L147" s="47"/>
      <c r="M147" s="47"/>
      <c r="N147" s="47"/>
      <c r="O147" s="47"/>
      <c r="P147" s="47"/>
      <c r="Q147" s="47"/>
      <c r="R147" s="47"/>
      <c r="S147" s="47"/>
      <c r="T147" s="47"/>
      <c r="U147" s="47"/>
      <c r="V147" s="47"/>
      <c r="W147" s="47"/>
      <c r="X147" s="47"/>
      <c r="Y147" s="47"/>
      <c r="Z147" s="47"/>
      <c r="AA147" s="47"/>
      <c r="AB147" s="47"/>
      <c r="AC147" s="47"/>
      <c r="AD147" s="47"/>
    </row>
    <row r="148" spans="1:30" ht="39" customHeight="1">
      <c r="A148" s="64"/>
      <c r="B148" s="47"/>
      <c r="C148" s="66"/>
      <c r="D148" s="64"/>
      <c r="E148" s="64"/>
      <c r="F148" s="64"/>
      <c r="G148" s="64"/>
      <c r="H148" s="64"/>
      <c r="I148" s="64"/>
      <c r="J148" s="64"/>
      <c r="K148" s="47"/>
      <c r="L148" s="47"/>
      <c r="M148" s="47"/>
      <c r="N148" s="47"/>
      <c r="O148" s="47"/>
      <c r="P148" s="47"/>
      <c r="Q148" s="47"/>
      <c r="R148" s="47"/>
      <c r="S148" s="47"/>
      <c r="T148" s="47"/>
      <c r="U148" s="47"/>
      <c r="V148" s="47"/>
      <c r="W148" s="47"/>
      <c r="X148" s="47"/>
      <c r="Y148" s="47"/>
      <c r="Z148" s="47"/>
      <c r="AA148" s="47"/>
      <c r="AB148" s="47"/>
      <c r="AC148" s="47"/>
      <c r="AD148" s="47"/>
    </row>
    <row r="149" spans="1:30" ht="39" customHeight="1">
      <c r="A149" s="64"/>
      <c r="B149" s="47"/>
      <c r="C149" s="66"/>
      <c r="D149" s="64"/>
      <c r="E149" s="64"/>
      <c r="F149" s="64"/>
      <c r="G149" s="64"/>
      <c r="H149" s="64"/>
      <c r="I149" s="64"/>
      <c r="J149" s="64"/>
      <c r="K149" s="47"/>
      <c r="L149" s="47"/>
      <c r="M149" s="47"/>
      <c r="N149" s="47"/>
      <c r="O149" s="47"/>
      <c r="P149" s="47"/>
      <c r="Q149" s="47"/>
      <c r="R149" s="47"/>
      <c r="S149" s="47"/>
      <c r="T149" s="47"/>
      <c r="U149" s="47"/>
      <c r="V149" s="47"/>
      <c r="W149" s="47"/>
      <c r="X149" s="47"/>
      <c r="Y149" s="47"/>
      <c r="Z149" s="47"/>
      <c r="AA149" s="47"/>
      <c r="AB149" s="47"/>
      <c r="AC149" s="47"/>
      <c r="AD149" s="47"/>
    </row>
    <row r="150" spans="1:30" ht="39" customHeight="1">
      <c r="A150" s="64"/>
      <c r="B150" s="47"/>
      <c r="C150" s="66"/>
      <c r="D150" s="64"/>
      <c r="E150" s="64"/>
      <c r="F150" s="64"/>
      <c r="G150" s="64"/>
      <c r="H150" s="64"/>
      <c r="I150" s="64"/>
      <c r="J150" s="64"/>
      <c r="K150" s="47"/>
      <c r="L150" s="47"/>
      <c r="M150" s="47"/>
      <c r="N150" s="47"/>
      <c r="O150" s="47"/>
      <c r="P150" s="47"/>
      <c r="Q150" s="47"/>
      <c r="R150" s="47"/>
      <c r="S150" s="47"/>
      <c r="T150" s="47"/>
      <c r="U150" s="47"/>
      <c r="V150" s="47"/>
      <c r="W150" s="47"/>
      <c r="X150" s="47"/>
      <c r="Y150" s="47"/>
      <c r="Z150" s="47"/>
      <c r="AA150" s="47"/>
      <c r="AB150" s="47"/>
      <c r="AC150" s="47"/>
      <c r="AD150" s="47"/>
    </row>
    <row r="151" spans="1:30" ht="39" customHeight="1">
      <c r="A151" s="64"/>
      <c r="B151" s="47"/>
      <c r="C151" s="66"/>
      <c r="D151" s="64"/>
      <c r="E151" s="64"/>
      <c r="F151" s="64"/>
      <c r="G151" s="64"/>
      <c r="H151" s="64"/>
      <c r="I151" s="64"/>
      <c r="J151" s="64"/>
      <c r="K151" s="47"/>
      <c r="L151" s="47"/>
      <c r="M151" s="47"/>
      <c r="N151" s="47"/>
      <c r="O151" s="47"/>
      <c r="P151" s="47"/>
      <c r="Q151" s="47"/>
      <c r="R151" s="47"/>
      <c r="S151" s="47"/>
      <c r="T151" s="47"/>
      <c r="U151" s="47"/>
      <c r="V151" s="47"/>
      <c r="W151" s="47"/>
      <c r="X151" s="47"/>
      <c r="Y151" s="47"/>
      <c r="Z151" s="47"/>
      <c r="AA151" s="47"/>
      <c r="AB151" s="47"/>
      <c r="AC151" s="47"/>
      <c r="AD151" s="47"/>
    </row>
    <row r="152" spans="1:30" ht="39" customHeight="1">
      <c r="A152" s="47"/>
      <c r="B152" s="47"/>
      <c r="C152" s="66"/>
      <c r="D152" s="64"/>
      <c r="E152" s="64"/>
      <c r="F152" s="64"/>
      <c r="G152" s="64"/>
      <c r="H152" s="64"/>
      <c r="I152" s="64"/>
      <c r="J152" s="64"/>
      <c r="K152" s="47"/>
      <c r="L152" s="47"/>
      <c r="M152" s="47"/>
      <c r="N152" s="47"/>
      <c r="O152" s="47"/>
      <c r="P152" s="47"/>
      <c r="Q152" s="47"/>
      <c r="R152" s="47"/>
      <c r="S152" s="47"/>
      <c r="T152" s="47"/>
      <c r="U152" s="47"/>
      <c r="V152" s="47"/>
      <c r="W152" s="47"/>
      <c r="X152" s="47"/>
      <c r="Y152" s="47"/>
      <c r="Z152" s="47"/>
      <c r="AA152" s="47"/>
      <c r="AB152" s="47"/>
      <c r="AC152" s="47"/>
      <c r="AD152" s="47"/>
    </row>
    <row r="153" spans="1:30" ht="39" customHeight="1">
      <c r="A153" s="47"/>
      <c r="B153" s="47"/>
      <c r="C153" s="66"/>
      <c r="D153" s="64"/>
      <c r="E153" s="64"/>
      <c r="F153" s="64"/>
      <c r="G153" s="64"/>
      <c r="H153" s="64"/>
      <c r="I153" s="64"/>
      <c r="J153" s="64"/>
      <c r="K153" s="47"/>
      <c r="L153" s="47"/>
      <c r="M153" s="47"/>
      <c r="N153" s="47"/>
      <c r="O153" s="47"/>
      <c r="P153" s="47"/>
      <c r="Q153" s="47"/>
      <c r="R153" s="47"/>
      <c r="S153" s="47"/>
      <c r="T153" s="47"/>
      <c r="U153" s="47"/>
      <c r="V153" s="47"/>
      <c r="W153" s="47"/>
      <c r="X153" s="47"/>
      <c r="Y153" s="47"/>
      <c r="Z153" s="47"/>
      <c r="AA153" s="47"/>
      <c r="AB153" s="47"/>
      <c r="AC153" s="47"/>
      <c r="AD153" s="47"/>
    </row>
    <row r="154" spans="1:30" ht="39" customHeight="1">
      <c r="A154" s="47"/>
      <c r="B154" s="47"/>
      <c r="C154" s="66"/>
      <c r="D154" s="64"/>
      <c r="E154" s="64"/>
      <c r="F154" s="64"/>
      <c r="G154" s="64"/>
      <c r="H154" s="64"/>
      <c r="I154" s="64"/>
      <c r="J154" s="64"/>
      <c r="K154" s="47"/>
      <c r="L154" s="47"/>
      <c r="M154" s="47"/>
      <c r="N154" s="47"/>
      <c r="O154" s="47"/>
      <c r="P154" s="47"/>
      <c r="Q154" s="47"/>
      <c r="R154" s="47"/>
      <c r="S154" s="47"/>
      <c r="T154" s="47"/>
      <c r="U154" s="47"/>
      <c r="V154" s="47"/>
      <c r="W154" s="47"/>
      <c r="X154" s="47"/>
      <c r="Y154" s="47"/>
      <c r="Z154" s="47"/>
      <c r="AA154" s="47"/>
      <c r="AB154" s="47"/>
      <c r="AC154" s="47"/>
      <c r="AD154" s="47"/>
    </row>
    <row r="155" spans="1:30" ht="39" customHeight="1">
      <c r="A155" s="47"/>
      <c r="B155" s="47"/>
      <c r="C155" s="66"/>
      <c r="D155" s="64"/>
      <c r="E155" s="64"/>
      <c r="F155" s="64"/>
      <c r="G155" s="64"/>
      <c r="H155" s="64"/>
      <c r="I155" s="64"/>
      <c r="J155" s="64"/>
      <c r="K155" s="47"/>
      <c r="L155" s="47"/>
      <c r="M155" s="47"/>
      <c r="N155" s="47"/>
      <c r="O155" s="47"/>
      <c r="P155" s="47"/>
      <c r="Q155" s="47"/>
      <c r="R155" s="47"/>
      <c r="S155" s="47"/>
      <c r="T155" s="47"/>
      <c r="U155" s="47"/>
      <c r="V155" s="47"/>
      <c r="W155" s="47"/>
      <c r="X155" s="47"/>
      <c r="Y155" s="47"/>
      <c r="Z155" s="47"/>
      <c r="AA155" s="47"/>
      <c r="AB155" s="47"/>
      <c r="AC155" s="47"/>
      <c r="AD155" s="47"/>
    </row>
    <row r="156" spans="1:30" ht="39" customHeight="1">
      <c r="A156" s="47"/>
      <c r="B156" s="47"/>
      <c r="C156" s="66"/>
      <c r="D156" s="64"/>
      <c r="E156" s="64"/>
      <c r="F156" s="64"/>
      <c r="G156" s="64"/>
      <c r="H156" s="64"/>
      <c r="I156" s="64"/>
      <c r="J156" s="64"/>
      <c r="K156" s="47"/>
      <c r="L156" s="47"/>
      <c r="M156" s="47"/>
      <c r="N156" s="47"/>
      <c r="O156" s="47"/>
      <c r="P156" s="47"/>
      <c r="Q156" s="47"/>
      <c r="R156" s="47"/>
      <c r="S156" s="47"/>
      <c r="T156" s="47"/>
      <c r="U156" s="47"/>
      <c r="V156" s="47"/>
      <c r="W156" s="47"/>
      <c r="X156" s="47"/>
      <c r="Y156" s="47"/>
      <c r="Z156" s="47"/>
      <c r="AA156" s="47"/>
      <c r="AB156" s="47"/>
      <c r="AC156" s="47"/>
      <c r="AD156" s="47"/>
    </row>
    <row r="157" spans="1:30" ht="39" customHeight="1">
      <c r="A157" s="47"/>
      <c r="B157" s="47"/>
      <c r="C157" s="66"/>
      <c r="D157" s="64"/>
      <c r="E157" s="64"/>
      <c r="F157" s="64"/>
      <c r="G157" s="64"/>
      <c r="H157" s="64"/>
      <c r="I157" s="64"/>
      <c r="J157" s="64"/>
      <c r="K157" s="47"/>
      <c r="L157" s="47"/>
      <c r="M157" s="47"/>
      <c r="N157" s="47"/>
      <c r="O157" s="47"/>
      <c r="P157" s="47"/>
      <c r="Q157" s="47"/>
      <c r="R157" s="47"/>
      <c r="S157" s="47"/>
      <c r="T157" s="47"/>
      <c r="U157" s="47"/>
      <c r="V157" s="47"/>
      <c r="W157" s="47"/>
      <c r="X157" s="47"/>
      <c r="Y157" s="47"/>
      <c r="Z157" s="47"/>
      <c r="AA157" s="47"/>
      <c r="AB157" s="47"/>
      <c r="AC157" s="47"/>
      <c r="AD157" s="47"/>
    </row>
    <row r="158" spans="1:30" ht="39" customHeight="1">
      <c r="A158" s="47"/>
      <c r="B158" s="47"/>
      <c r="C158" s="66"/>
      <c r="D158" s="64"/>
      <c r="E158" s="64"/>
      <c r="F158" s="64"/>
      <c r="G158" s="64"/>
      <c r="H158" s="64"/>
      <c r="I158" s="64"/>
      <c r="J158" s="64"/>
      <c r="K158" s="47"/>
      <c r="L158" s="47"/>
      <c r="M158" s="47"/>
      <c r="N158" s="47"/>
      <c r="O158" s="47"/>
      <c r="P158" s="47"/>
      <c r="Q158" s="47"/>
      <c r="R158" s="47"/>
      <c r="S158" s="47"/>
      <c r="T158" s="47"/>
      <c r="U158" s="47"/>
      <c r="V158" s="47"/>
      <c r="W158" s="47"/>
      <c r="X158" s="47"/>
      <c r="Y158" s="47"/>
      <c r="Z158" s="47"/>
      <c r="AA158" s="47"/>
      <c r="AB158" s="47"/>
      <c r="AC158" s="47"/>
      <c r="AD158" s="47"/>
    </row>
    <row r="159" spans="1:30" ht="39" customHeight="1">
      <c r="A159" s="47"/>
      <c r="B159" s="47"/>
      <c r="C159" s="66"/>
      <c r="D159" s="64"/>
      <c r="E159" s="64"/>
      <c r="F159" s="64"/>
      <c r="G159" s="64"/>
      <c r="H159" s="64"/>
      <c r="I159" s="64"/>
      <c r="J159" s="64"/>
      <c r="K159" s="47"/>
      <c r="L159" s="47"/>
      <c r="M159" s="47"/>
      <c r="N159" s="47"/>
      <c r="O159" s="47"/>
      <c r="P159" s="47"/>
      <c r="Q159" s="47"/>
      <c r="R159" s="47"/>
      <c r="S159" s="47"/>
      <c r="T159" s="47"/>
      <c r="U159" s="47"/>
      <c r="V159" s="47"/>
      <c r="W159" s="47"/>
      <c r="X159" s="47"/>
      <c r="Y159" s="47"/>
      <c r="Z159" s="47"/>
      <c r="AA159" s="47"/>
      <c r="AB159" s="47"/>
      <c r="AC159" s="47"/>
      <c r="AD159" s="47"/>
    </row>
    <row r="160" spans="1:30" ht="39" customHeight="1">
      <c r="A160" s="47"/>
      <c r="B160" s="47"/>
      <c r="C160" s="66"/>
      <c r="D160" s="64"/>
      <c r="E160" s="64"/>
      <c r="F160" s="64"/>
      <c r="G160" s="64"/>
      <c r="H160" s="64"/>
      <c r="I160" s="64"/>
      <c r="J160" s="64"/>
      <c r="K160" s="47"/>
      <c r="L160" s="47"/>
      <c r="M160" s="47"/>
      <c r="N160" s="47"/>
      <c r="O160" s="47"/>
      <c r="P160" s="47"/>
      <c r="Q160" s="47"/>
      <c r="R160" s="47"/>
      <c r="S160" s="47"/>
      <c r="T160" s="47"/>
      <c r="U160" s="47"/>
      <c r="V160" s="47"/>
      <c r="W160" s="47"/>
      <c r="X160" s="47"/>
      <c r="Y160" s="47"/>
      <c r="Z160" s="47"/>
      <c r="AA160" s="47"/>
      <c r="AB160" s="47"/>
      <c r="AC160" s="47"/>
      <c r="AD160" s="47"/>
    </row>
    <row r="161" spans="1:30" ht="39" customHeight="1">
      <c r="A161" s="47"/>
      <c r="B161" s="47"/>
      <c r="C161" s="66"/>
      <c r="D161" s="64"/>
      <c r="E161" s="64"/>
      <c r="F161" s="64"/>
      <c r="G161" s="64"/>
      <c r="H161" s="64"/>
      <c r="I161" s="64"/>
      <c r="J161" s="64"/>
      <c r="K161" s="47"/>
      <c r="L161" s="47"/>
      <c r="M161" s="47"/>
      <c r="N161" s="47"/>
      <c r="O161" s="47"/>
      <c r="P161" s="47"/>
      <c r="Q161" s="47"/>
      <c r="R161" s="47"/>
      <c r="S161" s="47"/>
      <c r="T161" s="47"/>
      <c r="U161" s="47"/>
      <c r="V161" s="47"/>
      <c r="W161" s="47"/>
      <c r="X161" s="47"/>
      <c r="Y161" s="47"/>
      <c r="Z161" s="47"/>
      <c r="AA161" s="47"/>
      <c r="AB161" s="47"/>
      <c r="AC161" s="47"/>
      <c r="AD161" s="47"/>
    </row>
    <row r="162" spans="1:30" ht="39" customHeight="1">
      <c r="A162" s="47"/>
      <c r="B162" s="47"/>
      <c r="C162" s="66"/>
      <c r="D162" s="64"/>
      <c r="E162" s="64"/>
      <c r="F162" s="64"/>
      <c r="G162" s="64"/>
      <c r="H162" s="64"/>
      <c r="I162" s="64"/>
      <c r="J162" s="64"/>
      <c r="K162" s="47"/>
      <c r="L162" s="47"/>
      <c r="M162" s="47"/>
      <c r="N162" s="47"/>
      <c r="O162" s="47"/>
      <c r="P162" s="47"/>
      <c r="Q162" s="47"/>
      <c r="R162" s="47"/>
      <c r="S162" s="47"/>
      <c r="T162" s="47"/>
      <c r="U162" s="47"/>
      <c r="V162" s="47"/>
      <c r="W162" s="47"/>
      <c r="X162" s="47"/>
      <c r="Y162" s="47"/>
      <c r="Z162" s="47"/>
      <c r="AA162" s="47"/>
      <c r="AB162" s="47"/>
      <c r="AC162" s="47"/>
      <c r="AD162" s="47"/>
    </row>
    <row r="163" spans="1:30" ht="39" customHeight="1">
      <c r="A163" s="47"/>
      <c r="B163" s="47"/>
      <c r="C163" s="66"/>
      <c r="D163" s="64"/>
      <c r="E163" s="64"/>
      <c r="F163" s="64"/>
      <c r="G163" s="64"/>
      <c r="H163" s="64"/>
      <c r="I163" s="64"/>
      <c r="J163" s="64"/>
      <c r="K163" s="47"/>
      <c r="L163" s="47"/>
      <c r="M163" s="47"/>
      <c r="N163" s="47"/>
      <c r="O163" s="47"/>
      <c r="P163" s="47"/>
      <c r="Q163" s="47"/>
      <c r="R163" s="47"/>
      <c r="S163" s="47"/>
      <c r="T163" s="47"/>
      <c r="U163" s="47"/>
      <c r="V163" s="47"/>
      <c r="W163" s="47"/>
      <c r="X163" s="47"/>
      <c r="Y163" s="47"/>
      <c r="Z163" s="47"/>
      <c r="AA163" s="47"/>
      <c r="AB163" s="47"/>
      <c r="AC163" s="47"/>
      <c r="AD163" s="47"/>
    </row>
    <row r="164" spans="1:30" ht="39" customHeight="1">
      <c r="A164" s="47"/>
      <c r="B164" s="47"/>
      <c r="C164" s="66"/>
      <c r="D164" s="64"/>
      <c r="E164" s="64"/>
      <c r="F164" s="64"/>
      <c r="G164" s="64"/>
      <c r="H164" s="64"/>
      <c r="I164" s="64"/>
      <c r="J164" s="64"/>
      <c r="K164" s="47"/>
      <c r="L164" s="47"/>
      <c r="M164" s="47"/>
      <c r="N164" s="47"/>
      <c r="O164" s="47"/>
      <c r="P164" s="47"/>
      <c r="Q164" s="47"/>
      <c r="R164" s="47"/>
      <c r="S164" s="47"/>
      <c r="T164" s="47"/>
      <c r="U164" s="47"/>
      <c r="V164" s="47"/>
      <c r="W164" s="47"/>
      <c r="X164" s="47"/>
      <c r="Y164" s="47"/>
      <c r="Z164" s="47"/>
      <c r="AA164" s="47"/>
      <c r="AB164" s="47"/>
      <c r="AC164" s="47"/>
      <c r="AD164" s="47"/>
    </row>
    <row r="165" spans="1:30" ht="39" customHeight="1">
      <c r="A165" s="47"/>
      <c r="B165" s="47"/>
      <c r="C165" s="66"/>
      <c r="D165" s="64"/>
      <c r="E165" s="64"/>
      <c r="F165" s="64"/>
      <c r="G165" s="64"/>
      <c r="H165" s="64"/>
      <c r="I165" s="64"/>
      <c r="J165" s="64"/>
      <c r="K165" s="47"/>
      <c r="L165" s="47"/>
      <c r="M165" s="47"/>
      <c r="N165" s="47"/>
      <c r="O165" s="47"/>
      <c r="P165" s="47"/>
      <c r="Q165" s="47"/>
      <c r="R165" s="47"/>
      <c r="S165" s="47"/>
      <c r="T165" s="47"/>
      <c r="U165" s="47"/>
      <c r="V165" s="47"/>
      <c r="W165" s="47"/>
      <c r="X165" s="47"/>
      <c r="Y165" s="47"/>
      <c r="Z165" s="47"/>
      <c r="AA165" s="47"/>
      <c r="AB165" s="47"/>
      <c r="AC165" s="47"/>
      <c r="AD165" s="47"/>
    </row>
    <row r="166" spans="1:30" ht="39" customHeight="1">
      <c r="A166" s="47"/>
      <c r="B166" s="47"/>
      <c r="C166" s="66"/>
      <c r="D166" s="64"/>
      <c r="E166" s="64"/>
      <c r="F166" s="64"/>
      <c r="G166" s="64"/>
      <c r="H166" s="64"/>
      <c r="I166" s="64"/>
      <c r="J166" s="64"/>
      <c r="K166" s="47"/>
      <c r="L166" s="47"/>
      <c r="M166" s="47"/>
      <c r="N166" s="47"/>
      <c r="O166" s="47"/>
      <c r="P166" s="47"/>
      <c r="Q166" s="47"/>
      <c r="R166" s="47"/>
      <c r="S166" s="47"/>
      <c r="T166" s="47"/>
      <c r="U166" s="47"/>
      <c r="V166" s="47"/>
      <c r="W166" s="47"/>
      <c r="X166" s="47"/>
      <c r="Y166" s="47"/>
      <c r="Z166" s="47"/>
      <c r="AA166" s="47"/>
      <c r="AB166" s="47"/>
      <c r="AC166" s="47"/>
      <c r="AD166" s="47"/>
    </row>
    <row r="167" spans="1:30" ht="39" customHeight="1">
      <c r="A167" s="47"/>
      <c r="B167" s="47"/>
      <c r="C167" s="66"/>
      <c r="D167" s="64"/>
      <c r="E167" s="64"/>
      <c r="F167" s="64"/>
      <c r="G167" s="64"/>
      <c r="H167" s="64"/>
      <c r="I167" s="64"/>
      <c r="J167" s="64"/>
      <c r="K167" s="47"/>
      <c r="L167" s="47"/>
      <c r="M167" s="47"/>
      <c r="N167" s="47"/>
      <c r="O167" s="47"/>
      <c r="P167" s="47"/>
      <c r="Q167" s="47"/>
      <c r="R167" s="47"/>
      <c r="S167" s="47"/>
      <c r="T167" s="47"/>
      <c r="U167" s="47"/>
      <c r="V167" s="47"/>
      <c r="W167" s="47"/>
      <c r="X167" s="47"/>
      <c r="Y167" s="47"/>
      <c r="Z167" s="47"/>
      <c r="AA167" s="47"/>
      <c r="AB167" s="47"/>
      <c r="AC167" s="47"/>
      <c r="AD167" s="47"/>
    </row>
    <row r="168" spans="1:30" ht="39" customHeight="1">
      <c r="A168" s="47"/>
      <c r="B168" s="47"/>
      <c r="C168" s="66"/>
      <c r="D168" s="64"/>
      <c r="E168" s="64"/>
      <c r="F168" s="64"/>
      <c r="G168" s="64"/>
      <c r="H168" s="64"/>
      <c r="I168" s="64"/>
      <c r="J168" s="64"/>
      <c r="K168" s="47"/>
      <c r="L168" s="47"/>
      <c r="M168" s="47"/>
      <c r="N168" s="47"/>
      <c r="O168" s="47"/>
      <c r="P168" s="47"/>
      <c r="Q168" s="47"/>
      <c r="R168" s="47"/>
      <c r="S168" s="47"/>
      <c r="T168" s="47"/>
      <c r="U168" s="47"/>
      <c r="V168" s="47"/>
      <c r="W168" s="47"/>
      <c r="X168" s="47"/>
      <c r="Y168" s="47"/>
      <c r="Z168" s="47"/>
      <c r="AA168" s="47"/>
      <c r="AB168" s="47"/>
      <c r="AC168" s="47"/>
      <c r="AD168" s="47"/>
    </row>
    <row r="169" spans="1:30" ht="39" customHeight="1">
      <c r="A169" s="47"/>
      <c r="B169" s="47"/>
      <c r="C169" s="66"/>
      <c r="D169" s="64"/>
      <c r="E169" s="64"/>
      <c r="F169" s="64"/>
      <c r="G169" s="64"/>
      <c r="H169" s="64"/>
      <c r="I169" s="64"/>
      <c r="J169" s="64"/>
      <c r="K169" s="47"/>
      <c r="L169" s="47"/>
      <c r="M169" s="47"/>
      <c r="N169" s="47"/>
      <c r="O169" s="47"/>
      <c r="P169" s="47"/>
      <c r="Q169" s="47"/>
      <c r="R169" s="47"/>
      <c r="S169" s="47"/>
      <c r="T169" s="47"/>
      <c r="U169" s="47"/>
      <c r="V169" s="47"/>
      <c r="W169" s="47"/>
      <c r="X169" s="47"/>
      <c r="Y169" s="47"/>
      <c r="Z169" s="47"/>
      <c r="AA169" s="47"/>
      <c r="AB169" s="47"/>
      <c r="AC169" s="47"/>
      <c r="AD169" s="47"/>
    </row>
    <row r="170" spans="1:30" ht="39" customHeight="1">
      <c r="A170" s="47"/>
      <c r="B170" s="47"/>
      <c r="C170" s="66"/>
      <c r="D170" s="64"/>
      <c r="E170" s="64"/>
      <c r="F170" s="64"/>
      <c r="G170" s="64"/>
      <c r="H170" s="64"/>
      <c r="I170" s="64"/>
      <c r="J170" s="64"/>
      <c r="K170" s="47"/>
      <c r="L170" s="47"/>
      <c r="M170" s="47"/>
      <c r="N170" s="47"/>
      <c r="O170" s="47"/>
      <c r="P170" s="47"/>
      <c r="Q170" s="47"/>
      <c r="R170" s="47"/>
      <c r="S170" s="47"/>
      <c r="T170" s="47"/>
      <c r="U170" s="47"/>
      <c r="V170" s="47"/>
      <c r="W170" s="47"/>
      <c r="X170" s="47"/>
      <c r="Y170" s="47"/>
      <c r="Z170" s="47"/>
      <c r="AA170" s="47"/>
      <c r="AB170" s="47"/>
      <c r="AC170" s="47"/>
      <c r="AD170" s="47"/>
    </row>
    <row r="171" spans="1:30" ht="39" customHeight="1">
      <c r="A171" s="47"/>
      <c r="B171" s="47"/>
      <c r="C171" s="66"/>
      <c r="D171" s="64"/>
      <c r="E171" s="64"/>
      <c r="F171" s="64"/>
      <c r="G171" s="64"/>
      <c r="H171" s="64"/>
      <c r="I171" s="64"/>
      <c r="J171" s="64"/>
      <c r="K171" s="47"/>
      <c r="L171" s="47"/>
      <c r="M171" s="47"/>
      <c r="N171" s="47"/>
      <c r="O171" s="47"/>
      <c r="P171" s="47"/>
      <c r="Q171" s="47"/>
      <c r="R171" s="47"/>
      <c r="S171" s="47"/>
      <c r="T171" s="47"/>
      <c r="U171" s="47"/>
      <c r="V171" s="47"/>
      <c r="W171" s="47"/>
      <c r="X171" s="47"/>
      <c r="Y171" s="47"/>
      <c r="Z171" s="47"/>
      <c r="AA171" s="47"/>
      <c r="AB171" s="47"/>
      <c r="AC171" s="47"/>
      <c r="AD171" s="47"/>
    </row>
    <row r="172" spans="1:30" ht="39" customHeight="1">
      <c r="A172" s="47"/>
      <c r="B172" s="47"/>
      <c r="C172" s="66"/>
      <c r="D172" s="64"/>
      <c r="E172" s="64"/>
      <c r="F172" s="64"/>
      <c r="G172" s="64"/>
      <c r="H172" s="64"/>
      <c r="I172" s="64"/>
      <c r="J172" s="64"/>
      <c r="K172" s="47"/>
      <c r="L172" s="47"/>
      <c r="M172" s="47"/>
      <c r="N172" s="47"/>
      <c r="O172" s="47"/>
      <c r="P172" s="47"/>
      <c r="Q172" s="47"/>
      <c r="R172" s="47"/>
      <c r="S172" s="47"/>
      <c r="T172" s="47"/>
      <c r="U172" s="47"/>
      <c r="V172" s="47"/>
      <c r="W172" s="47"/>
      <c r="X172" s="47"/>
      <c r="Y172" s="47"/>
      <c r="Z172" s="47"/>
      <c r="AA172" s="47"/>
      <c r="AB172" s="47"/>
      <c r="AC172" s="47"/>
      <c r="AD172" s="47"/>
    </row>
    <row r="173" spans="1:30" ht="39" customHeight="1">
      <c r="A173" s="47"/>
      <c r="B173" s="47"/>
      <c r="C173" s="66"/>
      <c r="D173" s="64"/>
      <c r="E173" s="64"/>
      <c r="F173" s="64"/>
      <c r="G173" s="64"/>
      <c r="H173" s="64"/>
      <c r="I173" s="64"/>
      <c r="J173" s="64"/>
      <c r="K173" s="47"/>
      <c r="L173" s="47"/>
      <c r="M173" s="47"/>
      <c r="N173" s="47"/>
      <c r="O173" s="47"/>
      <c r="P173" s="47"/>
      <c r="Q173" s="47"/>
      <c r="R173" s="47"/>
      <c r="S173" s="47"/>
      <c r="T173" s="47"/>
      <c r="U173" s="47"/>
      <c r="V173" s="47"/>
      <c r="W173" s="47"/>
      <c r="X173" s="47"/>
      <c r="Y173" s="47"/>
      <c r="Z173" s="47"/>
      <c r="AA173" s="47"/>
      <c r="AB173" s="47"/>
      <c r="AC173" s="47"/>
      <c r="AD173" s="47"/>
    </row>
    <row r="174" spans="1:30" ht="39" customHeight="1">
      <c r="A174" s="47"/>
      <c r="B174" s="47"/>
      <c r="C174" s="66"/>
      <c r="D174" s="64"/>
      <c r="E174" s="64"/>
      <c r="F174" s="64"/>
      <c r="G174" s="64"/>
      <c r="H174" s="64"/>
      <c r="I174" s="64"/>
      <c r="J174" s="64"/>
      <c r="K174" s="47"/>
      <c r="L174" s="47"/>
      <c r="M174" s="47"/>
      <c r="N174" s="47"/>
      <c r="O174" s="47"/>
      <c r="P174" s="47"/>
      <c r="Q174" s="47"/>
      <c r="R174" s="47"/>
      <c r="S174" s="47"/>
      <c r="T174" s="47"/>
      <c r="U174" s="47"/>
      <c r="V174" s="47"/>
      <c r="W174" s="47"/>
      <c r="X174" s="47"/>
      <c r="Y174" s="47"/>
      <c r="Z174" s="47"/>
      <c r="AA174" s="47"/>
      <c r="AB174" s="47"/>
      <c r="AC174" s="47"/>
      <c r="AD174" s="47"/>
    </row>
    <row r="175" spans="1:30" ht="39" customHeight="1">
      <c r="A175" s="47"/>
      <c r="B175" s="47"/>
      <c r="C175" s="66"/>
      <c r="D175" s="64"/>
      <c r="E175" s="64"/>
      <c r="F175" s="64"/>
      <c r="G175" s="64"/>
      <c r="H175" s="64"/>
      <c r="I175" s="64"/>
      <c r="J175" s="64"/>
      <c r="K175" s="47"/>
      <c r="L175" s="47"/>
      <c r="M175" s="47"/>
      <c r="N175" s="47"/>
      <c r="O175" s="47"/>
      <c r="P175" s="47"/>
      <c r="Q175" s="47"/>
      <c r="R175" s="47"/>
      <c r="S175" s="47"/>
      <c r="T175" s="47"/>
      <c r="U175" s="47"/>
      <c r="V175" s="47"/>
      <c r="W175" s="47"/>
      <c r="X175" s="47"/>
      <c r="Y175" s="47"/>
      <c r="Z175" s="47"/>
      <c r="AA175" s="47"/>
      <c r="AB175" s="47"/>
      <c r="AC175" s="47"/>
      <c r="AD175" s="47"/>
    </row>
    <row r="176" spans="1:30" ht="39" customHeight="1">
      <c r="A176" s="47"/>
      <c r="B176" s="47"/>
      <c r="C176" s="66"/>
      <c r="D176" s="64"/>
      <c r="E176" s="64"/>
      <c r="F176" s="64"/>
      <c r="G176" s="64"/>
      <c r="H176" s="64"/>
      <c r="I176" s="64"/>
      <c r="J176" s="64"/>
      <c r="K176" s="47"/>
      <c r="L176" s="47"/>
      <c r="M176" s="47"/>
      <c r="N176" s="47"/>
      <c r="O176" s="47"/>
      <c r="P176" s="47"/>
      <c r="Q176" s="47"/>
      <c r="R176" s="47"/>
      <c r="S176" s="47"/>
      <c r="T176" s="47"/>
      <c r="U176" s="47"/>
      <c r="V176" s="47"/>
      <c r="W176" s="47"/>
      <c r="X176" s="47"/>
      <c r="Y176" s="47"/>
      <c r="Z176" s="47"/>
      <c r="AA176" s="47"/>
      <c r="AB176" s="47"/>
      <c r="AC176" s="47"/>
      <c r="AD176" s="47"/>
    </row>
    <row r="177" spans="2:2" ht="39" customHeight="1">
      <c r="B177" s="47"/>
    </row>
  </sheetData>
  <mergeCells count="2">
    <mergeCell ref="N4:O4"/>
    <mergeCell ref="A2:K2"/>
  </mergeCells>
  <printOptions horizontalCentered="1" verticalCentered="1"/>
  <pageMargins left="0.25" right="0.25" top="0.4" bottom="0.5" header="0.3" footer="0.3"/>
  <pageSetup paperSize="9" scale="80" orientation="landscape" r:id="rId1"/>
  <headerFooter>
    <oddFooter>&amp;C&amp;"Calibri,Regular"&amp;K000000&amp;P</oddFooter>
  </headerFooter>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Z18"/>
  <sheetViews>
    <sheetView view="pageBreakPreview" zoomScale="50" zoomScaleSheetLayoutView="50" workbookViewId="0">
      <selection activeCell="B2" sqref="B2:X2"/>
    </sheetView>
  </sheetViews>
  <sheetFormatPr defaultColWidth="8.6640625" defaultRowHeight="17.649999999999999"/>
  <cols>
    <col min="1" max="1" width="6.796875" style="77" customWidth="1"/>
    <col min="2" max="2" width="33.6640625" style="70" customWidth="1"/>
    <col min="3" max="3" width="8.86328125" style="71" customWidth="1"/>
    <col min="4" max="4" width="9.1328125" style="71" customWidth="1"/>
    <col min="5" max="5" width="12.33203125" style="71" customWidth="1"/>
    <col min="6" max="6" width="13.53125" style="71" customWidth="1"/>
    <col min="7" max="7" width="5.265625" style="71" customWidth="1"/>
    <col min="8" max="8" width="5.19921875" style="71" customWidth="1"/>
    <col min="9" max="9" width="16.59765625" style="71" customWidth="1"/>
    <col min="10" max="10" width="11.46484375" style="71" customWidth="1"/>
    <col min="11" max="11" width="5.1328125" style="71" customWidth="1"/>
    <col min="12" max="12" width="5.46484375" style="71" customWidth="1"/>
    <col min="13" max="14" width="7.796875" style="71" customWidth="1"/>
    <col min="15" max="15" width="3.46484375" style="71" customWidth="1"/>
    <col min="16" max="16" width="6.9296875" style="71" customWidth="1"/>
    <col min="17" max="17" width="6" style="71" customWidth="1"/>
    <col min="18" max="18" width="12.19921875" style="71" customWidth="1"/>
    <col min="19" max="19" width="11" style="71" customWidth="1"/>
    <col min="20" max="20" width="5.265625" style="71" customWidth="1"/>
    <col min="21" max="21" width="4.06640625" style="71" customWidth="1"/>
    <col min="22" max="22" width="11" style="71" bestFit="1" customWidth="1"/>
    <col min="23" max="23" width="11.6640625" style="71" customWidth="1"/>
    <col min="24" max="24" width="12.19921875" style="73" customWidth="1"/>
    <col min="25" max="34" width="9.6640625" style="73" customWidth="1"/>
    <col min="35" max="35" width="7" style="73" customWidth="1"/>
    <col min="36" max="37" width="9.6640625" style="73" customWidth="1"/>
    <col min="38" max="38" width="6.19921875" style="73" customWidth="1"/>
    <col min="39" max="39" width="7.19921875" style="73" customWidth="1"/>
    <col min="40" max="40" width="8.3984375" style="73" customWidth="1"/>
    <col min="41" max="41" width="10.33203125" style="73" customWidth="1"/>
    <col min="42" max="42" width="7.06640625" style="73" customWidth="1"/>
    <col min="43" max="43" width="11" style="73" customWidth="1"/>
    <col min="44" max="44" width="10" style="73" customWidth="1"/>
    <col min="45" max="45" width="10.53125" style="73" customWidth="1"/>
    <col min="46" max="46" width="11.06640625" style="73" customWidth="1"/>
    <col min="47" max="47" width="8.796875" style="73" customWidth="1"/>
    <col min="48" max="48" width="12.33203125" style="73" customWidth="1"/>
    <col min="49" max="49" width="16.46484375" style="73" customWidth="1"/>
    <col min="50" max="50" width="24.6640625" style="71" customWidth="1"/>
    <col min="51" max="285" width="8.6640625" style="74"/>
    <col min="286" max="286" width="4" style="74" customWidth="1"/>
    <col min="287" max="287" width="14.6640625" style="74" customWidth="1"/>
    <col min="288" max="288" width="17" style="74" customWidth="1"/>
    <col min="289" max="290" width="10.46484375" style="74" customWidth="1"/>
    <col min="291" max="291" width="8.33203125" style="74" customWidth="1"/>
    <col min="292" max="292" width="8.1328125" style="74" customWidth="1"/>
    <col min="293" max="293" width="8.33203125" style="74" customWidth="1"/>
    <col min="294" max="294" width="8.1328125" style="74" customWidth="1"/>
    <col min="295" max="295" width="8.33203125" style="74" customWidth="1"/>
    <col min="296" max="296" width="8.1328125" style="74" customWidth="1"/>
    <col min="297" max="297" width="8.33203125" style="74" customWidth="1"/>
    <col min="298" max="300" width="8.1328125" style="74" customWidth="1"/>
    <col min="301" max="301" width="8.33203125" style="74" customWidth="1"/>
    <col min="302" max="302" width="8.1328125" style="74" customWidth="1"/>
    <col min="303" max="303" width="12" style="74" customWidth="1"/>
    <col min="304" max="305" width="10.33203125" style="74" customWidth="1"/>
    <col min="306" max="306" width="15.1328125" style="74" customWidth="1"/>
    <col min="307" max="541" width="8.6640625" style="74"/>
    <col min="542" max="542" width="4" style="74" customWidth="1"/>
    <col min="543" max="543" width="14.6640625" style="74" customWidth="1"/>
    <col min="544" max="544" width="17" style="74" customWidth="1"/>
    <col min="545" max="546" width="10.46484375" style="74" customWidth="1"/>
    <col min="547" max="547" width="8.33203125" style="74" customWidth="1"/>
    <col min="548" max="548" width="8.1328125" style="74" customWidth="1"/>
    <col min="549" max="549" width="8.33203125" style="74" customWidth="1"/>
    <col min="550" max="550" width="8.1328125" style="74" customWidth="1"/>
    <col min="551" max="551" width="8.33203125" style="74" customWidth="1"/>
    <col min="552" max="552" width="8.1328125" style="74" customWidth="1"/>
    <col min="553" max="553" width="8.33203125" style="74" customWidth="1"/>
    <col min="554" max="556" width="8.1328125" style="74" customWidth="1"/>
    <col min="557" max="557" width="8.33203125" style="74" customWidth="1"/>
    <col min="558" max="558" width="8.1328125" style="74" customWidth="1"/>
    <col min="559" max="559" width="12" style="74" customWidth="1"/>
    <col min="560" max="561" width="10.33203125" style="74" customWidth="1"/>
    <col min="562" max="562" width="15.1328125" style="74" customWidth="1"/>
    <col min="563" max="797" width="8.6640625" style="74"/>
    <col min="798" max="798" width="4" style="74" customWidth="1"/>
    <col min="799" max="799" width="14.6640625" style="74" customWidth="1"/>
    <col min="800" max="800" width="17" style="74" customWidth="1"/>
    <col min="801" max="802" width="10.46484375" style="74" customWidth="1"/>
    <col min="803" max="803" width="8.33203125" style="74" customWidth="1"/>
    <col min="804" max="804" width="8.1328125" style="74" customWidth="1"/>
    <col min="805" max="805" width="8.33203125" style="74" customWidth="1"/>
    <col min="806" max="806" width="8.1328125" style="74" customWidth="1"/>
    <col min="807" max="807" width="8.33203125" style="74" customWidth="1"/>
    <col min="808" max="808" width="8.1328125" style="74" customWidth="1"/>
    <col min="809" max="809" width="8.33203125" style="74" customWidth="1"/>
    <col min="810" max="812" width="8.1328125" style="74" customWidth="1"/>
    <col min="813" max="813" width="8.33203125" style="74" customWidth="1"/>
    <col min="814" max="814" width="8.1328125" style="74" customWidth="1"/>
    <col min="815" max="815" width="12" style="74" customWidth="1"/>
    <col min="816" max="817" width="10.33203125" style="74" customWidth="1"/>
    <col min="818" max="818" width="15.1328125" style="74" customWidth="1"/>
    <col min="819" max="1053" width="8.6640625" style="74"/>
    <col min="1054" max="1054" width="4" style="74" customWidth="1"/>
    <col min="1055" max="1055" width="14.6640625" style="74" customWidth="1"/>
    <col min="1056" max="1056" width="17" style="74" customWidth="1"/>
    <col min="1057" max="1058" width="10.46484375" style="74" customWidth="1"/>
    <col min="1059" max="1059" width="8.33203125" style="74" customWidth="1"/>
    <col min="1060" max="1060" width="8.1328125" style="74" customWidth="1"/>
    <col min="1061" max="1061" width="8.33203125" style="74" customWidth="1"/>
    <col min="1062" max="1062" width="8.1328125" style="74" customWidth="1"/>
    <col min="1063" max="1063" width="8.33203125" style="74" customWidth="1"/>
    <col min="1064" max="1064" width="8.1328125" style="74" customWidth="1"/>
    <col min="1065" max="1065" width="8.33203125" style="74" customWidth="1"/>
    <col min="1066" max="1068" width="8.1328125" style="74" customWidth="1"/>
    <col min="1069" max="1069" width="8.33203125" style="74" customWidth="1"/>
    <col min="1070" max="1070" width="8.1328125" style="74" customWidth="1"/>
    <col min="1071" max="1071" width="12" style="74" customWidth="1"/>
    <col min="1072" max="1073" width="10.33203125" style="74" customWidth="1"/>
    <col min="1074" max="1074" width="15.1328125" style="74" customWidth="1"/>
    <col min="1075" max="1309" width="8.6640625" style="74"/>
    <col min="1310" max="1310" width="4" style="74" customWidth="1"/>
    <col min="1311" max="1311" width="14.6640625" style="74" customWidth="1"/>
    <col min="1312" max="1312" width="17" style="74" customWidth="1"/>
    <col min="1313" max="1314" width="10.46484375" style="74" customWidth="1"/>
    <col min="1315" max="1315" width="8.33203125" style="74" customWidth="1"/>
    <col min="1316" max="1316" width="8.1328125" style="74" customWidth="1"/>
    <col min="1317" max="1317" width="8.33203125" style="74" customWidth="1"/>
    <col min="1318" max="1318" width="8.1328125" style="74" customWidth="1"/>
    <col min="1319" max="1319" width="8.33203125" style="74" customWidth="1"/>
    <col min="1320" max="1320" width="8.1328125" style="74" customWidth="1"/>
    <col min="1321" max="1321" width="8.33203125" style="74" customWidth="1"/>
    <col min="1322" max="1324" width="8.1328125" style="74" customWidth="1"/>
    <col min="1325" max="1325" width="8.33203125" style="74" customWidth="1"/>
    <col min="1326" max="1326" width="8.1328125" style="74" customWidth="1"/>
    <col min="1327" max="1327" width="12" style="74" customWidth="1"/>
    <col min="1328" max="1329" width="10.33203125" style="74" customWidth="1"/>
    <col min="1330" max="1330" width="15.1328125" style="74" customWidth="1"/>
    <col min="1331" max="1565" width="8.6640625" style="74"/>
    <col min="1566" max="1566" width="4" style="74" customWidth="1"/>
    <col min="1567" max="1567" width="14.6640625" style="74" customWidth="1"/>
    <col min="1568" max="1568" width="17" style="74" customWidth="1"/>
    <col min="1569" max="1570" width="10.46484375" style="74" customWidth="1"/>
    <col min="1571" max="1571" width="8.33203125" style="74" customWidth="1"/>
    <col min="1572" max="1572" width="8.1328125" style="74" customWidth="1"/>
    <col min="1573" max="1573" width="8.33203125" style="74" customWidth="1"/>
    <col min="1574" max="1574" width="8.1328125" style="74" customWidth="1"/>
    <col min="1575" max="1575" width="8.33203125" style="74" customWidth="1"/>
    <col min="1576" max="1576" width="8.1328125" style="74" customWidth="1"/>
    <col min="1577" max="1577" width="8.33203125" style="74" customWidth="1"/>
    <col min="1578" max="1580" width="8.1328125" style="74" customWidth="1"/>
    <col min="1581" max="1581" width="8.33203125" style="74" customWidth="1"/>
    <col min="1582" max="1582" width="8.1328125" style="74" customWidth="1"/>
    <col min="1583" max="1583" width="12" style="74" customWidth="1"/>
    <col min="1584" max="1585" width="10.33203125" style="74" customWidth="1"/>
    <col min="1586" max="1586" width="15.1328125" style="74" customWidth="1"/>
    <col min="1587" max="1821" width="8.6640625" style="74"/>
    <col min="1822" max="1822" width="4" style="74" customWidth="1"/>
    <col min="1823" max="1823" width="14.6640625" style="74" customWidth="1"/>
    <col min="1824" max="1824" width="17" style="74" customWidth="1"/>
    <col min="1825" max="1826" width="10.46484375" style="74" customWidth="1"/>
    <col min="1827" max="1827" width="8.33203125" style="74" customWidth="1"/>
    <col min="1828" max="1828" width="8.1328125" style="74" customWidth="1"/>
    <col min="1829" max="1829" width="8.33203125" style="74" customWidth="1"/>
    <col min="1830" max="1830" width="8.1328125" style="74" customWidth="1"/>
    <col min="1831" max="1831" width="8.33203125" style="74" customWidth="1"/>
    <col min="1832" max="1832" width="8.1328125" style="74" customWidth="1"/>
    <col min="1833" max="1833" width="8.33203125" style="74" customWidth="1"/>
    <col min="1834" max="1836" width="8.1328125" style="74" customWidth="1"/>
    <col min="1837" max="1837" width="8.33203125" style="74" customWidth="1"/>
    <col min="1838" max="1838" width="8.1328125" style="74" customWidth="1"/>
    <col min="1839" max="1839" width="12" style="74" customWidth="1"/>
    <col min="1840" max="1841" width="10.33203125" style="74" customWidth="1"/>
    <col min="1842" max="1842" width="15.1328125" style="74" customWidth="1"/>
    <col min="1843" max="2077" width="8.6640625" style="74"/>
    <col min="2078" max="2078" width="4" style="74" customWidth="1"/>
    <col min="2079" max="2079" width="14.6640625" style="74" customWidth="1"/>
    <col min="2080" max="2080" width="17" style="74" customWidth="1"/>
    <col min="2081" max="2082" width="10.46484375" style="74" customWidth="1"/>
    <col min="2083" max="2083" width="8.33203125" style="74" customWidth="1"/>
    <col min="2084" max="2084" width="8.1328125" style="74" customWidth="1"/>
    <col min="2085" max="2085" width="8.33203125" style="74" customWidth="1"/>
    <col min="2086" max="2086" width="8.1328125" style="74" customWidth="1"/>
    <col min="2087" max="2087" width="8.33203125" style="74" customWidth="1"/>
    <col min="2088" max="2088" width="8.1328125" style="74" customWidth="1"/>
    <col min="2089" max="2089" width="8.33203125" style="74" customWidth="1"/>
    <col min="2090" max="2092" width="8.1328125" style="74" customWidth="1"/>
    <col min="2093" max="2093" width="8.33203125" style="74" customWidth="1"/>
    <col min="2094" max="2094" width="8.1328125" style="74" customWidth="1"/>
    <col min="2095" max="2095" width="12" style="74" customWidth="1"/>
    <col min="2096" max="2097" width="10.33203125" style="74" customWidth="1"/>
    <col min="2098" max="2098" width="15.1328125" style="74" customWidth="1"/>
    <col min="2099" max="2333" width="8.6640625" style="74"/>
    <col min="2334" max="2334" width="4" style="74" customWidth="1"/>
    <col min="2335" max="2335" width="14.6640625" style="74" customWidth="1"/>
    <col min="2336" max="2336" width="17" style="74" customWidth="1"/>
    <col min="2337" max="2338" width="10.46484375" style="74" customWidth="1"/>
    <col min="2339" max="2339" width="8.33203125" style="74" customWidth="1"/>
    <col min="2340" max="2340" width="8.1328125" style="74" customWidth="1"/>
    <col min="2341" max="2341" width="8.33203125" style="74" customWidth="1"/>
    <col min="2342" max="2342" width="8.1328125" style="74" customWidth="1"/>
    <col min="2343" max="2343" width="8.33203125" style="74" customWidth="1"/>
    <col min="2344" max="2344" width="8.1328125" style="74" customWidth="1"/>
    <col min="2345" max="2345" width="8.33203125" style="74" customWidth="1"/>
    <col min="2346" max="2348" width="8.1328125" style="74" customWidth="1"/>
    <col min="2349" max="2349" width="8.33203125" style="74" customWidth="1"/>
    <col min="2350" max="2350" width="8.1328125" style="74" customWidth="1"/>
    <col min="2351" max="2351" width="12" style="74" customWidth="1"/>
    <col min="2352" max="2353" width="10.33203125" style="74" customWidth="1"/>
    <col min="2354" max="2354" width="15.1328125" style="74" customWidth="1"/>
    <col min="2355" max="2589" width="8.6640625" style="74"/>
    <col min="2590" max="2590" width="4" style="74" customWidth="1"/>
    <col min="2591" max="2591" width="14.6640625" style="74" customWidth="1"/>
    <col min="2592" max="2592" width="17" style="74" customWidth="1"/>
    <col min="2593" max="2594" width="10.46484375" style="74" customWidth="1"/>
    <col min="2595" max="2595" width="8.33203125" style="74" customWidth="1"/>
    <col min="2596" max="2596" width="8.1328125" style="74" customWidth="1"/>
    <col min="2597" max="2597" width="8.33203125" style="74" customWidth="1"/>
    <col min="2598" max="2598" width="8.1328125" style="74" customWidth="1"/>
    <col min="2599" max="2599" width="8.33203125" style="74" customWidth="1"/>
    <col min="2600" max="2600" width="8.1328125" style="74" customWidth="1"/>
    <col min="2601" max="2601" width="8.33203125" style="74" customWidth="1"/>
    <col min="2602" max="2604" width="8.1328125" style="74" customWidth="1"/>
    <col min="2605" max="2605" width="8.33203125" style="74" customWidth="1"/>
    <col min="2606" max="2606" width="8.1328125" style="74" customWidth="1"/>
    <col min="2607" max="2607" width="12" style="74" customWidth="1"/>
    <col min="2608" max="2609" width="10.33203125" style="74" customWidth="1"/>
    <col min="2610" max="2610" width="15.1328125" style="74" customWidth="1"/>
    <col min="2611" max="2845" width="8.6640625" style="74"/>
    <col min="2846" max="2846" width="4" style="74" customWidth="1"/>
    <col min="2847" max="2847" width="14.6640625" style="74" customWidth="1"/>
    <col min="2848" max="2848" width="17" style="74" customWidth="1"/>
    <col min="2849" max="2850" width="10.46484375" style="74" customWidth="1"/>
    <col min="2851" max="2851" width="8.33203125" style="74" customWidth="1"/>
    <col min="2852" max="2852" width="8.1328125" style="74" customWidth="1"/>
    <col min="2853" max="2853" width="8.33203125" style="74" customWidth="1"/>
    <col min="2854" max="2854" width="8.1328125" style="74" customWidth="1"/>
    <col min="2855" max="2855" width="8.33203125" style="74" customWidth="1"/>
    <col min="2856" max="2856" width="8.1328125" style="74" customWidth="1"/>
    <col min="2857" max="2857" width="8.33203125" style="74" customWidth="1"/>
    <col min="2858" max="2860" width="8.1328125" style="74" customWidth="1"/>
    <col min="2861" max="2861" width="8.33203125" style="74" customWidth="1"/>
    <col min="2862" max="2862" width="8.1328125" style="74" customWidth="1"/>
    <col min="2863" max="2863" width="12" style="74" customWidth="1"/>
    <col min="2864" max="2865" width="10.33203125" style="74" customWidth="1"/>
    <col min="2866" max="2866" width="15.1328125" style="74" customWidth="1"/>
    <col min="2867" max="3101" width="8.6640625" style="74"/>
    <col min="3102" max="3102" width="4" style="74" customWidth="1"/>
    <col min="3103" max="3103" width="14.6640625" style="74" customWidth="1"/>
    <col min="3104" max="3104" width="17" style="74" customWidth="1"/>
    <col min="3105" max="3106" width="10.46484375" style="74" customWidth="1"/>
    <col min="3107" max="3107" width="8.33203125" style="74" customWidth="1"/>
    <col min="3108" max="3108" width="8.1328125" style="74" customWidth="1"/>
    <col min="3109" max="3109" width="8.33203125" style="74" customWidth="1"/>
    <col min="3110" max="3110" width="8.1328125" style="74" customWidth="1"/>
    <col min="3111" max="3111" width="8.33203125" style="74" customWidth="1"/>
    <col min="3112" max="3112" width="8.1328125" style="74" customWidth="1"/>
    <col min="3113" max="3113" width="8.33203125" style="74" customWidth="1"/>
    <col min="3114" max="3116" width="8.1328125" style="74" customWidth="1"/>
    <col min="3117" max="3117" width="8.33203125" style="74" customWidth="1"/>
    <col min="3118" max="3118" width="8.1328125" style="74" customWidth="1"/>
    <col min="3119" max="3119" width="12" style="74" customWidth="1"/>
    <col min="3120" max="3121" width="10.33203125" style="74" customWidth="1"/>
    <col min="3122" max="3122" width="15.1328125" style="74" customWidth="1"/>
    <col min="3123" max="3357" width="8.6640625" style="74"/>
    <col min="3358" max="3358" width="4" style="74" customWidth="1"/>
    <col min="3359" max="3359" width="14.6640625" style="74" customWidth="1"/>
    <col min="3360" max="3360" width="17" style="74" customWidth="1"/>
    <col min="3361" max="3362" width="10.46484375" style="74" customWidth="1"/>
    <col min="3363" max="3363" width="8.33203125" style="74" customWidth="1"/>
    <col min="3364" max="3364" width="8.1328125" style="74" customWidth="1"/>
    <col min="3365" max="3365" width="8.33203125" style="74" customWidth="1"/>
    <col min="3366" max="3366" width="8.1328125" style="74" customWidth="1"/>
    <col min="3367" max="3367" width="8.33203125" style="74" customWidth="1"/>
    <col min="3368" max="3368" width="8.1328125" style="74" customWidth="1"/>
    <col min="3369" max="3369" width="8.33203125" style="74" customWidth="1"/>
    <col min="3370" max="3372" width="8.1328125" style="74" customWidth="1"/>
    <col min="3373" max="3373" width="8.33203125" style="74" customWidth="1"/>
    <col min="3374" max="3374" width="8.1328125" style="74" customWidth="1"/>
    <col min="3375" max="3375" width="12" style="74" customWidth="1"/>
    <col min="3376" max="3377" width="10.33203125" style="74" customWidth="1"/>
    <col min="3378" max="3378" width="15.1328125" style="74" customWidth="1"/>
    <col min="3379" max="3613" width="8.6640625" style="74"/>
    <col min="3614" max="3614" width="4" style="74" customWidth="1"/>
    <col min="3615" max="3615" width="14.6640625" style="74" customWidth="1"/>
    <col min="3616" max="3616" width="17" style="74" customWidth="1"/>
    <col min="3617" max="3618" width="10.46484375" style="74" customWidth="1"/>
    <col min="3619" max="3619" width="8.33203125" style="74" customWidth="1"/>
    <col min="3620" max="3620" width="8.1328125" style="74" customWidth="1"/>
    <col min="3621" max="3621" width="8.33203125" style="74" customWidth="1"/>
    <col min="3622" max="3622" width="8.1328125" style="74" customWidth="1"/>
    <col min="3623" max="3623" width="8.33203125" style="74" customWidth="1"/>
    <col min="3624" max="3624" width="8.1328125" style="74" customWidth="1"/>
    <col min="3625" max="3625" width="8.33203125" style="74" customWidth="1"/>
    <col min="3626" max="3628" width="8.1328125" style="74" customWidth="1"/>
    <col min="3629" max="3629" width="8.33203125" style="74" customWidth="1"/>
    <col min="3630" max="3630" width="8.1328125" style="74" customWidth="1"/>
    <col min="3631" max="3631" width="12" style="74" customWidth="1"/>
    <col min="3632" max="3633" width="10.33203125" style="74" customWidth="1"/>
    <col min="3634" max="3634" width="15.1328125" style="74" customWidth="1"/>
    <col min="3635" max="3869" width="8.6640625" style="74"/>
    <col min="3870" max="3870" width="4" style="74" customWidth="1"/>
    <col min="3871" max="3871" width="14.6640625" style="74" customWidth="1"/>
    <col min="3872" max="3872" width="17" style="74" customWidth="1"/>
    <col min="3873" max="3874" width="10.46484375" style="74" customWidth="1"/>
    <col min="3875" max="3875" width="8.33203125" style="74" customWidth="1"/>
    <col min="3876" max="3876" width="8.1328125" style="74" customWidth="1"/>
    <col min="3877" max="3877" width="8.33203125" style="74" customWidth="1"/>
    <col min="3878" max="3878" width="8.1328125" style="74" customWidth="1"/>
    <col min="3879" max="3879" width="8.33203125" style="74" customWidth="1"/>
    <col min="3880" max="3880" width="8.1328125" style="74" customWidth="1"/>
    <col min="3881" max="3881" width="8.33203125" style="74" customWidth="1"/>
    <col min="3882" max="3884" width="8.1328125" style="74" customWidth="1"/>
    <col min="3885" max="3885" width="8.33203125" style="74" customWidth="1"/>
    <col min="3886" max="3886" width="8.1328125" style="74" customWidth="1"/>
    <col min="3887" max="3887" width="12" style="74" customWidth="1"/>
    <col min="3888" max="3889" width="10.33203125" style="74" customWidth="1"/>
    <col min="3890" max="3890" width="15.1328125" style="74" customWidth="1"/>
    <col min="3891" max="4125" width="8.6640625" style="74"/>
    <col min="4126" max="4126" width="4" style="74" customWidth="1"/>
    <col min="4127" max="4127" width="14.6640625" style="74" customWidth="1"/>
    <col min="4128" max="4128" width="17" style="74" customWidth="1"/>
    <col min="4129" max="4130" width="10.46484375" style="74" customWidth="1"/>
    <col min="4131" max="4131" width="8.33203125" style="74" customWidth="1"/>
    <col min="4132" max="4132" width="8.1328125" style="74" customWidth="1"/>
    <col min="4133" max="4133" width="8.33203125" style="74" customWidth="1"/>
    <col min="4134" max="4134" width="8.1328125" style="74" customWidth="1"/>
    <col min="4135" max="4135" width="8.33203125" style="74" customWidth="1"/>
    <col min="4136" max="4136" width="8.1328125" style="74" customWidth="1"/>
    <col min="4137" max="4137" width="8.33203125" style="74" customWidth="1"/>
    <col min="4138" max="4140" width="8.1328125" style="74" customWidth="1"/>
    <col min="4141" max="4141" width="8.33203125" style="74" customWidth="1"/>
    <col min="4142" max="4142" width="8.1328125" style="74" customWidth="1"/>
    <col min="4143" max="4143" width="12" style="74" customWidth="1"/>
    <col min="4144" max="4145" width="10.33203125" style="74" customWidth="1"/>
    <col min="4146" max="4146" width="15.1328125" style="74" customWidth="1"/>
    <col min="4147" max="4381" width="8.6640625" style="74"/>
    <col min="4382" max="4382" width="4" style="74" customWidth="1"/>
    <col min="4383" max="4383" width="14.6640625" style="74" customWidth="1"/>
    <col min="4384" max="4384" width="17" style="74" customWidth="1"/>
    <col min="4385" max="4386" width="10.46484375" style="74" customWidth="1"/>
    <col min="4387" max="4387" width="8.33203125" style="74" customWidth="1"/>
    <col min="4388" max="4388" width="8.1328125" style="74" customWidth="1"/>
    <col min="4389" max="4389" width="8.33203125" style="74" customWidth="1"/>
    <col min="4390" max="4390" width="8.1328125" style="74" customWidth="1"/>
    <col min="4391" max="4391" width="8.33203125" style="74" customWidth="1"/>
    <col min="4392" max="4392" width="8.1328125" style="74" customWidth="1"/>
    <col min="4393" max="4393" width="8.33203125" style="74" customWidth="1"/>
    <col min="4394" max="4396" width="8.1328125" style="74" customWidth="1"/>
    <col min="4397" max="4397" width="8.33203125" style="74" customWidth="1"/>
    <col min="4398" max="4398" width="8.1328125" style="74" customWidth="1"/>
    <col min="4399" max="4399" width="12" style="74" customWidth="1"/>
    <col min="4400" max="4401" width="10.33203125" style="74" customWidth="1"/>
    <col min="4402" max="4402" width="15.1328125" style="74" customWidth="1"/>
    <col min="4403" max="4637" width="8.6640625" style="74"/>
    <col min="4638" max="4638" width="4" style="74" customWidth="1"/>
    <col min="4639" max="4639" width="14.6640625" style="74" customWidth="1"/>
    <col min="4640" max="4640" width="17" style="74" customWidth="1"/>
    <col min="4641" max="4642" width="10.46484375" style="74" customWidth="1"/>
    <col min="4643" max="4643" width="8.33203125" style="74" customWidth="1"/>
    <col min="4644" max="4644" width="8.1328125" style="74" customWidth="1"/>
    <col min="4645" max="4645" width="8.33203125" style="74" customWidth="1"/>
    <col min="4646" max="4646" width="8.1328125" style="74" customWidth="1"/>
    <col min="4647" max="4647" width="8.33203125" style="74" customWidth="1"/>
    <col min="4648" max="4648" width="8.1328125" style="74" customWidth="1"/>
    <col min="4649" max="4649" width="8.33203125" style="74" customWidth="1"/>
    <col min="4650" max="4652" width="8.1328125" style="74" customWidth="1"/>
    <col min="4653" max="4653" width="8.33203125" style="74" customWidth="1"/>
    <col min="4654" max="4654" width="8.1328125" style="74" customWidth="1"/>
    <col min="4655" max="4655" width="12" style="74" customWidth="1"/>
    <col min="4656" max="4657" width="10.33203125" style="74" customWidth="1"/>
    <col min="4658" max="4658" width="15.1328125" style="74" customWidth="1"/>
    <col min="4659" max="4893" width="8.6640625" style="74"/>
    <col min="4894" max="4894" width="4" style="74" customWidth="1"/>
    <col min="4895" max="4895" width="14.6640625" style="74" customWidth="1"/>
    <col min="4896" max="4896" width="17" style="74" customWidth="1"/>
    <col min="4897" max="4898" width="10.46484375" style="74" customWidth="1"/>
    <col min="4899" max="4899" width="8.33203125" style="74" customWidth="1"/>
    <col min="4900" max="4900" width="8.1328125" style="74" customWidth="1"/>
    <col min="4901" max="4901" width="8.33203125" style="74" customWidth="1"/>
    <col min="4902" max="4902" width="8.1328125" style="74" customWidth="1"/>
    <col min="4903" max="4903" width="8.33203125" style="74" customWidth="1"/>
    <col min="4904" max="4904" width="8.1328125" style="74" customWidth="1"/>
    <col min="4905" max="4905" width="8.33203125" style="74" customWidth="1"/>
    <col min="4906" max="4908" width="8.1328125" style="74" customWidth="1"/>
    <col min="4909" max="4909" width="8.33203125" style="74" customWidth="1"/>
    <col min="4910" max="4910" width="8.1328125" style="74" customWidth="1"/>
    <col min="4911" max="4911" width="12" style="74" customWidth="1"/>
    <col min="4912" max="4913" width="10.33203125" style="74" customWidth="1"/>
    <col min="4914" max="4914" width="15.1328125" style="74" customWidth="1"/>
    <col min="4915" max="5149" width="8.6640625" style="74"/>
    <col min="5150" max="5150" width="4" style="74" customWidth="1"/>
    <col min="5151" max="5151" width="14.6640625" style="74" customWidth="1"/>
    <col min="5152" max="5152" width="17" style="74" customWidth="1"/>
    <col min="5153" max="5154" width="10.46484375" style="74" customWidth="1"/>
    <col min="5155" max="5155" width="8.33203125" style="74" customWidth="1"/>
    <col min="5156" max="5156" width="8.1328125" style="74" customWidth="1"/>
    <col min="5157" max="5157" width="8.33203125" style="74" customWidth="1"/>
    <col min="5158" max="5158" width="8.1328125" style="74" customWidth="1"/>
    <col min="5159" max="5159" width="8.33203125" style="74" customWidth="1"/>
    <col min="5160" max="5160" width="8.1328125" style="74" customWidth="1"/>
    <col min="5161" max="5161" width="8.33203125" style="74" customWidth="1"/>
    <col min="5162" max="5164" width="8.1328125" style="74" customWidth="1"/>
    <col min="5165" max="5165" width="8.33203125" style="74" customWidth="1"/>
    <col min="5166" max="5166" width="8.1328125" style="74" customWidth="1"/>
    <col min="5167" max="5167" width="12" style="74" customWidth="1"/>
    <col min="5168" max="5169" width="10.33203125" style="74" customWidth="1"/>
    <col min="5170" max="5170" width="15.1328125" style="74" customWidth="1"/>
    <col min="5171" max="5405" width="8.6640625" style="74"/>
    <col min="5406" max="5406" width="4" style="74" customWidth="1"/>
    <col min="5407" max="5407" width="14.6640625" style="74" customWidth="1"/>
    <col min="5408" max="5408" width="17" style="74" customWidth="1"/>
    <col min="5409" max="5410" width="10.46484375" style="74" customWidth="1"/>
    <col min="5411" max="5411" width="8.33203125" style="74" customWidth="1"/>
    <col min="5412" max="5412" width="8.1328125" style="74" customWidth="1"/>
    <col min="5413" max="5413" width="8.33203125" style="74" customWidth="1"/>
    <col min="5414" max="5414" width="8.1328125" style="74" customWidth="1"/>
    <col min="5415" max="5415" width="8.33203125" style="74" customWidth="1"/>
    <col min="5416" max="5416" width="8.1328125" style="74" customWidth="1"/>
    <col min="5417" max="5417" width="8.33203125" style="74" customWidth="1"/>
    <col min="5418" max="5420" width="8.1328125" style="74" customWidth="1"/>
    <col min="5421" max="5421" width="8.33203125" style="74" customWidth="1"/>
    <col min="5422" max="5422" width="8.1328125" style="74" customWidth="1"/>
    <col min="5423" max="5423" width="12" style="74" customWidth="1"/>
    <col min="5424" max="5425" width="10.33203125" style="74" customWidth="1"/>
    <col min="5426" max="5426" width="15.1328125" style="74" customWidth="1"/>
    <col min="5427" max="5661" width="8.6640625" style="74"/>
    <col min="5662" max="5662" width="4" style="74" customWidth="1"/>
    <col min="5663" max="5663" width="14.6640625" style="74" customWidth="1"/>
    <col min="5664" max="5664" width="17" style="74" customWidth="1"/>
    <col min="5665" max="5666" width="10.46484375" style="74" customWidth="1"/>
    <col min="5667" max="5667" width="8.33203125" style="74" customWidth="1"/>
    <col min="5668" max="5668" width="8.1328125" style="74" customWidth="1"/>
    <col min="5669" max="5669" width="8.33203125" style="74" customWidth="1"/>
    <col min="5670" max="5670" width="8.1328125" style="74" customWidth="1"/>
    <col min="5671" max="5671" width="8.33203125" style="74" customWidth="1"/>
    <col min="5672" max="5672" width="8.1328125" style="74" customWidth="1"/>
    <col min="5673" max="5673" width="8.33203125" style="74" customWidth="1"/>
    <col min="5674" max="5676" width="8.1328125" style="74" customWidth="1"/>
    <col min="5677" max="5677" width="8.33203125" style="74" customWidth="1"/>
    <col min="5678" max="5678" width="8.1328125" style="74" customWidth="1"/>
    <col min="5679" max="5679" width="12" style="74" customWidth="1"/>
    <col min="5680" max="5681" width="10.33203125" style="74" customWidth="1"/>
    <col min="5682" max="5682" width="15.1328125" style="74" customWidth="1"/>
    <col min="5683" max="5917" width="8.6640625" style="74"/>
    <col min="5918" max="5918" width="4" style="74" customWidth="1"/>
    <col min="5919" max="5919" width="14.6640625" style="74" customWidth="1"/>
    <col min="5920" max="5920" width="17" style="74" customWidth="1"/>
    <col min="5921" max="5922" width="10.46484375" style="74" customWidth="1"/>
    <col min="5923" max="5923" width="8.33203125" style="74" customWidth="1"/>
    <col min="5924" max="5924" width="8.1328125" style="74" customWidth="1"/>
    <col min="5925" max="5925" width="8.33203125" style="74" customWidth="1"/>
    <col min="5926" max="5926" width="8.1328125" style="74" customWidth="1"/>
    <col min="5927" max="5927" width="8.33203125" style="74" customWidth="1"/>
    <col min="5928" max="5928" width="8.1328125" style="74" customWidth="1"/>
    <col min="5929" max="5929" width="8.33203125" style="74" customWidth="1"/>
    <col min="5930" max="5932" width="8.1328125" style="74" customWidth="1"/>
    <col min="5933" max="5933" width="8.33203125" style="74" customWidth="1"/>
    <col min="5934" max="5934" width="8.1328125" style="74" customWidth="1"/>
    <col min="5935" max="5935" width="12" style="74" customWidth="1"/>
    <col min="5936" max="5937" width="10.33203125" style="74" customWidth="1"/>
    <col min="5938" max="5938" width="15.1328125" style="74" customWidth="1"/>
    <col min="5939" max="6173" width="8.6640625" style="74"/>
    <col min="6174" max="6174" width="4" style="74" customWidth="1"/>
    <col min="6175" max="6175" width="14.6640625" style="74" customWidth="1"/>
    <col min="6176" max="6176" width="17" style="74" customWidth="1"/>
    <col min="6177" max="6178" width="10.46484375" style="74" customWidth="1"/>
    <col min="6179" max="6179" width="8.33203125" style="74" customWidth="1"/>
    <col min="6180" max="6180" width="8.1328125" style="74" customWidth="1"/>
    <col min="6181" max="6181" width="8.33203125" style="74" customWidth="1"/>
    <col min="6182" max="6182" width="8.1328125" style="74" customWidth="1"/>
    <col min="6183" max="6183" width="8.33203125" style="74" customWidth="1"/>
    <col min="6184" max="6184" width="8.1328125" style="74" customWidth="1"/>
    <col min="6185" max="6185" width="8.33203125" style="74" customWidth="1"/>
    <col min="6186" max="6188" width="8.1328125" style="74" customWidth="1"/>
    <col min="6189" max="6189" width="8.33203125" style="74" customWidth="1"/>
    <col min="6190" max="6190" width="8.1328125" style="74" customWidth="1"/>
    <col min="6191" max="6191" width="12" style="74" customWidth="1"/>
    <col min="6192" max="6193" width="10.33203125" style="74" customWidth="1"/>
    <col min="6194" max="6194" width="15.1328125" style="74" customWidth="1"/>
    <col min="6195" max="6429" width="8.6640625" style="74"/>
    <col min="6430" max="6430" width="4" style="74" customWidth="1"/>
    <col min="6431" max="6431" width="14.6640625" style="74" customWidth="1"/>
    <col min="6432" max="6432" width="17" style="74" customWidth="1"/>
    <col min="6433" max="6434" width="10.46484375" style="74" customWidth="1"/>
    <col min="6435" max="6435" width="8.33203125" style="74" customWidth="1"/>
    <col min="6436" max="6436" width="8.1328125" style="74" customWidth="1"/>
    <col min="6437" max="6437" width="8.33203125" style="74" customWidth="1"/>
    <col min="6438" max="6438" width="8.1328125" style="74" customWidth="1"/>
    <col min="6439" max="6439" width="8.33203125" style="74" customWidth="1"/>
    <col min="6440" max="6440" width="8.1328125" style="74" customWidth="1"/>
    <col min="6441" max="6441" width="8.33203125" style="74" customWidth="1"/>
    <col min="6442" max="6444" width="8.1328125" style="74" customWidth="1"/>
    <col min="6445" max="6445" width="8.33203125" style="74" customWidth="1"/>
    <col min="6446" max="6446" width="8.1328125" style="74" customWidth="1"/>
    <col min="6447" max="6447" width="12" style="74" customWidth="1"/>
    <col min="6448" max="6449" width="10.33203125" style="74" customWidth="1"/>
    <col min="6450" max="6450" width="15.1328125" style="74" customWidth="1"/>
    <col min="6451" max="6685" width="8.6640625" style="74"/>
    <col min="6686" max="6686" width="4" style="74" customWidth="1"/>
    <col min="6687" max="6687" width="14.6640625" style="74" customWidth="1"/>
    <col min="6688" max="6688" width="17" style="74" customWidth="1"/>
    <col min="6689" max="6690" width="10.46484375" style="74" customWidth="1"/>
    <col min="6691" max="6691" width="8.33203125" style="74" customWidth="1"/>
    <col min="6692" max="6692" width="8.1328125" style="74" customWidth="1"/>
    <col min="6693" max="6693" width="8.33203125" style="74" customWidth="1"/>
    <col min="6694" max="6694" width="8.1328125" style="74" customWidth="1"/>
    <col min="6695" max="6695" width="8.33203125" style="74" customWidth="1"/>
    <col min="6696" max="6696" width="8.1328125" style="74" customWidth="1"/>
    <col min="6697" max="6697" width="8.33203125" style="74" customWidth="1"/>
    <col min="6698" max="6700" width="8.1328125" style="74" customWidth="1"/>
    <col min="6701" max="6701" width="8.33203125" style="74" customWidth="1"/>
    <col min="6702" max="6702" width="8.1328125" style="74" customWidth="1"/>
    <col min="6703" max="6703" width="12" style="74" customWidth="1"/>
    <col min="6704" max="6705" width="10.33203125" style="74" customWidth="1"/>
    <col min="6706" max="6706" width="15.1328125" style="74" customWidth="1"/>
    <col min="6707" max="6941" width="8.6640625" style="74"/>
    <col min="6942" max="6942" width="4" style="74" customWidth="1"/>
    <col min="6943" max="6943" width="14.6640625" style="74" customWidth="1"/>
    <col min="6944" max="6944" width="17" style="74" customWidth="1"/>
    <col min="6945" max="6946" width="10.46484375" style="74" customWidth="1"/>
    <col min="6947" max="6947" width="8.33203125" style="74" customWidth="1"/>
    <col min="6948" max="6948" width="8.1328125" style="74" customWidth="1"/>
    <col min="6949" max="6949" width="8.33203125" style="74" customWidth="1"/>
    <col min="6950" max="6950" width="8.1328125" style="74" customWidth="1"/>
    <col min="6951" max="6951" width="8.33203125" style="74" customWidth="1"/>
    <col min="6952" max="6952" width="8.1328125" style="74" customWidth="1"/>
    <col min="6953" max="6953" width="8.33203125" style="74" customWidth="1"/>
    <col min="6954" max="6956" width="8.1328125" style="74" customWidth="1"/>
    <col min="6957" max="6957" width="8.33203125" style="74" customWidth="1"/>
    <col min="6958" max="6958" width="8.1328125" style="74" customWidth="1"/>
    <col min="6959" max="6959" width="12" style="74" customWidth="1"/>
    <col min="6960" max="6961" width="10.33203125" style="74" customWidth="1"/>
    <col min="6962" max="6962" width="15.1328125" style="74" customWidth="1"/>
    <col min="6963" max="7197" width="8.6640625" style="74"/>
    <col min="7198" max="7198" width="4" style="74" customWidth="1"/>
    <col min="7199" max="7199" width="14.6640625" style="74" customWidth="1"/>
    <col min="7200" max="7200" width="17" style="74" customWidth="1"/>
    <col min="7201" max="7202" width="10.46484375" style="74" customWidth="1"/>
    <col min="7203" max="7203" width="8.33203125" style="74" customWidth="1"/>
    <col min="7204" max="7204" width="8.1328125" style="74" customWidth="1"/>
    <col min="7205" max="7205" width="8.33203125" style="74" customWidth="1"/>
    <col min="7206" max="7206" width="8.1328125" style="74" customWidth="1"/>
    <col min="7207" max="7207" width="8.33203125" style="74" customWidth="1"/>
    <col min="7208" max="7208" width="8.1328125" style="74" customWidth="1"/>
    <col min="7209" max="7209" width="8.33203125" style="74" customWidth="1"/>
    <col min="7210" max="7212" width="8.1328125" style="74" customWidth="1"/>
    <col min="7213" max="7213" width="8.33203125" style="74" customWidth="1"/>
    <col min="7214" max="7214" width="8.1328125" style="74" customWidth="1"/>
    <col min="7215" max="7215" width="12" style="74" customWidth="1"/>
    <col min="7216" max="7217" width="10.33203125" style="74" customWidth="1"/>
    <col min="7218" max="7218" width="15.1328125" style="74" customWidth="1"/>
    <col min="7219" max="7453" width="8.6640625" style="74"/>
    <col min="7454" max="7454" width="4" style="74" customWidth="1"/>
    <col min="7455" max="7455" width="14.6640625" style="74" customWidth="1"/>
    <col min="7456" max="7456" width="17" style="74" customWidth="1"/>
    <col min="7457" max="7458" width="10.46484375" style="74" customWidth="1"/>
    <col min="7459" max="7459" width="8.33203125" style="74" customWidth="1"/>
    <col min="7460" max="7460" width="8.1328125" style="74" customWidth="1"/>
    <col min="7461" max="7461" width="8.33203125" style="74" customWidth="1"/>
    <col min="7462" max="7462" width="8.1328125" style="74" customWidth="1"/>
    <col min="7463" max="7463" width="8.33203125" style="74" customWidth="1"/>
    <col min="7464" max="7464" width="8.1328125" style="74" customWidth="1"/>
    <col min="7465" max="7465" width="8.33203125" style="74" customWidth="1"/>
    <col min="7466" max="7468" width="8.1328125" style="74" customWidth="1"/>
    <col min="7469" max="7469" width="8.33203125" style="74" customWidth="1"/>
    <col min="7470" max="7470" width="8.1328125" style="74" customWidth="1"/>
    <col min="7471" max="7471" width="12" style="74" customWidth="1"/>
    <col min="7472" max="7473" width="10.33203125" style="74" customWidth="1"/>
    <col min="7474" max="7474" width="15.1328125" style="74" customWidth="1"/>
    <col min="7475" max="7709" width="8.6640625" style="74"/>
    <col min="7710" max="7710" width="4" style="74" customWidth="1"/>
    <col min="7711" max="7711" width="14.6640625" style="74" customWidth="1"/>
    <col min="7712" max="7712" width="17" style="74" customWidth="1"/>
    <col min="7713" max="7714" width="10.46484375" style="74" customWidth="1"/>
    <col min="7715" max="7715" width="8.33203125" style="74" customWidth="1"/>
    <col min="7716" max="7716" width="8.1328125" style="74" customWidth="1"/>
    <col min="7717" max="7717" width="8.33203125" style="74" customWidth="1"/>
    <col min="7718" max="7718" width="8.1328125" style="74" customWidth="1"/>
    <col min="7719" max="7719" width="8.33203125" style="74" customWidth="1"/>
    <col min="7720" max="7720" width="8.1328125" style="74" customWidth="1"/>
    <col min="7721" max="7721" width="8.33203125" style="74" customWidth="1"/>
    <col min="7722" max="7724" width="8.1328125" style="74" customWidth="1"/>
    <col min="7725" max="7725" width="8.33203125" style="74" customWidth="1"/>
    <col min="7726" max="7726" width="8.1328125" style="74" customWidth="1"/>
    <col min="7727" max="7727" width="12" style="74" customWidth="1"/>
    <col min="7728" max="7729" width="10.33203125" style="74" customWidth="1"/>
    <col min="7730" max="7730" width="15.1328125" style="74" customWidth="1"/>
    <col min="7731" max="7965" width="8.6640625" style="74"/>
    <col min="7966" max="7966" width="4" style="74" customWidth="1"/>
    <col min="7967" max="7967" width="14.6640625" style="74" customWidth="1"/>
    <col min="7968" max="7968" width="17" style="74" customWidth="1"/>
    <col min="7969" max="7970" width="10.46484375" style="74" customWidth="1"/>
    <col min="7971" max="7971" width="8.33203125" style="74" customWidth="1"/>
    <col min="7972" max="7972" width="8.1328125" style="74" customWidth="1"/>
    <col min="7973" max="7973" width="8.33203125" style="74" customWidth="1"/>
    <col min="7974" max="7974" width="8.1328125" style="74" customWidth="1"/>
    <col min="7975" max="7975" width="8.33203125" style="74" customWidth="1"/>
    <col min="7976" max="7976" width="8.1328125" style="74" customWidth="1"/>
    <col min="7977" max="7977" width="8.33203125" style="74" customWidth="1"/>
    <col min="7978" max="7980" width="8.1328125" style="74" customWidth="1"/>
    <col min="7981" max="7981" width="8.33203125" style="74" customWidth="1"/>
    <col min="7982" max="7982" width="8.1328125" style="74" customWidth="1"/>
    <col min="7983" max="7983" width="12" style="74" customWidth="1"/>
    <col min="7984" max="7985" width="10.33203125" style="74" customWidth="1"/>
    <col min="7986" max="7986" width="15.1328125" style="74" customWidth="1"/>
    <col min="7987" max="8221" width="8.6640625" style="74"/>
    <col min="8222" max="8222" width="4" style="74" customWidth="1"/>
    <col min="8223" max="8223" width="14.6640625" style="74" customWidth="1"/>
    <col min="8224" max="8224" width="17" style="74" customWidth="1"/>
    <col min="8225" max="8226" width="10.46484375" style="74" customWidth="1"/>
    <col min="8227" max="8227" width="8.33203125" style="74" customWidth="1"/>
    <col min="8228" max="8228" width="8.1328125" style="74" customWidth="1"/>
    <col min="8229" max="8229" width="8.33203125" style="74" customWidth="1"/>
    <col min="8230" max="8230" width="8.1328125" style="74" customWidth="1"/>
    <col min="8231" max="8231" width="8.33203125" style="74" customWidth="1"/>
    <col min="8232" max="8232" width="8.1328125" style="74" customWidth="1"/>
    <col min="8233" max="8233" width="8.33203125" style="74" customWidth="1"/>
    <col min="8234" max="8236" width="8.1328125" style="74" customWidth="1"/>
    <col min="8237" max="8237" width="8.33203125" style="74" customWidth="1"/>
    <col min="8238" max="8238" width="8.1328125" style="74" customWidth="1"/>
    <col min="8239" max="8239" width="12" style="74" customWidth="1"/>
    <col min="8240" max="8241" width="10.33203125" style="74" customWidth="1"/>
    <col min="8242" max="8242" width="15.1328125" style="74" customWidth="1"/>
    <col min="8243" max="8477" width="8.6640625" style="74"/>
    <col min="8478" max="8478" width="4" style="74" customWidth="1"/>
    <col min="8479" max="8479" width="14.6640625" style="74" customWidth="1"/>
    <col min="8480" max="8480" width="17" style="74" customWidth="1"/>
    <col min="8481" max="8482" width="10.46484375" style="74" customWidth="1"/>
    <col min="8483" max="8483" width="8.33203125" style="74" customWidth="1"/>
    <col min="8484" max="8484" width="8.1328125" style="74" customWidth="1"/>
    <col min="8485" max="8485" width="8.33203125" style="74" customWidth="1"/>
    <col min="8486" max="8486" width="8.1328125" style="74" customWidth="1"/>
    <col min="8487" max="8487" width="8.33203125" style="74" customWidth="1"/>
    <col min="8488" max="8488" width="8.1328125" style="74" customWidth="1"/>
    <col min="8489" max="8489" width="8.33203125" style="74" customWidth="1"/>
    <col min="8490" max="8492" width="8.1328125" style="74" customWidth="1"/>
    <col min="8493" max="8493" width="8.33203125" style="74" customWidth="1"/>
    <col min="8494" max="8494" width="8.1328125" style="74" customWidth="1"/>
    <col min="8495" max="8495" width="12" style="74" customWidth="1"/>
    <col min="8496" max="8497" width="10.33203125" style="74" customWidth="1"/>
    <col min="8498" max="8498" width="15.1328125" style="74" customWidth="1"/>
    <col min="8499" max="8733" width="8.6640625" style="74"/>
    <col min="8734" max="8734" width="4" style="74" customWidth="1"/>
    <col min="8735" max="8735" width="14.6640625" style="74" customWidth="1"/>
    <col min="8736" max="8736" width="17" style="74" customWidth="1"/>
    <col min="8737" max="8738" width="10.46484375" style="74" customWidth="1"/>
    <col min="8739" max="8739" width="8.33203125" style="74" customWidth="1"/>
    <col min="8740" max="8740" width="8.1328125" style="74" customWidth="1"/>
    <col min="8741" max="8741" width="8.33203125" style="74" customWidth="1"/>
    <col min="8742" max="8742" width="8.1328125" style="74" customWidth="1"/>
    <col min="8743" max="8743" width="8.33203125" style="74" customWidth="1"/>
    <col min="8744" max="8744" width="8.1328125" style="74" customWidth="1"/>
    <col min="8745" max="8745" width="8.33203125" style="74" customWidth="1"/>
    <col min="8746" max="8748" width="8.1328125" style="74" customWidth="1"/>
    <col min="8749" max="8749" width="8.33203125" style="74" customWidth="1"/>
    <col min="8750" max="8750" width="8.1328125" style="74" customWidth="1"/>
    <col min="8751" max="8751" width="12" style="74" customWidth="1"/>
    <col min="8752" max="8753" width="10.33203125" style="74" customWidth="1"/>
    <col min="8754" max="8754" width="15.1328125" style="74" customWidth="1"/>
    <col min="8755" max="8989" width="8.6640625" style="74"/>
    <col min="8990" max="8990" width="4" style="74" customWidth="1"/>
    <col min="8991" max="8991" width="14.6640625" style="74" customWidth="1"/>
    <col min="8992" max="8992" width="17" style="74" customWidth="1"/>
    <col min="8993" max="8994" width="10.46484375" style="74" customWidth="1"/>
    <col min="8995" max="8995" width="8.33203125" style="74" customWidth="1"/>
    <col min="8996" max="8996" width="8.1328125" style="74" customWidth="1"/>
    <col min="8997" max="8997" width="8.33203125" style="74" customWidth="1"/>
    <col min="8998" max="8998" width="8.1328125" style="74" customWidth="1"/>
    <col min="8999" max="8999" width="8.33203125" style="74" customWidth="1"/>
    <col min="9000" max="9000" width="8.1328125" style="74" customWidth="1"/>
    <col min="9001" max="9001" width="8.33203125" style="74" customWidth="1"/>
    <col min="9002" max="9004" width="8.1328125" style="74" customWidth="1"/>
    <col min="9005" max="9005" width="8.33203125" style="74" customWidth="1"/>
    <col min="9006" max="9006" width="8.1328125" style="74" customWidth="1"/>
    <col min="9007" max="9007" width="12" style="74" customWidth="1"/>
    <col min="9008" max="9009" width="10.33203125" style="74" customWidth="1"/>
    <col min="9010" max="9010" width="15.1328125" style="74" customWidth="1"/>
    <col min="9011" max="9245" width="8.6640625" style="74"/>
    <col min="9246" max="9246" width="4" style="74" customWidth="1"/>
    <col min="9247" max="9247" width="14.6640625" style="74" customWidth="1"/>
    <col min="9248" max="9248" width="17" style="74" customWidth="1"/>
    <col min="9249" max="9250" width="10.46484375" style="74" customWidth="1"/>
    <col min="9251" max="9251" width="8.33203125" style="74" customWidth="1"/>
    <col min="9252" max="9252" width="8.1328125" style="74" customWidth="1"/>
    <col min="9253" max="9253" width="8.33203125" style="74" customWidth="1"/>
    <col min="9254" max="9254" width="8.1328125" style="74" customWidth="1"/>
    <col min="9255" max="9255" width="8.33203125" style="74" customWidth="1"/>
    <col min="9256" max="9256" width="8.1328125" style="74" customWidth="1"/>
    <col min="9257" max="9257" width="8.33203125" style="74" customWidth="1"/>
    <col min="9258" max="9260" width="8.1328125" style="74" customWidth="1"/>
    <col min="9261" max="9261" width="8.33203125" style="74" customWidth="1"/>
    <col min="9262" max="9262" width="8.1328125" style="74" customWidth="1"/>
    <col min="9263" max="9263" width="12" style="74" customWidth="1"/>
    <col min="9264" max="9265" width="10.33203125" style="74" customWidth="1"/>
    <col min="9266" max="9266" width="15.1328125" style="74" customWidth="1"/>
    <col min="9267" max="9501" width="8.6640625" style="74"/>
    <col min="9502" max="9502" width="4" style="74" customWidth="1"/>
    <col min="9503" max="9503" width="14.6640625" style="74" customWidth="1"/>
    <col min="9504" max="9504" width="17" style="74" customWidth="1"/>
    <col min="9505" max="9506" width="10.46484375" style="74" customWidth="1"/>
    <col min="9507" max="9507" width="8.33203125" style="74" customWidth="1"/>
    <col min="9508" max="9508" width="8.1328125" style="74" customWidth="1"/>
    <col min="9509" max="9509" width="8.33203125" style="74" customWidth="1"/>
    <col min="9510" max="9510" width="8.1328125" style="74" customWidth="1"/>
    <col min="9511" max="9511" width="8.33203125" style="74" customWidth="1"/>
    <col min="9512" max="9512" width="8.1328125" style="74" customWidth="1"/>
    <col min="9513" max="9513" width="8.33203125" style="74" customWidth="1"/>
    <col min="9514" max="9516" width="8.1328125" style="74" customWidth="1"/>
    <col min="9517" max="9517" width="8.33203125" style="74" customWidth="1"/>
    <col min="9518" max="9518" width="8.1328125" style="74" customWidth="1"/>
    <col min="9519" max="9519" width="12" style="74" customWidth="1"/>
    <col min="9520" max="9521" width="10.33203125" style="74" customWidth="1"/>
    <col min="9522" max="9522" width="15.1328125" style="74" customWidth="1"/>
    <col min="9523" max="9757" width="8.6640625" style="74"/>
    <col min="9758" max="9758" width="4" style="74" customWidth="1"/>
    <col min="9759" max="9759" width="14.6640625" style="74" customWidth="1"/>
    <col min="9760" max="9760" width="17" style="74" customWidth="1"/>
    <col min="9761" max="9762" width="10.46484375" style="74" customWidth="1"/>
    <col min="9763" max="9763" width="8.33203125" style="74" customWidth="1"/>
    <col min="9764" max="9764" width="8.1328125" style="74" customWidth="1"/>
    <col min="9765" max="9765" width="8.33203125" style="74" customWidth="1"/>
    <col min="9766" max="9766" width="8.1328125" style="74" customWidth="1"/>
    <col min="9767" max="9767" width="8.33203125" style="74" customWidth="1"/>
    <col min="9768" max="9768" width="8.1328125" style="74" customWidth="1"/>
    <col min="9769" max="9769" width="8.33203125" style="74" customWidth="1"/>
    <col min="9770" max="9772" width="8.1328125" style="74" customWidth="1"/>
    <col min="9773" max="9773" width="8.33203125" style="74" customWidth="1"/>
    <col min="9774" max="9774" width="8.1328125" style="74" customWidth="1"/>
    <col min="9775" max="9775" width="12" style="74" customWidth="1"/>
    <col min="9776" max="9777" width="10.33203125" style="74" customWidth="1"/>
    <col min="9778" max="9778" width="15.1328125" style="74" customWidth="1"/>
    <col min="9779" max="10013" width="8.6640625" style="74"/>
    <col min="10014" max="10014" width="4" style="74" customWidth="1"/>
    <col min="10015" max="10015" width="14.6640625" style="74" customWidth="1"/>
    <col min="10016" max="10016" width="17" style="74" customWidth="1"/>
    <col min="10017" max="10018" width="10.46484375" style="74" customWidth="1"/>
    <col min="10019" max="10019" width="8.33203125" style="74" customWidth="1"/>
    <col min="10020" max="10020" width="8.1328125" style="74" customWidth="1"/>
    <col min="10021" max="10021" width="8.33203125" style="74" customWidth="1"/>
    <col min="10022" max="10022" width="8.1328125" style="74" customWidth="1"/>
    <col min="10023" max="10023" width="8.33203125" style="74" customWidth="1"/>
    <col min="10024" max="10024" width="8.1328125" style="74" customWidth="1"/>
    <col min="10025" max="10025" width="8.33203125" style="74" customWidth="1"/>
    <col min="10026" max="10028" width="8.1328125" style="74" customWidth="1"/>
    <col min="10029" max="10029" width="8.33203125" style="74" customWidth="1"/>
    <col min="10030" max="10030" width="8.1328125" style="74" customWidth="1"/>
    <col min="10031" max="10031" width="12" style="74" customWidth="1"/>
    <col min="10032" max="10033" width="10.33203125" style="74" customWidth="1"/>
    <col min="10034" max="10034" width="15.1328125" style="74" customWidth="1"/>
    <col min="10035" max="10269" width="8.6640625" style="74"/>
    <col min="10270" max="10270" width="4" style="74" customWidth="1"/>
    <col min="10271" max="10271" width="14.6640625" style="74" customWidth="1"/>
    <col min="10272" max="10272" width="17" style="74" customWidth="1"/>
    <col min="10273" max="10274" width="10.46484375" style="74" customWidth="1"/>
    <col min="10275" max="10275" width="8.33203125" style="74" customWidth="1"/>
    <col min="10276" max="10276" width="8.1328125" style="74" customWidth="1"/>
    <col min="10277" max="10277" width="8.33203125" style="74" customWidth="1"/>
    <col min="10278" max="10278" width="8.1328125" style="74" customWidth="1"/>
    <col min="10279" max="10279" width="8.33203125" style="74" customWidth="1"/>
    <col min="10280" max="10280" width="8.1328125" style="74" customWidth="1"/>
    <col min="10281" max="10281" width="8.33203125" style="74" customWidth="1"/>
    <col min="10282" max="10284" width="8.1328125" style="74" customWidth="1"/>
    <col min="10285" max="10285" width="8.33203125" style="74" customWidth="1"/>
    <col min="10286" max="10286" width="8.1328125" style="74" customWidth="1"/>
    <col min="10287" max="10287" width="12" style="74" customWidth="1"/>
    <col min="10288" max="10289" width="10.33203125" style="74" customWidth="1"/>
    <col min="10290" max="10290" width="15.1328125" style="74" customWidth="1"/>
    <col min="10291" max="10525" width="8.6640625" style="74"/>
    <col min="10526" max="10526" width="4" style="74" customWidth="1"/>
    <col min="10527" max="10527" width="14.6640625" style="74" customWidth="1"/>
    <col min="10528" max="10528" width="17" style="74" customWidth="1"/>
    <col min="10529" max="10530" width="10.46484375" style="74" customWidth="1"/>
    <col min="10531" max="10531" width="8.33203125" style="74" customWidth="1"/>
    <col min="10532" max="10532" width="8.1328125" style="74" customWidth="1"/>
    <col min="10533" max="10533" width="8.33203125" style="74" customWidth="1"/>
    <col min="10534" max="10534" width="8.1328125" style="74" customWidth="1"/>
    <col min="10535" max="10535" width="8.33203125" style="74" customWidth="1"/>
    <col min="10536" max="10536" width="8.1328125" style="74" customWidth="1"/>
    <col min="10537" max="10537" width="8.33203125" style="74" customWidth="1"/>
    <col min="10538" max="10540" width="8.1328125" style="74" customWidth="1"/>
    <col min="10541" max="10541" width="8.33203125" style="74" customWidth="1"/>
    <col min="10542" max="10542" width="8.1328125" style="74" customWidth="1"/>
    <col min="10543" max="10543" width="12" style="74" customWidth="1"/>
    <col min="10544" max="10545" width="10.33203125" style="74" customWidth="1"/>
    <col min="10546" max="10546" width="15.1328125" style="74" customWidth="1"/>
    <col min="10547" max="10781" width="8.6640625" style="74"/>
    <col min="10782" max="10782" width="4" style="74" customWidth="1"/>
    <col min="10783" max="10783" width="14.6640625" style="74" customWidth="1"/>
    <col min="10784" max="10784" width="17" style="74" customWidth="1"/>
    <col min="10785" max="10786" width="10.46484375" style="74" customWidth="1"/>
    <col min="10787" max="10787" width="8.33203125" style="74" customWidth="1"/>
    <col min="10788" max="10788" width="8.1328125" style="74" customWidth="1"/>
    <col min="10789" max="10789" width="8.33203125" style="74" customWidth="1"/>
    <col min="10790" max="10790" width="8.1328125" style="74" customWidth="1"/>
    <col min="10791" max="10791" width="8.33203125" style="74" customWidth="1"/>
    <col min="10792" max="10792" width="8.1328125" style="74" customWidth="1"/>
    <col min="10793" max="10793" width="8.33203125" style="74" customWidth="1"/>
    <col min="10794" max="10796" width="8.1328125" style="74" customWidth="1"/>
    <col min="10797" max="10797" width="8.33203125" style="74" customWidth="1"/>
    <col min="10798" max="10798" width="8.1328125" style="74" customWidth="1"/>
    <col min="10799" max="10799" width="12" style="74" customWidth="1"/>
    <col min="10800" max="10801" width="10.33203125" style="74" customWidth="1"/>
    <col min="10802" max="10802" width="15.1328125" style="74" customWidth="1"/>
    <col min="10803" max="11037" width="8.6640625" style="74"/>
    <col min="11038" max="11038" width="4" style="74" customWidth="1"/>
    <col min="11039" max="11039" width="14.6640625" style="74" customWidth="1"/>
    <col min="11040" max="11040" width="17" style="74" customWidth="1"/>
    <col min="11041" max="11042" width="10.46484375" style="74" customWidth="1"/>
    <col min="11043" max="11043" width="8.33203125" style="74" customWidth="1"/>
    <col min="11044" max="11044" width="8.1328125" style="74" customWidth="1"/>
    <col min="11045" max="11045" width="8.33203125" style="74" customWidth="1"/>
    <col min="11046" max="11046" width="8.1328125" style="74" customWidth="1"/>
    <col min="11047" max="11047" width="8.33203125" style="74" customWidth="1"/>
    <col min="11048" max="11048" width="8.1328125" style="74" customWidth="1"/>
    <col min="11049" max="11049" width="8.33203125" style="74" customWidth="1"/>
    <col min="11050" max="11052" width="8.1328125" style="74" customWidth="1"/>
    <col min="11053" max="11053" width="8.33203125" style="74" customWidth="1"/>
    <col min="11054" max="11054" width="8.1328125" style="74" customWidth="1"/>
    <col min="11055" max="11055" width="12" style="74" customWidth="1"/>
    <col min="11056" max="11057" width="10.33203125" style="74" customWidth="1"/>
    <col min="11058" max="11058" width="15.1328125" style="74" customWidth="1"/>
    <col min="11059" max="11293" width="8.6640625" style="74"/>
    <col min="11294" max="11294" width="4" style="74" customWidth="1"/>
    <col min="11295" max="11295" width="14.6640625" style="74" customWidth="1"/>
    <col min="11296" max="11296" width="17" style="74" customWidth="1"/>
    <col min="11297" max="11298" width="10.46484375" style="74" customWidth="1"/>
    <col min="11299" max="11299" width="8.33203125" style="74" customWidth="1"/>
    <col min="11300" max="11300" width="8.1328125" style="74" customWidth="1"/>
    <col min="11301" max="11301" width="8.33203125" style="74" customWidth="1"/>
    <col min="11302" max="11302" width="8.1328125" style="74" customWidth="1"/>
    <col min="11303" max="11303" width="8.33203125" style="74" customWidth="1"/>
    <col min="11304" max="11304" width="8.1328125" style="74" customWidth="1"/>
    <col min="11305" max="11305" width="8.33203125" style="74" customWidth="1"/>
    <col min="11306" max="11308" width="8.1328125" style="74" customWidth="1"/>
    <col min="11309" max="11309" width="8.33203125" style="74" customWidth="1"/>
    <col min="11310" max="11310" width="8.1328125" style="74" customWidth="1"/>
    <col min="11311" max="11311" width="12" style="74" customWidth="1"/>
    <col min="11312" max="11313" width="10.33203125" style="74" customWidth="1"/>
    <col min="11314" max="11314" width="15.1328125" style="74" customWidth="1"/>
    <col min="11315" max="11549" width="8.6640625" style="74"/>
    <col min="11550" max="11550" width="4" style="74" customWidth="1"/>
    <col min="11551" max="11551" width="14.6640625" style="74" customWidth="1"/>
    <col min="11552" max="11552" width="17" style="74" customWidth="1"/>
    <col min="11553" max="11554" width="10.46484375" style="74" customWidth="1"/>
    <col min="11555" max="11555" width="8.33203125" style="74" customWidth="1"/>
    <col min="11556" max="11556" width="8.1328125" style="74" customWidth="1"/>
    <col min="11557" max="11557" width="8.33203125" style="74" customWidth="1"/>
    <col min="11558" max="11558" width="8.1328125" style="74" customWidth="1"/>
    <col min="11559" max="11559" width="8.33203125" style="74" customWidth="1"/>
    <col min="11560" max="11560" width="8.1328125" style="74" customWidth="1"/>
    <col min="11561" max="11561" width="8.33203125" style="74" customWidth="1"/>
    <col min="11562" max="11564" width="8.1328125" style="74" customWidth="1"/>
    <col min="11565" max="11565" width="8.33203125" style="74" customWidth="1"/>
    <col min="11566" max="11566" width="8.1328125" style="74" customWidth="1"/>
    <col min="11567" max="11567" width="12" style="74" customWidth="1"/>
    <col min="11568" max="11569" width="10.33203125" style="74" customWidth="1"/>
    <col min="11570" max="11570" width="15.1328125" style="74" customWidth="1"/>
    <col min="11571" max="11805" width="8.6640625" style="74"/>
    <col min="11806" max="11806" width="4" style="74" customWidth="1"/>
    <col min="11807" max="11807" width="14.6640625" style="74" customWidth="1"/>
    <col min="11808" max="11808" width="17" style="74" customWidth="1"/>
    <col min="11809" max="11810" width="10.46484375" style="74" customWidth="1"/>
    <col min="11811" max="11811" width="8.33203125" style="74" customWidth="1"/>
    <col min="11812" max="11812" width="8.1328125" style="74" customWidth="1"/>
    <col min="11813" max="11813" width="8.33203125" style="74" customWidth="1"/>
    <col min="11814" max="11814" width="8.1328125" style="74" customWidth="1"/>
    <col min="11815" max="11815" width="8.33203125" style="74" customWidth="1"/>
    <col min="11816" max="11816" width="8.1328125" style="74" customWidth="1"/>
    <col min="11817" max="11817" width="8.33203125" style="74" customWidth="1"/>
    <col min="11818" max="11820" width="8.1328125" style="74" customWidth="1"/>
    <col min="11821" max="11821" width="8.33203125" style="74" customWidth="1"/>
    <col min="11822" max="11822" width="8.1328125" style="74" customWidth="1"/>
    <col min="11823" max="11823" width="12" style="74" customWidth="1"/>
    <col min="11824" max="11825" width="10.33203125" style="74" customWidth="1"/>
    <col min="11826" max="11826" width="15.1328125" style="74" customWidth="1"/>
    <col min="11827" max="12061" width="8.6640625" style="74"/>
    <col min="12062" max="12062" width="4" style="74" customWidth="1"/>
    <col min="12063" max="12063" width="14.6640625" style="74" customWidth="1"/>
    <col min="12064" max="12064" width="17" style="74" customWidth="1"/>
    <col min="12065" max="12066" width="10.46484375" style="74" customWidth="1"/>
    <col min="12067" max="12067" width="8.33203125" style="74" customWidth="1"/>
    <col min="12068" max="12068" width="8.1328125" style="74" customWidth="1"/>
    <col min="12069" max="12069" width="8.33203125" style="74" customWidth="1"/>
    <col min="12070" max="12070" width="8.1328125" style="74" customWidth="1"/>
    <col min="12071" max="12071" width="8.33203125" style="74" customWidth="1"/>
    <col min="12072" max="12072" width="8.1328125" style="74" customWidth="1"/>
    <col min="12073" max="12073" width="8.33203125" style="74" customWidth="1"/>
    <col min="12074" max="12076" width="8.1328125" style="74" customWidth="1"/>
    <col min="12077" max="12077" width="8.33203125" style="74" customWidth="1"/>
    <col min="12078" max="12078" width="8.1328125" style="74" customWidth="1"/>
    <col min="12079" max="12079" width="12" style="74" customWidth="1"/>
    <col min="12080" max="12081" width="10.33203125" style="74" customWidth="1"/>
    <col min="12082" max="12082" width="15.1328125" style="74" customWidth="1"/>
    <col min="12083" max="12317" width="8.6640625" style="74"/>
    <col min="12318" max="12318" width="4" style="74" customWidth="1"/>
    <col min="12319" max="12319" width="14.6640625" style="74" customWidth="1"/>
    <col min="12320" max="12320" width="17" style="74" customWidth="1"/>
    <col min="12321" max="12322" width="10.46484375" style="74" customWidth="1"/>
    <col min="12323" max="12323" width="8.33203125" style="74" customWidth="1"/>
    <col min="12324" max="12324" width="8.1328125" style="74" customWidth="1"/>
    <col min="12325" max="12325" width="8.33203125" style="74" customWidth="1"/>
    <col min="12326" max="12326" width="8.1328125" style="74" customWidth="1"/>
    <col min="12327" max="12327" width="8.33203125" style="74" customWidth="1"/>
    <col min="12328" max="12328" width="8.1328125" style="74" customWidth="1"/>
    <col min="12329" max="12329" width="8.33203125" style="74" customWidth="1"/>
    <col min="12330" max="12332" width="8.1328125" style="74" customWidth="1"/>
    <col min="12333" max="12333" width="8.33203125" style="74" customWidth="1"/>
    <col min="12334" max="12334" width="8.1328125" style="74" customWidth="1"/>
    <col min="12335" max="12335" width="12" style="74" customWidth="1"/>
    <col min="12336" max="12337" width="10.33203125" style="74" customWidth="1"/>
    <col min="12338" max="12338" width="15.1328125" style="74" customWidth="1"/>
    <col min="12339" max="12573" width="8.6640625" style="74"/>
    <col min="12574" max="12574" width="4" style="74" customWidth="1"/>
    <col min="12575" max="12575" width="14.6640625" style="74" customWidth="1"/>
    <col min="12576" max="12576" width="17" style="74" customWidth="1"/>
    <col min="12577" max="12578" width="10.46484375" style="74" customWidth="1"/>
    <col min="12579" max="12579" width="8.33203125" style="74" customWidth="1"/>
    <col min="12580" max="12580" width="8.1328125" style="74" customWidth="1"/>
    <col min="12581" max="12581" width="8.33203125" style="74" customWidth="1"/>
    <col min="12582" max="12582" width="8.1328125" style="74" customWidth="1"/>
    <col min="12583" max="12583" width="8.33203125" style="74" customWidth="1"/>
    <col min="12584" max="12584" width="8.1328125" style="74" customWidth="1"/>
    <col min="12585" max="12585" width="8.33203125" style="74" customWidth="1"/>
    <col min="12586" max="12588" width="8.1328125" style="74" customWidth="1"/>
    <col min="12589" max="12589" width="8.33203125" style="74" customWidth="1"/>
    <col min="12590" max="12590" width="8.1328125" style="74" customWidth="1"/>
    <col min="12591" max="12591" width="12" style="74" customWidth="1"/>
    <col min="12592" max="12593" width="10.33203125" style="74" customWidth="1"/>
    <col min="12594" max="12594" width="15.1328125" style="74" customWidth="1"/>
    <col min="12595" max="12829" width="8.6640625" style="74"/>
    <col min="12830" max="12830" width="4" style="74" customWidth="1"/>
    <col min="12831" max="12831" width="14.6640625" style="74" customWidth="1"/>
    <col min="12832" max="12832" width="17" style="74" customWidth="1"/>
    <col min="12833" max="12834" width="10.46484375" style="74" customWidth="1"/>
    <col min="12835" max="12835" width="8.33203125" style="74" customWidth="1"/>
    <col min="12836" max="12836" width="8.1328125" style="74" customWidth="1"/>
    <col min="12837" max="12837" width="8.33203125" style="74" customWidth="1"/>
    <col min="12838" max="12838" width="8.1328125" style="74" customWidth="1"/>
    <col min="12839" max="12839" width="8.33203125" style="74" customWidth="1"/>
    <col min="12840" max="12840" width="8.1328125" style="74" customWidth="1"/>
    <col min="12841" max="12841" width="8.33203125" style="74" customWidth="1"/>
    <col min="12842" max="12844" width="8.1328125" style="74" customWidth="1"/>
    <col min="12845" max="12845" width="8.33203125" style="74" customWidth="1"/>
    <col min="12846" max="12846" width="8.1328125" style="74" customWidth="1"/>
    <col min="12847" max="12847" width="12" style="74" customWidth="1"/>
    <col min="12848" max="12849" width="10.33203125" style="74" customWidth="1"/>
    <col min="12850" max="12850" width="15.1328125" style="74" customWidth="1"/>
    <col min="12851" max="13085" width="8.6640625" style="74"/>
    <col min="13086" max="13086" width="4" style="74" customWidth="1"/>
    <col min="13087" max="13087" width="14.6640625" style="74" customWidth="1"/>
    <col min="13088" max="13088" width="17" style="74" customWidth="1"/>
    <col min="13089" max="13090" width="10.46484375" style="74" customWidth="1"/>
    <col min="13091" max="13091" width="8.33203125" style="74" customWidth="1"/>
    <col min="13092" max="13092" width="8.1328125" style="74" customWidth="1"/>
    <col min="13093" max="13093" width="8.33203125" style="74" customWidth="1"/>
    <col min="13094" max="13094" width="8.1328125" style="74" customWidth="1"/>
    <col min="13095" max="13095" width="8.33203125" style="74" customWidth="1"/>
    <col min="13096" max="13096" width="8.1328125" style="74" customWidth="1"/>
    <col min="13097" max="13097" width="8.33203125" style="74" customWidth="1"/>
    <col min="13098" max="13100" width="8.1328125" style="74" customWidth="1"/>
    <col min="13101" max="13101" width="8.33203125" style="74" customWidth="1"/>
    <col min="13102" max="13102" width="8.1328125" style="74" customWidth="1"/>
    <col min="13103" max="13103" width="12" style="74" customWidth="1"/>
    <col min="13104" max="13105" width="10.33203125" style="74" customWidth="1"/>
    <col min="13106" max="13106" width="15.1328125" style="74" customWidth="1"/>
    <col min="13107" max="13341" width="8.6640625" style="74"/>
    <col min="13342" max="13342" width="4" style="74" customWidth="1"/>
    <col min="13343" max="13343" width="14.6640625" style="74" customWidth="1"/>
    <col min="13344" max="13344" width="17" style="74" customWidth="1"/>
    <col min="13345" max="13346" width="10.46484375" style="74" customWidth="1"/>
    <col min="13347" max="13347" width="8.33203125" style="74" customWidth="1"/>
    <col min="13348" max="13348" width="8.1328125" style="74" customWidth="1"/>
    <col min="13349" max="13349" width="8.33203125" style="74" customWidth="1"/>
    <col min="13350" max="13350" width="8.1328125" style="74" customWidth="1"/>
    <col min="13351" max="13351" width="8.33203125" style="74" customWidth="1"/>
    <col min="13352" max="13352" width="8.1328125" style="74" customWidth="1"/>
    <col min="13353" max="13353" width="8.33203125" style="74" customWidth="1"/>
    <col min="13354" max="13356" width="8.1328125" style="74" customWidth="1"/>
    <col min="13357" max="13357" width="8.33203125" style="74" customWidth="1"/>
    <col min="13358" max="13358" width="8.1328125" style="74" customWidth="1"/>
    <col min="13359" max="13359" width="12" style="74" customWidth="1"/>
    <col min="13360" max="13361" width="10.33203125" style="74" customWidth="1"/>
    <col min="13362" max="13362" width="15.1328125" style="74" customWidth="1"/>
    <col min="13363" max="13597" width="8.6640625" style="74"/>
    <col min="13598" max="13598" width="4" style="74" customWidth="1"/>
    <col min="13599" max="13599" width="14.6640625" style="74" customWidth="1"/>
    <col min="13600" max="13600" width="17" style="74" customWidth="1"/>
    <col min="13601" max="13602" width="10.46484375" style="74" customWidth="1"/>
    <col min="13603" max="13603" width="8.33203125" style="74" customWidth="1"/>
    <col min="13604" max="13604" width="8.1328125" style="74" customWidth="1"/>
    <col min="13605" max="13605" width="8.33203125" style="74" customWidth="1"/>
    <col min="13606" max="13606" width="8.1328125" style="74" customWidth="1"/>
    <col min="13607" max="13607" width="8.33203125" style="74" customWidth="1"/>
    <col min="13608" max="13608" width="8.1328125" style="74" customWidth="1"/>
    <col min="13609" max="13609" width="8.33203125" style="74" customWidth="1"/>
    <col min="13610" max="13612" width="8.1328125" style="74" customWidth="1"/>
    <col min="13613" max="13613" width="8.33203125" style="74" customWidth="1"/>
    <col min="13614" max="13614" width="8.1328125" style="74" customWidth="1"/>
    <col min="13615" max="13615" width="12" style="74" customWidth="1"/>
    <col min="13616" max="13617" width="10.33203125" style="74" customWidth="1"/>
    <col min="13618" max="13618" width="15.1328125" style="74" customWidth="1"/>
    <col min="13619" max="13853" width="8.6640625" style="74"/>
    <col min="13854" max="13854" width="4" style="74" customWidth="1"/>
    <col min="13855" max="13855" width="14.6640625" style="74" customWidth="1"/>
    <col min="13856" max="13856" width="17" style="74" customWidth="1"/>
    <col min="13857" max="13858" width="10.46484375" style="74" customWidth="1"/>
    <col min="13859" max="13859" width="8.33203125" style="74" customWidth="1"/>
    <col min="13860" max="13860" width="8.1328125" style="74" customWidth="1"/>
    <col min="13861" max="13861" width="8.33203125" style="74" customWidth="1"/>
    <col min="13862" max="13862" width="8.1328125" style="74" customWidth="1"/>
    <col min="13863" max="13863" width="8.33203125" style="74" customWidth="1"/>
    <col min="13864" max="13864" width="8.1328125" style="74" customWidth="1"/>
    <col min="13865" max="13865" width="8.33203125" style="74" customWidth="1"/>
    <col min="13866" max="13868" width="8.1328125" style="74" customWidth="1"/>
    <col min="13869" max="13869" width="8.33203125" style="74" customWidth="1"/>
    <col min="13870" max="13870" width="8.1328125" style="74" customWidth="1"/>
    <col min="13871" max="13871" width="12" style="74" customWidth="1"/>
    <col min="13872" max="13873" width="10.33203125" style="74" customWidth="1"/>
    <col min="13874" max="13874" width="15.1328125" style="74" customWidth="1"/>
    <col min="13875" max="14109" width="8.6640625" style="74"/>
    <col min="14110" max="14110" width="4" style="74" customWidth="1"/>
    <col min="14111" max="14111" width="14.6640625" style="74" customWidth="1"/>
    <col min="14112" max="14112" width="17" style="74" customWidth="1"/>
    <col min="14113" max="14114" width="10.46484375" style="74" customWidth="1"/>
    <col min="14115" max="14115" width="8.33203125" style="74" customWidth="1"/>
    <col min="14116" max="14116" width="8.1328125" style="74" customWidth="1"/>
    <col min="14117" max="14117" width="8.33203125" style="74" customWidth="1"/>
    <col min="14118" max="14118" width="8.1328125" style="74" customWidth="1"/>
    <col min="14119" max="14119" width="8.33203125" style="74" customWidth="1"/>
    <col min="14120" max="14120" width="8.1328125" style="74" customWidth="1"/>
    <col min="14121" max="14121" width="8.33203125" style="74" customWidth="1"/>
    <col min="14122" max="14124" width="8.1328125" style="74" customWidth="1"/>
    <col min="14125" max="14125" width="8.33203125" style="74" customWidth="1"/>
    <col min="14126" max="14126" width="8.1328125" style="74" customWidth="1"/>
    <col min="14127" max="14127" width="12" style="74" customWidth="1"/>
    <col min="14128" max="14129" width="10.33203125" style="74" customWidth="1"/>
    <col min="14130" max="14130" width="15.1328125" style="74" customWidth="1"/>
    <col min="14131" max="14365" width="8.6640625" style="74"/>
    <col min="14366" max="14366" width="4" style="74" customWidth="1"/>
    <col min="14367" max="14367" width="14.6640625" style="74" customWidth="1"/>
    <col min="14368" max="14368" width="17" style="74" customWidth="1"/>
    <col min="14369" max="14370" width="10.46484375" style="74" customWidth="1"/>
    <col min="14371" max="14371" width="8.33203125" style="74" customWidth="1"/>
    <col min="14372" max="14372" width="8.1328125" style="74" customWidth="1"/>
    <col min="14373" max="14373" width="8.33203125" style="74" customWidth="1"/>
    <col min="14374" max="14374" width="8.1328125" style="74" customWidth="1"/>
    <col min="14375" max="14375" width="8.33203125" style="74" customWidth="1"/>
    <col min="14376" max="14376" width="8.1328125" style="74" customWidth="1"/>
    <col min="14377" max="14377" width="8.33203125" style="74" customWidth="1"/>
    <col min="14378" max="14380" width="8.1328125" style="74" customWidth="1"/>
    <col min="14381" max="14381" width="8.33203125" style="74" customWidth="1"/>
    <col min="14382" max="14382" width="8.1328125" style="74" customWidth="1"/>
    <col min="14383" max="14383" width="12" style="74" customWidth="1"/>
    <col min="14384" max="14385" width="10.33203125" style="74" customWidth="1"/>
    <col min="14386" max="14386" width="15.1328125" style="74" customWidth="1"/>
    <col min="14387" max="14621" width="8.6640625" style="74"/>
    <col min="14622" max="14622" width="4" style="74" customWidth="1"/>
    <col min="14623" max="14623" width="14.6640625" style="74" customWidth="1"/>
    <col min="14624" max="14624" width="17" style="74" customWidth="1"/>
    <col min="14625" max="14626" width="10.46484375" style="74" customWidth="1"/>
    <col min="14627" max="14627" width="8.33203125" style="74" customWidth="1"/>
    <col min="14628" max="14628" width="8.1328125" style="74" customWidth="1"/>
    <col min="14629" max="14629" width="8.33203125" style="74" customWidth="1"/>
    <col min="14630" max="14630" width="8.1328125" style="74" customWidth="1"/>
    <col min="14631" max="14631" width="8.33203125" style="74" customWidth="1"/>
    <col min="14632" max="14632" width="8.1328125" style="74" customWidth="1"/>
    <col min="14633" max="14633" width="8.33203125" style="74" customWidth="1"/>
    <col min="14634" max="14636" width="8.1328125" style="74" customWidth="1"/>
    <col min="14637" max="14637" width="8.33203125" style="74" customWidth="1"/>
    <col min="14638" max="14638" width="8.1328125" style="74" customWidth="1"/>
    <col min="14639" max="14639" width="12" style="74" customWidth="1"/>
    <col min="14640" max="14641" width="10.33203125" style="74" customWidth="1"/>
    <col min="14642" max="14642" width="15.1328125" style="74" customWidth="1"/>
    <col min="14643" max="14877" width="8.6640625" style="74"/>
    <col min="14878" max="14878" width="4" style="74" customWidth="1"/>
    <col min="14879" max="14879" width="14.6640625" style="74" customWidth="1"/>
    <col min="14880" max="14880" width="17" style="74" customWidth="1"/>
    <col min="14881" max="14882" width="10.46484375" style="74" customWidth="1"/>
    <col min="14883" max="14883" width="8.33203125" style="74" customWidth="1"/>
    <col min="14884" max="14884" width="8.1328125" style="74" customWidth="1"/>
    <col min="14885" max="14885" width="8.33203125" style="74" customWidth="1"/>
    <col min="14886" max="14886" width="8.1328125" style="74" customWidth="1"/>
    <col min="14887" max="14887" width="8.33203125" style="74" customWidth="1"/>
    <col min="14888" max="14888" width="8.1328125" style="74" customWidth="1"/>
    <col min="14889" max="14889" width="8.33203125" style="74" customWidth="1"/>
    <col min="14890" max="14892" width="8.1328125" style="74" customWidth="1"/>
    <col min="14893" max="14893" width="8.33203125" style="74" customWidth="1"/>
    <col min="14894" max="14894" width="8.1328125" style="74" customWidth="1"/>
    <col min="14895" max="14895" width="12" style="74" customWidth="1"/>
    <col min="14896" max="14897" width="10.33203125" style="74" customWidth="1"/>
    <col min="14898" max="14898" width="15.1328125" style="74" customWidth="1"/>
    <col min="14899" max="15133" width="8.6640625" style="74"/>
    <col min="15134" max="15134" width="4" style="74" customWidth="1"/>
    <col min="15135" max="15135" width="14.6640625" style="74" customWidth="1"/>
    <col min="15136" max="15136" width="17" style="74" customWidth="1"/>
    <col min="15137" max="15138" width="10.46484375" style="74" customWidth="1"/>
    <col min="15139" max="15139" width="8.33203125" style="74" customWidth="1"/>
    <col min="15140" max="15140" width="8.1328125" style="74" customWidth="1"/>
    <col min="15141" max="15141" width="8.33203125" style="74" customWidth="1"/>
    <col min="15142" max="15142" width="8.1328125" style="74" customWidth="1"/>
    <col min="15143" max="15143" width="8.33203125" style="74" customWidth="1"/>
    <col min="15144" max="15144" width="8.1328125" style="74" customWidth="1"/>
    <col min="15145" max="15145" width="8.33203125" style="74" customWidth="1"/>
    <col min="15146" max="15148" width="8.1328125" style="74" customWidth="1"/>
    <col min="15149" max="15149" width="8.33203125" style="74" customWidth="1"/>
    <col min="15150" max="15150" width="8.1328125" style="74" customWidth="1"/>
    <col min="15151" max="15151" width="12" style="74" customWidth="1"/>
    <col min="15152" max="15153" width="10.33203125" style="74" customWidth="1"/>
    <col min="15154" max="15154" width="15.1328125" style="74" customWidth="1"/>
    <col min="15155" max="15389" width="8.6640625" style="74"/>
    <col min="15390" max="15390" width="4" style="74" customWidth="1"/>
    <col min="15391" max="15391" width="14.6640625" style="74" customWidth="1"/>
    <col min="15392" max="15392" width="17" style="74" customWidth="1"/>
    <col min="15393" max="15394" width="10.46484375" style="74" customWidth="1"/>
    <col min="15395" max="15395" width="8.33203125" style="74" customWidth="1"/>
    <col min="15396" max="15396" width="8.1328125" style="74" customWidth="1"/>
    <col min="15397" max="15397" width="8.33203125" style="74" customWidth="1"/>
    <col min="15398" max="15398" width="8.1328125" style="74" customWidth="1"/>
    <col min="15399" max="15399" width="8.33203125" style="74" customWidth="1"/>
    <col min="15400" max="15400" width="8.1328125" style="74" customWidth="1"/>
    <col min="15401" max="15401" width="8.33203125" style="74" customWidth="1"/>
    <col min="15402" max="15404" width="8.1328125" style="74" customWidth="1"/>
    <col min="15405" max="15405" width="8.33203125" style="74" customWidth="1"/>
    <col min="15406" max="15406" width="8.1328125" style="74" customWidth="1"/>
    <col min="15407" max="15407" width="12" style="74" customWidth="1"/>
    <col min="15408" max="15409" width="10.33203125" style="74" customWidth="1"/>
    <col min="15410" max="15410" width="15.1328125" style="74" customWidth="1"/>
    <col min="15411" max="15645" width="8.6640625" style="74"/>
    <col min="15646" max="15646" width="4" style="74" customWidth="1"/>
    <col min="15647" max="15647" width="14.6640625" style="74" customWidth="1"/>
    <col min="15648" max="15648" width="17" style="74" customWidth="1"/>
    <col min="15649" max="15650" width="10.46484375" style="74" customWidth="1"/>
    <col min="15651" max="15651" width="8.33203125" style="74" customWidth="1"/>
    <col min="15652" max="15652" width="8.1328125" style="74" customWidth="1"/>
    <col min="15653" max="15653" width="8.33203125" style="74" customWidth="1"/>
    <col min="15654" max="15654" width="8.1328125" style="74" customWidth="1"/>
    <col min="15655" max="15655" width="8.33203125" style="74" customWidth="1"/>
    <col min="15656" max="15656" width="8.1328125" style="74" customWidth="1"/>
    <col min="15657" max="15657" width="8.33203125" style="74" customWidth="1"/>
    <col min="15658" max="15660" width="8.1328125" style="74" customWidth="1"/>
    <col min="15661" max="15661" width="8.33203125" style="74" customWidth="1"/>
    <col min="15662" max="15662" width="8.1328125" style="74" customWidth="1"/>
    <col min="15663" max="15663" width="12" style="74" customWidth="1"/>
    <col min="15664" max="15665" width="10.33203125" style="74" customWidth="1"/>
    <col min="15666" max="15666" width="15.1328125" style="74" customWidth="1"/>
    <col min="15667" max="15901" width="8.6640625" style="74"/>
    <col min="15902" max="15902" width="4" style="74" customWidth="1"/>
    <col min="15903" max="15903" width="14.6640625" style="74" customWidth="1"/>
    <col min="15904" max="15904" width="17" style="74" customWidth="1"/>
    <col min="15905" max="15906" width="10.46484375" style="74" customWidth="1"/>
    <col min="15907" max="15907" width="8.33203125" style="74" customWidth="1"/>
    <col min="15908" max="15908" width="8.1328125" style="74" customWidth="1"/>
    <col min="15909" max="15909" width="8.33203125" style="74" customWidth="1"/>
    <col min="15910" max="15910" width="8.1328125" style="74" customWidth="1"/>
    <col min="15911" max="15911" width="8.33203125" style="74" customWidth="1"/>
    <col min="15912" max="15912" width="8.1328125" style="74" customWidth="1"/>
    <col min="15913" max="15913" width="8.33203125" style="74" customWidth="1"/>
    <col min="15914" max="15916" width="8.1328125" style="74" customWidth="1"/>
    <col min="15917" max="15917" width="8.33203125" style="74" customWidth="1"/>
    <col min="15918" max="15918" width="8.1328125" style="74" customWidth="1"/>
    <col min="15919" max="15919" width="12" style="74" customWidth="1"/>
    <col min="15920" max="15921" width="10.33203125" style="74" customWidth="1"/>
    <col min="15922" max="15922" width="15.1328125" style="74" customWidth="1"/>
    <col min="15923" max="16157" width="8.6640625" style="74"/>
    <col min="16158" max="16158" width="4" style="74" customWidth="1"/>
    <col min="16159" max="16159" width="14.6640625" style="74" customWidth="1"/>
    <col min="16160" max="16160" width="17" style="74" customWidth="1"/>
    <col min="16161" max="16162" width="10.46484375" style="74" customWidth="1"/>
    <col min="16163" max="16163" width="8.33203125" style="74" customWidth="1"/>
    <col min="16164" max="16164" width="8.1328125" style="74" customWidth="1"/>
    <col min="16165" max="16165" width="8.33203125" style="74" customWidth="1"/>
    <col min="16166" max="16166" width="8.1328125" style="74" customWidth="1"/>
    <col min="16167" max="16167" width="8.33203125" style="74" customWidth="1"/>
    <col min="16168" max="16168" width="8.1328125" style="74" customWidth="1"/>
    <col min="16169" max="16169" width="8.33203125" style="74" customWidth="1"/>
    <col min="16170" max="16172" width="8.1328125" style="74" customWidth="1"/>
    <col min="16173" max="16173" width="8.33203125" style="74" customWidth="1"/>
    <col min="16174" max="16174" width="8.1328125" style="74" customWidth="1"/>
    <col min="16175" max="16175" width="12" style="74" customWidth="1"/>
    <col min="16176" max="16177" width="10.33203125" style="74" customWidth="1"/>
    <col min="16178" max="16178" width="15.1328125" style="74" customWidth="1"/>
    <col min="16179" max="16384" width="8.6640625" style="74"/>
  </cols>
  <sheetData>
    <row r="1" spans="1:52" ht="38.25" customHeight="1">
      <c r="A1" s="46" t="s">
        <v>450</v>
      </c>
      <c r="L1" s="71" t="s">
        <v>422</v>
      </c>
      <c r="R1" s="55"/>
      <c r="AL1" s="55" t="s">
        <v>423</v>
      </c>
      <c r="AX1" s="55" t="s">
        <v>424</v>
      </c>
    </row>
    <row r="2" spans="1:52" ht="58.5" customHeight="1">
      <c r="B2" s="743" t="s">
        <v>773</v>
      </c>
      <c r="C2" s="743"/>
      <c r="D2" s="743"/>
      <c r="E2" s="743"/>
      <c r="F2" s="743"/>
      <c r="G2" s="743"/>
      <c r="H2" s="743"/>
      <c r="I2" s="743"/>
      <c r="J2" s="743"/>
      <c r="K2" s="743"/>
      <c r="L2" s="743"/>
      <c r="M2" s="743"/>
      <c r="N2" s="743"/>
      <c r="O2" s="743"/>
      <c r="P2" s="743"/>
      <c r="Q2" s="743"/>
      <c r="R2" s="743"/>
      <c r="S2" s="743"/>
      <c r="T2" s="743"/>
      <c r="U2" s="743"/>
      <c r="V2" s="743"/>
      <c r="W2" s="743"/>
      <c r="X2" s="743"/>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row>
    <row r="3" spans="1:52" ht="27.75" customHeight="1">
      <c r="B3" s="78"/>
      <c r="C3" s="78"/>
      <c r="D3" s="78"/>
      <c r="E3" s="78"/>
      <c r="F3" s="78"/>
      <c r="G3" s="78"/>
      <c r="H3" s="78"/>
      <c r="I3" s="78"/>
      <c r="J3" s="78"/>
      <c r="K3" s="78"/>
      <c r="L3" s="78" t="s">
        <v>152</v>
      </c>
      <c r="M3" s="78"/>
      <c r="N3" s="78"/>
      <c r="O3" s="78"/>
      <c r="P3" s="78"/>
      <c r="Q3" s="78"/>
      <c r="R3" s="79"/>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row>
    <row r="4" spans="1:52" s="69" customFormat="1" ht="62" customHeight="1">
      <c r="A4" s="744" t="s">
        <v>149</v>
      </c>
      <c r="B4" s="744" t="s">
        <v>283</v>
      </c>
      <c r="C4" s="749" t="s">
        <v>406</v>
      </c>
      <c r="D4" s="750"/>
      <c r="E4" s="750"/>
      <c r="F4" s="750"/>
      <c r="G4" s="750"/>
      <c r="H4" s="750"/>
      <c r="I4" s="750"/>
      <c r="J4" s="751"/>
      <c r="K4" s="749" t="s">
        <v>772</v>
      </c>
      <c r="L4" s="750"/>
      <c r="M4" s="750"/>
      <c r="N4" s="750"/>
      <c r="O4" s="750"/>
      <c r="P4" s="750"/>
      <c r="Q4" s="750"/>
      <c r="R4" s="751"/>
      <c r="S4" s="745" t="s">
        <v>290</v>
      </c>
      <c r="T4" s="746"/>
      <c r="U4" s="746"/>
      <c r="V4" s="746"/>
      <c r="W4" s="746"/>
      <c r="X4" s="746"/>
      <c r="Y4" s="746"/>
      <c r="Z4" s="746"/>
      <c r="AA4" s="746"/>
      <c r="AB4" s="747"/>
      <c r="AC4" s="745" t="s">
        <v>291</v>
      </c>
      <c r="AD4" s="746"/>
      <c r="AE4" s="746"/>
      <c r="AF4" s="746"/>
      <c r="AG4" s="746"/>
      <c r="AH4" s="746"/>
      <c r="AI4" s="746"/>
      <c r="AJ4" s="746"/>
      <c r="AK4" s="746"/>
      <c r="AL4" s="747"/>
      <c r="AM4" s="745" t="s">
        <v>74</v>
      </c>
      <c r="AN4" s="746"/>
      <c r="AO4" s="746"/>
      <c r="AP4" s="746"/>
      <c r="AQ4" s="746"/>
      <c r="AR4" s="746"/>
      <c r="AS4" s="746"/>
      <c r="AT4" s="746"/>
      <c r="AU4" s="746"/>
      <c r="AV4" s="747"/>
      <c r="AW4" s="744" t="s">
        <v>284</v>
      </c>
      <c r="AX4" s="752" t="s">
        <v>285</v>
      </c>
    </row>
    <row r="5" spans="1:52" s="69" customFormat="1" ht="24" customHeight="1">
      <c r="A5" s="744"/>
      <c r="B5" s="744"/>
      <c r="C5" s="756" t="s">
        <v>286</v>
      </c>
      <c r="D5" s="749" t="s">
        <v>287</v>
      </c>
      <c r="E5" s="750"/>
      <c r="F5" s="750"/>
      <c r="G5" s="750"/>
      <c r="H5" s="751"/>
      <c r="I5" s="752" t="s">
        <v>288</v>
      </c>
      <c r="J5" s="752" t="s">
        <v>289</v>
      </c>
      <c r="K5" s="756" t="s">
        <v>286</v>
      </c>
      <c r="L5" s="749" t="s">
        <v>287</v>
      </c>
      <c r="M5" s="750"/>
      <c r="N5" s="750"/>
      <c r="O5" s="750"/>
      <c r="P5" s="751"/>
      <c r="Q5" s="752" t="s">
        <v>288</v>
      </c>
      <c r="R5" s="752" t="s">
        <v>289</v>
      </c>
      <c r="S5" s="749" t="s">
        <v>292</v>
      </c>
      <c r="T5" s="750"/>
      <c r="U5" s="750"/>
      <c r="V5" s="750"/>
      <c r="W5" s="751"/>
      <c r="X5" s="748" t="s">
        <v>293</v>
      </c>
      <c r="Y5" s="760" t="s">
        <v>301</v>
      </c>
      <c r="Z5" s="761"/>
      <c r="AA5" s="761"/>
      <c r="AB5" s="762"/>
      <c r="AC5" s="749" t="s">
        <v>302</v>
      </c>
      <c r="AD5" s="750"/>
      <c r="AE5" s="750"/>
      <c r="AF5" s="750"/>
      <c r="AG5" s="751"/>
      <c r="AH5" s="748" t="s">
        <v>293</v>
      </c>
      <c r="AI5" s="760" t="s">
        <v>301</v>
      </c>
      <c r="AJ5" s="761"/>
      <c r="AK5" s="761"/>
      <c r="AL5" s="762"/>
      <c r="AM5" s="749" t="s">
        <v>302</v>
      </c>
      <c r="AN5" s="750"/>
      <c r="AO5" s="750"/>
      <c r="AP5" s="750"/>
      <c r="AQ5" s="751"/>
      <c r="AR5" s="748" t="s">
        <v>293</v>
      </c>
      <c r="AS5" s="760" t="s">
        <v>301</v>
      </c>
      <c r="AT5" s="761"/>
      <c r="AU5" s="761"/>
      <c r="AV5" s="762"/>
      <c r="AW5" s="744"/>
      <c r="AX5" s="753"/>
    </row>
    <row r="6" spans="1:52" s="69" customFormat="1" ht="24" customHeight="1">
      <c r="A6" s="744"/>
      <c r="B6" s="744"/>
      <c r="C6" s="757"/>
      <c r="D6" s="763" t="s">
        <v>81</v>
      </c>
      <c r="E6" s="755" t="s">
        <v>171</v>
      </c>
      <c r="F6" s="755"/>
      <c r="G6" s="755"/>
      <c r="H6" s="755"/>
      <c r="I6" s="753"/>
      <c r="J6" s="753"/>
      <c r="K6" s="757"/>
      <c r="L6" s="763" t="s">
        <v>81</v>
      </c>
      <c r="M6" s="755" t="s">
        <v>171</v>
      </c>
      <c r="N6" s="755"/>
      <c r="O6" s="755"/>
      <c r="P6" s="755"/>
      <c r="Q6" s="753"/>
      <c r="R6" s="753"/>
      <c r="S6" s="756" t="s">
        <v>81</v>
      </c>
      <c r="T6" s="755" t="s">
        <v>171</v>
      </c>
      <c r="U6" s="755"/>
      <c r="V6" s="755"/>
      <c r="W6" s="755"/>
      <c r="X6" s="748"/>
      <c r="Y6" s="756" t="s">
        <v>81</v>
      </c>
      <c r="Z6" s="767" t="s">
        <v>171</v>
      </c>
      <c r="AA6" s="768"/>
      <c r="AB6" s="769"/>
      <c r="AC6" s="756" t="s">
        <v>81</v>
      </c>
      <c r="AD6" s="764" t="s">
        <v>171</v>
      </c>
      <c r="AE6" s="764"/>
      <c r="AF6" s="764"/>
      <c r="AG6" s="764"/>
      <c r="AH6" s="748"/>
      <c r="AI6" s="756" t="s">
        <v>81</v>
      </c>
      <c r="AJ6" s="765" t="s">
        <v>171</v>
      </c>
      <c r="AK6" s="765"/>
      <c r="AL6" s="765"/>
      <c r="AM6" s="756" t="s">
        <v>81</v>
      </c>
      <c r="AN6" s="764" t="s">
        <v>171</v>
      </c>
      <c r="AO6" s="764"/>
      <c r="AP6" s="764"/>
      <c r="AQ6" s="764"/>
      <c r="AR6" s="748"/>
      <c r="AS6" s="756" t="s">
        <v>81</v>
      </c>
      <c r="AT6" s="765" t="s">
        <v>171</v>
      </c>
      <c r="AU6" s="765"/>
      <c r="AV6" s="765"/>
      <c r="AW6" s="744"/>
      <c r="AX6" s="753"/>
    </row>
    <row r="7" spans="1:52" s="69" customFormat="1" ht="24" customHeight="1">
      <c r="A7" s="744"/>
      <c r="B7" s="744"/>
      <c r="C7" s="757"/>
      <c r="D7" s="763"/>
      <c r="E7" s="744" t="s">
        <v>303</v>
      </c>
      <c r="F7" s="744"/>
      <c r="G7" s="744"/>
      <c r="H7" s="752" t="s">
        <v>294</v>
      </c>
      <c r="I7" s="753"/>
      <c r="J7" s="753"/>
      <c r="K7" s="757"/>
      <c r="L7" s="763"/>
      <c r="M7" s="744" t="s">
        <v>303</v>
      </c>
      <c r="N7" s="744"/>
      <c r="O7" s="744"/>
      <c r="P7" s="752" t="s">
        <v>294</v>
      </c>
      <c r="Q7" s="753"/>
      <c r="R7" s="753"/>
      <c r="S7" s="757"/>
      <c r="T7" s="744" t="s">
        <v>303</v>
      </c>
      <c r="U7" s="744"/>
      <c r="V7" s="744"/>
      <c r="W7" s="752" t="s">
        <v>294</v>
      </c>
      <c r="X7" s="748"/>
      <c r="Y7" s="757"/>
      <c r="Z7" s="744" t="s">
        <v>303</v>
      </c>
      <c r="AA7" s="744"/>
      <c r="AB7" s="744"/>
      <c r="AC7" s="757"/>
      <c r="AD7" s="744" t="s">
        <v>303</v>
      </c>
      <c r="AE7" s="744"/>
      <c r="AF7" s="744"/>
      <c r="AG7" s="752" t="s">
        <v>294</v>
      </c>
      <c r="AH7" s="748"/>
      <c r="AI7" s="757"/>
      <c r="AJ7" s="744" t="s">
        <v>303</v>
      </c>
      <c r="AK7" s="744"/>
      <c r="AL7" s="744"/>
      <c r="AM7" s="757"/>
      <c r="AN7" s="744" t="s">
        <v>303</v>
      </c>
      <c r="AO7" s="744"/>
      <c r="AP7" s="744"/>
      <c r="AQ7" s="752" t="s">
        <v>294</v>
      </c>
      <c r="AR7" s="748"/>
      <c r="AS7" s="757"/>
      <c r="AT7" s="749" t="s">
        <v>303</v>
      </c>
      <c r="AU7" s="750"/>
      <c r="AV7" s="751"/>
      <c r="AW7" s="744"/>
      <c r="AX7" s="753"/>
    </row>
    <row r="8" spans="1:52" s="69" customFormat="1" ht="24" customHeight="1">
      <c r="A8" s="744"/>
      <c r="B8" s="744"/>
      <c r="C8" s="757"/>
      <c r="D8" s="763"/>
      <c r="E8" s="749" t="s">
        <v>310</v>
      </c>
      <c r="F8" s="751"/>
      <c r="G8" s="752" t="s">
        <v>311</v>
      </c>
      <c r="H8" s="753"/>
      <c r="I8" s="753"/>
      <c r="J8" s="753"/>
      <c r="K8" s="757"/>
      <c r="L8" s="763"/>
      <c r="M8" s="749" t="s">
        <v>310</v>
      </c>
      <c r="N8" s="751"/>
      <c r="O8" s="752" t="s">
        <v>311</v>
      </c>
      <c r="P8" s="753"/>
      <c r="Q8" s="753"/>
      <c r="R8" s="753"/>
      <c r="S8" s="757"/>
      <c r="T8" s="749" t="s">
        <v>310</v>
      </c>
      <c r="U8" s="751"/>
      <c r="V8" s="752" t="s">
        <v>311</v>
      </c>
      <c r="W8" s="753"/>
      <c r="X8" s="748"/>
      <c r="Y8" s="757"/>
      <c r="Z8" s="758" t="s">
        <v>312</v>
      </c>
      <c r="AA8" s="766"/>
      <c r="AB8" s="752" t="s">
        <v>311</v>
      </c>
      <c r="AC8" s="757"/>
      <c r="AD8" s="758" t="s">
        <v>312</v>
      </c>
      <c r="AE8" s="766"/>
      <c r="AF8" s="752" t="s">
        <v>311</v>
      </c>
      <c r="AG8" s="753"/>
      <c r="AH8" s="748"/>
      <c r="AI8" s="757"/>
      <c r="AJ8" s="758" t="s">
        <v>312</v>
      </c>
      <c r="AK8" s="766"/>
      <c r="AL8" s="752" t="s">
        <v>311</v>
      </c>
      <c r="AM8" s="757"/>
      <c r="AN8" s="758" t="s">
        <v>312</v>
      </c>
      <c r="AO8" s="766"/>
      <c r="AP8" s="752" t="s">
        <v>311</v>
      </c>
      <c r="AQ8" s="753"/>
      <c r="AR8" s="748"/>
      <c r="AS8" s="757"/>
      <c r="AT8" s="758" t="s">
        <v>312</v>
      </c>
      <c r="AU8" s="766"/>
      <c r="AV8" s="752" t="s">
        <v>311</v>
      </c>
      <c r="AW8" s="744"/>
      <c r="AX8" s="753"/>
    </row>
    <row r="9" spans="1:52" ht="86.25">
      <c r="A9" s="744"/>
      <c r="B9" s="744"/>
      <c r="C9" s="758"/>
      <c r="D9" s="763"/>
      <c r="E9" s="75" t="s">
        <v>243</v>
      </c>
      <c r="F9" s="75" t="s">
        <v>244</v>
      </c>
      <c r="G9" s="754"/>
      <c r="H9" s="754"/>
      <c r="I9" s="754"/>
      <c r="J9" s="754"/>
      <c r="K9" s="758"/>
      <c r="L9" s="763"/>
      <c r="M9" s="75" t="s">
        <v>243</v>
      </c>
      <c r="N9" s="75" t="s">
        <v>244</v>
      </c>
      <c r="O9" s="754"/>
      <c r="P9" s="754"/>
      <c r="Q9" s="754"/>
      <c r="R9" s="754"/>
      <c r="S9" s="758"/>
      <c r="T9" s="75" t="s">
        <v>243</v>
      </c>
      <c r="U9" s="75" t="s">
        <v>244</v>
      </c>
      <c r="V9" s="754"/>
      <c r="W9" s="754"/>
      <c r="X9" s="748"/>
      <c r="Y9" s="758"/>
      <c r="Z9" s="75" t="s">
        <v>243</v>
      </c>
      <c r="AA9" s="75" t="s">
        <v>244</v>
      </c>
      <c r="AB9" s="754"/>
      <c r="AC9" s="758"/>
      <c r="AD9" s="75" t="s">
        <v>243</v>
      </c>
      <c r="AE9" s="75" t="s">
        <v>244</v>
      </c>
      <c r="AF9" s="754"/>
      <c r="AG9" s="754"/>
      <c r="AH9" s="748"/>
      <c r="AI9" s="758"/>
      <c r="AJ9" s="75" t="s">
        <v>243</v>
      </c>
      <c r="AK9" s="75" t="s">
        <v>244</v>
      </c>
      <c r="AL9" s="754"/>
      <c r="AM9" s="758"/>
      <c r="AN9" s="75" t="s">
        <v>243</v>
      </c>
      <c r="AO9" s="75" t="s">
        <v>244</v>
      </c>
      <c r="AP9" s="754"/>
      <c r="AQ9" s="754"/>
      <c r="AR9" s="748"/>
      <c r="AS9" s="758"/>
      <c r="AT9" s="75" t="s">
        <v>243</v>
      </c>
      <c r="AU9" s="75" t="s">
        <v>244</v>
      </c>
      <c r="AV9" s="754"/>
      <c r="AW9" s="744"/>
      <c r="AX9" s="759"/>
    </row>
    <row r="10" spans="1:52">
      <c r="A10" s="76">
        <v>1</v>
      </c>
      <c r="B10" s="76">
        <v>2</v>
      </c>
      <c r="C10" s="76">
        <v>3</v>
      </c>
      <c r="D10" s="76">
        <v>4</v>
      </c>
      <c r="E10" s="76">
        <v>5</v>
      </c>
      <c r="F10" s="76">
        <v>6</v>
      </c>
      <c r="G10" s="76">
        <v>7</v>
      </c>
      <c r="H10" s="76">
        <v>8</v>
      </c>
      <c r="I10" s="76">
        <v>9</v>
      </c>
      <c r="J10" s="76">
        <v>10</v>
      </c>
      <c r="K10" s="76">
        <v>11</v>
      </c>
      <c r="L10" s="76">
        <v>12</v>
      </c>
      <c r="M10" s="76">
        <v>13</v>
      </c>
      <c r="N10" s="76">
        <v>14</v>
      </c>
      <c r="O10" s="76">
        <v>15</v>
      </c>
      <c r="P10" s="76">
        <v>16</v>
      </c>
      <c r="Q10" s="76">
        <v>17</v>
      </c>
      <c r="R10" s="76">
        <v>18</v>
      </c>
      <c r="S10" s="76">
        <v>19</v>
      </c>
      <c r="T10" s="76">
        <v>20</v>
      </c>
      <c r="U10" s="76">
        <v>21</v>
      </c>
      <c r="V10" s="76">
        <v>22</v>
      </c>
      <c r="W10" s="76">
        <v>23</v>
      </c>
      <c r="X10" s="76">
        <v>24</v>
      </c>
      <c r="Y10" s="76">
        <v>25</v>
      </c>
      <c r="Z10" s="76">
        <v>26</v>
      </c>
      <c r="AA10" s="76">
        <v>27</v>
      </c>
      <c r="AB10" s="76">
        <v>28</v>
      </c>
      <c r="AC10" s="76">
        <v>29</v>
      </c>
      <c r="AD10" s="76">
        <v>30</v>
      </c>
      <c r="AE10" s="76">
        <v>31</v>
      </c>
      <c r="AF10" s="76">
        <v>32</v>
      </c>
      <c r="AG10" s="76">
        <v>33</v>
      </c>
      <c r="AH10" s="76">
        <v>34</v>
      </c>
      <c r="AI10" s="76">
        <v>35</v>
      </c>
      <c r="AJ10" s="76">
        <v>36</v>
      </c>
      <c r="AK10" s="76">
        <v>37</v>
      </c>
      <c r="AL10" s="76">
        <v>38</v>
      </c>
      <c r="AM10" s="76">
        <v>39</v>
      </c>
      <c r="AN10" s="76">
        <v>40</v>
      </c>
      <c r="AO10" s="76">
        <v>41</v>
      </c>
      <c r="AP10" s="76">
        <v>42</v>
      </c>
      <c r="AQ10" s="76">
        <v>43</v>
      </c>
      <c r="AR10" s="76">
        <v>44</v>
      </c>
      <c r="AS10" s="76">
        <v>45</v>
      </c>
      <c r="AT10" s="76">
        <v>46</v>
      </c>
      <c r="AU10" s="76">
        <v>47</v>
      </c>
      <c r="AV10" s="76">
        <v>48</v>
      </c>
      <c r="AW10" s="76">
        <v>49</v>
      </c>
      <c r="AX10" s="76">
        <v>50</v>
      </c>
    </row>
    <row r="11" spans="1:52" s="69" customFormat="1" ht="43.5" customHeight="1">
      <c r="A11" s="236" t="s">
        <v>4</v>
      </c>
      <c r="B11" s="237" t="s">
        <v>774</v>
      </c>
      <c r="C11" s="237"/>
      <c r="D11" s="236"/>
      <c r="E11" s="236"/>
      <c r="F11" s="236"/>
      <c r="G11" s="236"/>
      <c r="H11" s="236"/>
      <c r="I11" s="236"/>
      <c r="J11" s="236"/>
      <c r="K11" s="236"/>
      <c r="L11" s="236"/>
      <c r="M11" s="236"/>
      <c r="N11" s="236"/>
      <c r="O11" s="236"/>
      <c r="P11" s="236"/>
      <c r="Q11" s="236"/>
      <c r="R11" s="238"/>
      <c r="S11" s="238"/>
      <c r="T11" s="236"/>
      <c r="U11" s="236"/>
      <c r="V11" s="236"/>
      <c r="W11" s="239"/>
      <c r="X11" s="239"/>
      <c r="Y11" s="239"/>
      <c r="Z11" s="239"/>
      <c r="AA11" s="239"/>
      <c r="AB11" s="239"/>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row>
    <row r="12" spans="1:52" ht="30" customHeight="1">
      <c r="A12" s="246" t="s">
        <v>6</v>
      </c>
      <c r="B12" s="247" t="s">
        <v>402</v>
      </c>
      <c r="C12" s="247"/>
      <c r="D12" s="246"/>
      <c r="E12" s="246"/>
      <c r="F12" s="246"/>
      <c r="G12" s="246"/>
      <c r="H12" s="246"/>
      <c r="I12" s="246"/>
      <c r="J12" s="246"/>
      <c r="K12" s="246"/>
      <c r="L12" s="246"/>
      <c r="M12" s="246"/>
      <c r="N12" s="246"/>
      <c r="O12" s="246"/>
      <c r="P12" s="246"/>
      <c r="Q12" s="246"/>
      <c r="R12" s="248"/>
      <c r="S12" s="248"/>
      <c r="T12" s="246"/>
      <c r="U12" s="246"/>
      <c r="V12" s="246"/>
      <c r="W12" s="249"/>
      <c r="X12" s="249"/>
      <c r="Y12" s="249"/>
      <c r="Z12" s="249"/>
      <c r="AA12" s="249"/>
      <c r="AB12" s="249"/>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row>
    <row r="13" spans="1:52" s="69" customFormat="1" ht="42.75" customHeight="1">
      <c r="A13" s="241">
        <v>1</v>
      </c>
      <c r="B13" s="242" t="s">
        <v>468</v>
      </c>
      <c r="C13" s="242"/>
      <c r="D13" s="241"/>
      <c r="E13" s="241"/>
      <c r="F13" s="241"/>
      <c r="G13" s="241"/>
      <c r="H13" s="241"/>
      <c r="I13" s="241"/>
      <c r="J13" s="241"/>
      <c r="K13" s="241"/>
      <c r="L13" s="241"/>
      <c r="M13" s="241"/>
      <c r="N13" s="241"/>
      <c r="O13" s="241"/>
      <c r="P13" s="241"/>
      <c r="Q13" s="241"/>
      <c r="R13" s="243"/>
      <c r="S13" s="243"/>
      <c r="T13" s="241"/>
      <c r="U13" s="241"/>
      <c r="V13" s="241"/>
      <c r="W13" s="244"/>
      <c r="X13" s="244"/>
      <c r="Y13" s="244"/>
      <c r="Z13" s="244"/>
      <c r="AA13" s="244"/>
      <c r="AB13" s="244"/>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row>
    <row r="14" spans="1:52" s="69" customFormat="1">
      <c r="A14" s="251"/>
      <c r="B14" s="242" t="s">
        <v>411</v>
      </c>
      <c r="C14" s="252"/>
      <c r="D14" s="253"/>
      <c r="E14" s="254"/>
      <c r="F14" s="254"/>
      <c r="G14" s="251"/>
      <c r="H14" s="251"/>
      <c r="I14" s="253"/>
      <c r="J14" s="255"/>
      <c r="K14" s="251"/>
      <c r="L14" s="251"/>
      <c r="M14" s="251"/>
      <c r="N14" s="251"/>
      <c r="O14" s="251"/>
      <c r="P14" s="251"/>
      <c r="Q14" s="251"/>
      <c r="R14" s="254"/>
      <c r="S14" s="256"/>
      <c r="T14" s="252"/>
      <c r="U14" s="252"/>
      <c r="V14" s="256"/>
      <c r="W14" s="256"/>
      <c r="X14" s="256"/>
      <c r="Y14" s="252"/>
      <c r="Z14" s="252"/>
      <c r="AA14" s="255"/>
      <c r="AB14" s="257"/>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row>
    <row r="15" spans="1:52" s="69" customFormat="1" ht="35.25">
      <c r="A15" s="241">
        <v>2</v>
      </c>
      <c r="B15" s="242" t="s">
        <v>299</v>
      </c>
      <c r="C15" s="242"/>
      <c r="D15" s="241"/>
      <c r="E15" s="241"/>
      <c r="F15" s="241"/>
      <c r="G15" s="241"/>
      <c r="H15" s="241"/>
      <c r="I15" s="241"/>
      <c r="J15" s="241"/>
      <c r="K15" s="241"/>
      <c r="L15" s="241"/>
      <c r="M15" s="241"/>
      <c r="N15" s="241"/>
      <c r="O15" s="241"/>
      <c r="P15" s="241"/>
      <c r="Q15" s="241"/>
      <c r="R15" s="243"/>
      <c r="S15" s="243"/>
      <c r="T15" s="241"/>
      <c r="U15" s="241"/>
      <c r="V15" s="241"/>
      <c r="W15" s="244"/>
      <c r="X15" s="244"/>
      <c r="Y15" s="244"/>
      <c r="Z15" s="244"/>
      <c r="AA15" s="244"/>
      <c r="AB15" s="244"/>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row>
    <row r="16" spans="1:52" s="69" customFormat="1">
      <c r="A16" s="241"/>
      <c r="B16" s="242" t="s">
        <v>411</v>
      </c>
      <c r="C16" s="242"/>
      <c r="D16" s="241"/>
      <c r="E16" s="241"/>
      <c r="F16" s="241"/>
      <c r="G16" s="241"/>
      <c r="H16" s="241"/>
      <c r="I16" s="241"/>
      <c r="J16" s="241"/>
      <c r="K16" s="241"/>
      <c r="L16" s="241"/>
      <c r="M16" s="241"/>
      <c r="N16" s="241"/>
      <c r="O16" s="241"/>
      <c r="P16" s="241"/>
      <c r="Q16" s="241"/>
      <c r="R16" s="243"/>
      <c r="S16" s="243"/>
      <c r="T16" s="241"/>
      <c r="U16" s="241"/>
      <c r="V16" s="241"/>
      <c r="W16" s="244"/>
      <c r="X16" s="244"/>
      <c r="Y16" s="244"/>
      <c r="Z16" s="244"/>
      <c r="AA16" s="244"/>
      <c r="AB16" s="244"/>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row>
    <row r="17" spans="1:50">
      <c r="A17" s="241">
        <v>3</v>
      </c>
      <c r="B17" s="242" t="s">
        <v>300</v>
      </c>
      <c r="C17" s="242"/>
      <c r="D17" s="241"/>
      <c r="E17" s="241"/>
      <c r="F17" s="241"/>
      <c r="G17" s="241"/>
      <c r="H17" s="241"/>
      <c r="I17" s="241"/>
      <c r="J17" s="241"/>
      <c r="K17" s="241"/>
      <c r="L17" s="241"/>
      <c r="M17" s="241"/>
      <c r="N17" s="241"/>
      <c r="O17" s="241"/>
      <c r="P17" s="241"/>
      <c r="Q17" s="241"/>
      <c r="R17" s="243"/>
      <c r="S17" s="243"/>
      <c r="T17" s="241"/>
      <c r="U17" s="241"/>
      <c r="V17" s="241"/>
      <c r="W17" s="244"/>
      <c r="X17" s="244"/>
      <c r="Y17" s="244"/>
      <c r="Z17" s="244"/>
      <c r="AA17" s="244"/>
      <c r="AB17" s="244"/>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row>
    <row r="18" spans="1:50" ht="92.25">
      <c r="A18" s="258"/>
      <c r="B18" s="259" t="s">
        <v>469</v>
      </c>
      <c r="C18" s="260" t="s">
        <v>470</v>
      </c>
      <c r="D18" s="261" t="s">
        <v>471</v>
      </c>
      <c r="E18" s="262">
        <v>2197000</v>
      </c>
      <c r="F18" s="262">
        <v>2197000</v>
      </c>
      <c r="G18" s="258"/>
      <c r="H18" s="258"/>
      <c r="I18" s="261" t="s">
        <v>472</v>
      </c>
      <c r="J18" s="263" t="s">
        <v>473</v>
      </c>
      <c r="K18" s="258"/>
      <c r="L18" s="258"/>
      <c r="M18" s="258"/>
      <c r="N18" s="258"/>
      <c r="O18" s="258"/>
      <c r="P18" s="258"/>
      <c r="Q18" s="258"/>
      <c r="R18" s="262">
        <f>+S18+T18+U18</f>
        <v>206887</v>
      </c>
      <c r="S18" s="264">
        <v>206887</v>
      </c>
      <c r="T18" s="260"/>
      <c r="U18" s="260"/>
      <c r="V18" s="264">
        <v>206887</v>
      </c>
      <c r="W18" s="264">
        <f>+X18+Y18+Z18</f>
        <v>206887</v>
      </c>
      <c r="X18" s="264">
        <v>206887</v>
      </c>
      <c r="Y18" s="260"/>
      <c r="Z18" s="265"/>
      <c r="AA18" s="265" t="s">
        <v>474</v>
      </c>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row>
  </sheetData>
  <mergeCells count="72">
    <mergeCell ref="AT8:AU8"/>
    <mergeCell ref="AV8:AV9"/>
    <mergeCell ref="S4:AB4"/>
    <mergeCell ref="AD7:AF7"/>
    <mergeCell ref="AD8:AE8"/>
    <mergeCell ref="AF8:AF9"/>
    <mergeCell ref="AJ8:AK8"/>
    <mergeCell ref="AL8:AL9"/>
    <mergeCell ref="AN7:AP7"/>
    <mergeCell ref="AN8:AO8"/>
    <mergeCell ref="AP8:AP9"/>
    <mergeCell ref="S5:W5"/>
    <mergeCell ref="AT7:AV7"/>
    <mergeCell ref="AS6:AS9"/>
    <mergeCell ref="AT6:AV6"/>
    <mergeCell ref="AC6:AC9"/>
    <mergeCell ref="L5:P5"/>
    <mergeCell ref="Z8:AA8"/>
    <mergeCell ref="Y5:AB5"/>
    <mergeCell ref="Z6:AB6"/>
    <mergeCell ref="Z7:AB7"/>
    <mergeCell ref="AB8:AB9"/>
    <mergeCell ref="T6:W6"/>
    <mergeCell ref="E7:G7"/>
    <mergeCell ref="E8:F8"/>
    <mergeCell ref="G8:G9"/>
    <mergeCell ref="M6:P6"/>
    <mergeCell ref="M7:O7"/>
    <mergeCell ref="P7:P9"/>
    <mergeCell ref="M8:N8"/>
    <mergeCell ref="O8:O9"/>
    <mergeCell ref="H7:H9"/>
    <mergeCell ref="AD6:AG6"/>
    <mergeCell ref="AI6:AI9"/>
    <mergeCell ref="AJ6:AL6"/>
    <mergeCell ref="AM6:AM9"/>
    <mergeCell ref="AN6:AQ6"/>
    <mergeCell ref="AG7:AG9"/>
    <mergeCell ref="AJ7:AL7"/>
    <mergeCell ref="AQ7:AQ9"/>
    <mergeCell ref="AM4:AV4"/>
    <mergeCell ref="AW4:AW9"/>
    <mergeCell ref="AX4:AX9"/>
    <mergeCell ref="C5:C9"/>
    <mergeCell ref="I5:I9"/>
    <mergeCell ref="J5:J9"/>
    <mergeCell ref="K5:K9"/>
    <mergeCell ref="Q5:Q9"/>
    <mergeCell ref="R5:R9"/>
    <mergeCell ref="AI5:AL5"/>
    <mergeCell ref="AM5:AQ5"/>
    <mergeCell ref="AR5:AR9"/>
    <mergeCell ref="AS5:AV5"/>
    <mergeCell ref="D6:D9"/>
    <mergeCell ref="L6:L9"/>
    <mergeCell ref="S6:S9"/>
    <mergeCell ref="B2:X2"/>
    <mergeCell ref="A4:A9"/>
    <mergeCell ref="B4:B9"/>
    <mergeCell ref="AC4:AL4"/>
    <mergeCell ref="X5:X9"/>
    <mergeCell ref="AC5:AG5"/>
    <mergeCell ref="AH5:AH9"/>
    <mergeCell ref="T7:V7"/>
    <mergeCell ref="W7:W9"/>
    <mergeCell ref="T8:U8"/>
    <mergeCell ref="V8:V9"/>
    <mergeCell ref="E6:H6"/>
    <mergeCell ref="D5:H5"/>
    <mergeCell ref="C4:J4"/>
    <mergeCell ref="K4:R4"/>
    <mergeCell ref="Y6:Y9"/>
  </mergeCells>
  <printOptions horizontalCentered="1" verticalCentered="1"/>
  <pageMargins left="0.2" right="0" top="0.5" bottom="0.5" header="0.3" footer="0.3"/>
  <pageSetup paperSize="9" scale="60" orientation="landscape" r:id="rId1"/>
  <headerFooter>
    <oddFooter>&amp;C&amp;"Calibri,Regular"&amp;K000000&amp;P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
  <sheetViews>
    <sheetView view="pageBreakPreview" zoomScale="70" zoomScaleSheetLayoutView="70" workbookViewId="0">
      <selection activeCell="I5" sqref="I5:I8"/>
    </sheetView>
  </sheetViews>
  <sheetFormatPr defaultColWidth="8.6640625" defaultRowHeight="17.649999999999999"/>
  <cols>
    <col min="1" max="1" width="6.796875" style="77" customWidth="1"/>
    <col min="2" max="2" width="27.6640625" style="70" customWidth="1"/>
    <col min="3" max="3" width="9.796875" style="70" customWidth="1"/>
    <col min="4" max="4" width="12" style="71" customWidth="1"/>
    <col min="5" max="5" width="9.796875" style="71" customWidth="1"/>
    <col min="6" max="6" width="14.46484375" style="71" customWidth="1"/>
    <col min="7" max="7" width="15.1328125" style="71" customWidth="1"/>
    <col min="8" max="8" width="14.46484375" style="71" customWidth="1"/>
    <col min="9" max="9" width="9.796875" style="71" customWidth="1"/>
    <col min="10" max="10" width="9.46484375" style="71" customWidth="1"/>
    <col min="11" max="11" width="13" style="71" customWidth="1"/>
    <col min="12" max="12" width="10.796875" style="71" customWidth="1"/>
    <col min="13" max="14" width="13" style="71" customWidth="1"/>
    <col min="15" max="15" width="10.33203125" style="71" customWidth="1"/>
    <col min="16" max="16" width="10.6640625" style="71" customWidth="1"/>
    <col min="17" max="18" width="11" style="71" customWidth="1"/>
    <col min="19" max="19" width="13" style="71" customWidth="1"/>
    <col min="20" max="20" width="11.33203125" style="71" customWidth="1"/>
    <col min="21" max="21" width="9.796875" style="71" customWidth="1"/>
    <col min="22" max="22" width="10.796875" style="73" customWidth="1"/>
    <col min="23" max="24" width="11.46484375" style="73" customWidth="1"/>
    <col min="25" max="25" width="11.796875" style="73" customWidth="1"/>
    <col min="26" max="26" width="10.33203125" style="73" customWidth="1"/>
    <col min="27" max="27" width="12.6640625" style="73" customWidth="1"/>
    <col min="28" max="28" width="10.1328125" style="73" customWidth="1"/>
    <col min="29" max="29" width="10.33203125" style="73" customWidth="1"/>
    <col min="30" max="30" width="10.1328125" style="73" customWidth="1"/>
    <col min="31" max="31" width="9.6640625" style="73" customWidth="1"/>
    <col min="32" max="32" width="11.796875" style="73" customWidth="1"/>
    <col min="33" max="33" width="10.33203125" style="73" customWidth="1"/>
    <col min="34" max="37" width="14.6640625" style="73" customWidth="1"/>
    <col min="38" max="38" width="15" style="73" customWidth="1"/>
    <col min="39" max="39" width="14" style="73" customWidth="1"/>
    <col min="40" max="40" width="16.1328125" style="73" customWidth="1"/>
    <col min="41" max="41" width="14" style="73" customWidth="1"/>
    <col min="42" max="42" width="19.1328125" style="73" customWidth="1"/>
    <col min="43" max="43" width="38.46484375" style="71" customWidth="1"/>
    <col min="44" max="278" width="8.6640625" style="74"/>
    <col min="279" max="279" width="4" style="74" customWidth="1"/>
    <col min="280" max="280" width="14.6640625" style="74" customWidth="1"/>
    <col min="281" max="281" width="17" style="74" customWidth="1"/>
    <col min="282" max="283" width="10.46484375" style="74" customWidth="1"/>
    <col min="284" max="284" width="8.33203125" style="74" customWidth="1"/>
    <col min="285" max="285" width="8.1328125" style="74" customWidth="1"/>
    <col min="286" max="286" width="8.33203125" style="74" customWidth="1"/>
    <col min="287" max="287" width="8.1328125" style="74" customWidth="1"/>
    <col min="288" max="288" width="8.33203125" style="74" customWidth="1"/>
    <col min="289" max="289" width="8.1328125" style="74" customWidth="1"/>
    <col min="290" max="290" width="8.33203125" style="74" customWidth="1"/>
    <col min="291" max="293" width="8.1328125" style="74" customWidth="1"/>
    <col min="294" max="294" width="8.33203125" style="74" customWidth="1"/>
    <col min="295" max="295" width="8.1328125" style="74" customWidth="1"/>
    <col min="296" max="296" width="12" style="74" customWidth="1"/>
    <col min="297" max="298" width="10.33203125" style="74" customWidth="1"/>
    <col min="299" max="299" width="15.1328125" style="74" customWidth="1"/>
    <col min="300" max="534" width="8.6640625" style="74"/>
    <col min="535" max="535" width="4" style="74" customWidth="1"/>
    <col min="536" max="536" width="14.6640625" style="74" customWidth="1"/>
    <col min="537" max="537" width="17" style="74" customWidth="1"/>
    <col min="538" max="539" width="10.46484375" style="74" customWidth="1"/>
    <col min="540" max="540" width="8.33203125" style="74" customWidth="1"/>
    <col min="541" max="541" width="8.1328125" style="74" customWidth="1"/>
    <col min="542" max="542" width="8.33203125" style="74" customWidth="1"/>
    <col min="543" max="543" width="8.1328125" style="74" customWidth="1"/>
    <col min="544" max="544" width="8.33203125" style="74" customWidth="1"/>
    <col min="545" max="545" width="8.1328125" style="74" customWidth="1"/>
    <col min="546" max="546" width="8.33203125" style="74" customWidth="1"/>
    <col min="547" max="549" width="8.1328125" style="74" customWidth="1"/>
    <col min="550" max="550" width="8.33203125" style="74" customWidth="1"/>
    <col min="551" max="551" width="8.1328125" style="74" customWidth="1"/>
    <col min="552" max="552" width="12" style="74" customWidth="1"/>
    <col min="553" max="554" width="10.33203125" style="74" customWidth="1"/>
    <col min="555" max="555" width="15.1328125" style="74" customWidth="1"/>
    <col min="556" max="790" width="8.6640625" style="74"/>
    <col min="791" max="791" width="4" style="74" customWidth="1"/>
    <col min="792" max="792" width="14.6640625" style="74" customWidth="1"/>
    <col min="793" max="793" width="17" style="74" customWidth="1"/>
    <col min="794" max="795" width="10.46484375" style="74" customWidth="1"/>
    <col min="796" max="796" width="8.33203125" style="74" customWidth="1"/>
    <col min="797" max="797" width="8.1328125" style="74" customWidth="1"/>
    <col min="798" max="798" width="8.33203125" style="74" customWidth="1"/>
    <col min="799" max="799" width="8.1328125" style="74" customWidth="1"/>
    <col min="800" max="800" width="8.33203125" style="74" customWidth="1"/>
    <col min="801" max="801" width="8.1328125" style="74" customWidth="1"/>
    <col min="802" max="802" width="8.33203125" style="74" customWidth="1"/>
    <col min="803" max="805" width="8.1328125" style="74" customWidth="1"/>
    <col min="806" max="806" width="8.33203125" style="74" customWidth="1"/>
    <col min="807" max="807" width="8.1328125" style="74" customWidth="1"/>
    <col min="808" max="808" width="12" style="74" customWidth="1"/>
    <col min="809" max="810" width="10.33203125" style="74" customWidth="1"/>
    <col min="811" max="811" width="15.1328125" style="74" customWidth="1"/>
    <col min="812" max="1046" width="8.6640625" style="74"/>
    <col min="1047" max="1047" width="4" style="74" customWidth="1"/>
    <col min="1048" max="1048" width="14.6640625" style="74" customWidth="1"/>
    <col min="1049" max="1049" width="17" style="74" customWidth="1"/>
    <col min="1050" max="1051" width="10.46484375" style="74" customWidth="1"/>
    <col min="1052" max="1052" width="8.33203125" style="74" customWidth="1"/>
    <col min="1053" max="1053" width="8.1328125" style="74" customWidth="1"/>
    <col min="1054" max="1054" width="8.33203125" style="74" customWidth="1"/>
    <col min="1055" max="1055" width="8.1328125" style="74" customWidth="1"/>
    <col min="1056" max="1056" width="8.33203125" style="74" customWidth="1"/>
    <col min="1057" max="1057" width="8.1328125" style="74" customWidth="1"/>
    <col min="1058" max="1058" width="8.33203125" style="74" customWidth="1"/>
    <col min="1059" max="1061" width="8.1328125" style="74" customWidth="1"/>
    <col min="1062" max="1062" width="8.33203125" style="74" customWidth="1"/>
    <col min="1063" max="1063" width="8.1328125" style="74" customWidth="1"/>
    <col min="1064" max="1064" width="12" style="74" customWidth="1"/>
    <col min="1065" max="1066" width="10.33203125" style="74" customWidth="1"/>
    <col min="1067" max="1067" width="15.1328125" style="74" customWidth="1"/>
    <col min="1068" max="1302" width="8.6640625" style="74"/>
    <col min="1303" max="1303" width="4" style="74" customWidth="1"/>
    <col min="1304" max="1304" width="14.6640625" style="74" customWidth="1"/>
    <col min="1305" max="1305" width="17" style="74" customWidth="1"/>
    <col min="1306" max="1307" width="10.46484375" style="74" customWidth="1"/>
    <col min="1308" max="1308" width="8.33203125" style="74" customWidth="1"/>
    <col min="1309" max="1309" width="8.1328125" style="74" customWidth="1"/>
    <col min="1310" max="1310" width="8.33203125" style="74" customWidth="1"/>
    <col min="1311" max="1311" width="8.1328125" style="74" customWidth="1"/>
    <col min="1312" max="1312" width="8.33203125" style="74" customWidth="1"/>
    <col min="1313" max="1313" width="8.1328125" style="74" customWidth="1"/>
    <col min="1314" max="1314" width="8.33203125" style="74" customWidth="1"/>
    <col min="1315" max="1317" width="8.1328125" style="74" customWidth="1"/>
    <col min="1318" max="1318" width="8.33203125" style="74" customWidth="1"/>
    <col min="1319" max="1319" width="8.1328125" style="74" customWidth="1"/>
    <col min="1320" max="1320" width="12" style="74" customWidth="1"/>
    <col min="1321" max="1322" width="10.33203125" style="74" customWidth="1"/>
    <col min="1323" max="1323" width="15.1328125" style="74" customWidth="1"/>
    <col min="1324" max="1558" width="8.6640625" style="74"/>
    <col min="1559" max="1559" width="4" style="74" customWidth="1"/>
    <col min="1560" max="1560" width="14.6640625" style="74" customWidth="1"/>
    <col min="1561" max="1561" width="17" style="74" customWidth="1"/>
    <col min="1562" max="1563" width="10.46484375" style="74" customWidth="1"/>
    <col min="1564" max="1564" width="8.33203125" style="74" customWidth="1"/>
    <col min="1565" max="1565" width="8.1328125" style="74" customWidth="1"/>
    <col min="1566" max="1566" width="8.33203125" style="74" customWidth="1"/>
    <col min="1567" max="1567" width="8.1328125" style="74" customWidth="1"/>
    <col min="1568" max="1568" width="8.33203125" style="74" customWidth="1"/>
    <col min="1569" max="1569" width="8.1328125" style="74" customWidth="1"/>
    <col min="1570" max="1570" width="8.33203125" style="74" customWidth="1"/>
    <col min="1571" max="1573" width="8.1328125" style="74" customWidth="1"/>
    <col min="1574" max="1574" width="8.33203125" style="74" customWidth="1"/>
    <col min="1575" max="1575" width="8.1328125" style="74" customWidth="1"/>
    <col min="1576" max="1576" width="12" style="74" customWidth="1"/>
    <col min="1577" max="1578" width="10.33203125" style="74" customWidth="1"/>
    <col min="1579" max="1579" width="15.1328125" style="74" customWidth="1"/>
    <col min="1580" max="1814" width="8.6640625" style="74"/>
    <col min="1815" max="1815" width="4" style="74" customWidth="1"/>
    <col min="1816" max="1816" width="14.6640625" style="74" customWidth="1"/>
    <col min="1817" max="1817" width="17" style="74" customWidth="1"/>
    <col min="1818" max="1819" width="10.46484375" style="74" customWidth="1"/>
    <col min="1820" max="1820" width="8.33203125" style="74" customWidth="1"/>
    <col min="1821" max="1821" width="8.1328125" style="74" customWidth="1"/>
    <col min="1822" max="1822" width="8.33203125" style="74" customWidth="1"/>
    <col min="1823" max="1823" width="8.1328125" style="74" customWidth="1"/>
    <col min="1824" max="1824" width="8.33203125" style="74" customWidth="1"/>
    <col min="1825" max="1825" width="8.1328125" style="74" customWidth="1"/>
    <col min="1826" max="1826" width="8.33203125" style="74" customWidth="1"/>
    <col min="1827" max="1829" width="8.1328125" style="74" customWidth="1"/>
    <col min="1830" max="1830" width="8.33203125" style="74" customWidth="1"/>
    <col min="1831" max="1831" width="8.1328125" style="74" customWidth="1"/>
    <col min="1832" max="1832" width="12" style="74" customWidth="1"/>
    <col min="1833" max="1834" width="10.33203125" style="74" customWidth="1"/>
    <col min="1835" max="1835" width="15.1328125" style="74" customWidth="1"/>
    <col min="1836" max="2070" width="8.6640625" style="74"/>
    <col min="2071" max="2071" width="4" style="74" customWidth="1"/>
    <col min="2072" max="2072" width="14.6640625" style="74" customWidth="1"/>
    <col min="2073" max="2073" width="17" style="74" customWidth="1"/>
    <col min="2074" max="2075" width="10.46484375" style="74" customWidth="1"/>
    <col min="2076" max="2076" width="8.33203125" style="74" customWidth="1"/>
    <col min="2077" max="2077" width="8.1328125" style="74" customWidth="1"/>
    <col min="2078" max="2078" width="8.33203125" style="74" customWidth="1"/>
    <col min="2079" max="2079" width="8.1328125" style="74" customWidth="1"/>
    <col min="2080" max="2080" width="8.33203125" style="74" customWidth="1"/>
    <col min="2081" max="2081" width="8.1328125" style="74" customWidth="1"/>
    <col min="2082" max="2082" width="8.33203125" style="74" customWidth="1"/>
    <col min="2083" max="2085" width="8.1328125" style="74" customWidth="1"/>
    <col min="2086" max="2086" width="8.33203125" style="74" customWidth="1"/>
    <col min="2087" max="2087" width="8.1328125" style="74" customWidth="1"/>
    <col min="2088" max="2088" width="12" style="74" customWidth="1"/>
    <col min="2089" max="2090" width="10.33203125" style="74" customWidth="1"/>
    <col min="2091" max="2091" width="15.1328125" style="74" customWidth="1"/>
    <col min="2092" max="2326" width="8.6640625" style="74"/>
    <col min="2327" max="2327" width="4" style="74" customWidth="1"/>
    <col min="2328" max="2328" width="14.6640625" style="74" customWidth="1"/>
    <col min="2329" max="2329" width="17" style="74" customWidth="1"/>
    <col min="2330" max="2331" width="10.46484375" style="74" customWidth="1"/>
    <col min="2332" max="2332" width="8.33203125" style="74" customWidth="1"/>
    <col min="2333" max="2333" width="8.1328125" style="74" customWidth="1"/>
    <col min="2334" max="2334" width="8.33203125" style="74" customWidth="1"/>
    <col min="2335" max="2335" width="8.1328125" style="74" customWidth="1"/>
    <col min="2336" max="2336" width="8.33203125" style="74" customWidth="1"/>
    <col min="2337" max="2337" width="8.1328125" style="74" customWidth="1"/>
    <col min="2338" max="2338" width="8.33203125" style="74" customWidth="1"/>
    <col min="2339" max="2341" width="8.1328125" style="74" customWidth="1"/>
    <col min="2342" max="2342" width="8.33203125" style="74" customWidth="1"/>
    <col min="2343" max="2343" width="8.1328125" style="74" customWidth="1"/>
    <col min="2344" max="2344" width="12" style="74" customWidth="1"/>
    <col min="2345" max="2346" width="10.33203125" style="74" customWidth="1"/>
    <col min="2347" max="2347" width="15.1328125" style="74" customWidth="1"/>
    <col min="2348" max="2582" width="8.6640625" style="74"/>
    <col min="2583" max="2583" width="4" style="74" customWidth="1"/>
    <col min="2584" max="2584" width="14.6640625" style="74" customWidth="1"/>
    <col min="2585" max="2585" width="17" style="74" customWidth="1"/>
    <col min="2586" max="2587" width="10.46484375" style="74" customWidth="1"/>
    <col min="2588" max="2588" width="8.33203125" style="74" customWidth="1"/>
    <col min="2589" max="2589" width="8.1328125" style="74" customWidth="1"/>
    <col min="2590" max="2590" width="8.33203125" style="74" customWidth="1"/>
    <col min="2591" max="2591" width="8.1328125" style="74" customWidth="1"/>
    <col min="2592" max="2592" width="8.33203125" style="74" customWidth="1"/>
    <col min="2593" max="2593" width="8.1328125" style="74" customWidth="1"/>
    <col min="2594" max="2594" width="8.33203125" style="74" customWidth="1"/>
    <col min="2595" max="2597" width="8.1328125" style="74" customWidth="1"/>
    <col min="2598" max="2598" width="8.33203125" style="74" customWidth="1"/>
    <col min="2599" max="2599" width="8.1328125" style="74" customWidth="1"/>
    <col min="2600" max="2600" width="12" style="74" customWidth="1"/>
    <col min="2601" max="2602" width="10.33203125" style="74" customWidth="1"/>
    <col min="2603" max="2603" width="15.1328125" style="74" customWidth="1"/>
    <col min="2604" max="2838" width="8.6640625" style="74"/>
    <col min="2839" max="2839" width="4" style="74" customWidth="1"/>
    <col min="2840" max="2840" width="14.6640625" style="74" customWidth="1"/>
    <col min="2841" max="2841" width="17" style="74" customWidth="1"/>
    <col min="2842" max="2843" width="10.46484375" style="74" customWidth="1"/>
    <col min="2844" max="2844" width="8.33203125" style="74" customWidth="1"/>
    <col min="2845" max="2845" width="8.1328125" style="74" customWidth="1"/>
    <col min="2846" max="2846" width="8.33203125" style="74" customWidth="1"/>
    <col min="2847" max="2847" width="8.1328125" style="74" customWidth="1"/>
    <col min="2848" max="2848" width="8.33203125" style="74" customWidth="1"/>
    <col min="2849" max="2849" width="8.1328125" style="74" customWidth="1"/>
    <col min="2850" max="2850" width="8.33203125" style="74" customWidth="1"/>
    <col min="2851" max="2853" width="8.1328125" style="74" customWidth="1"/>
    <col min="2854" max="2854" width="8.33203125" style="74" customWidth="1"/>
    <col min="2855" max="2855" width="8.1328125" style="74" customWidth="1"/>
    <col min="2856" max="2856" width="12" style="74" customWidth="1"/>
    <col min="2857" max="2858" width="10.33203125" style="74" customWidth="1"/>
    <col min="2859" max="2859" width="15.1328125" style="74" customWidth="1"/>
    <col min="2860" max="3094" width="8.6640625" style="74"/>
    <col min="3095" max="3095" width="4" style="74" customWidth="1"/>
    <col min="3096" max="3096" width="14.6640625" style="74" customWidth="1"/>
    <col min="3097" max="3097" width="17" style="74" customWidth="1"/>
    <col min="3098" max="3099" width="10.46484375" style="74" customWidth="1"/>
    <col min="3100" max="3100" width="8.33203125" style="74" customWidth="1"/>
    <col min="3101" max="3101" width="8.1328125" style="74" customWidth="1"/>
    <col min="3102" max="3102" width="8.33203125" style="74" customWidth="1"/>
    <col min="3103" max="3103" width="8.1328125" style="74" customWidth="1"/>
    <col min="3104" max="3104" width="8.33203125" style="74" customWidth="1"/>
    <col min="3105" max="3105" width="8.1328125" style="74" customWidth="1"/>
    <col min="3106" max="3106" width="8.33203125" style="74" customWidth="1"/>
    <col min="3107" max="3109" width="8.1328125" style="74" customWidth="1"/>
    <col min="3110" max="3110" width="8.33203125" style="74" customWidth="1"/>
    <col min="3111" max="3111" width="8.1328125" style="74" customWidth="1"/>
    <col min="3112" max="3112" width="12" style="74" customWidth="1"/>
    <col min="3113" max="3114" width="10.33203125" style="74" customWidth="1"/>
    <col min="3115" max="3115" width="15.1328125" style="74" customWidth="1"/>
    <col min="3116" max="3350" width="8.6640625" style="74"/>
    <col min="3351" max="3351" width="4" style="74" customWidth="1"/>
    <col min="3352" max="3352" width="14.6640625" style="74" customWidth="1"/>
    <col min="3353" max="3353" width="17" style="74" customWidth="1"/>
    <col min="3354" max="3355" width="10.46484375" style="74" customWidth="1"/>
    <col min="3356" max="3356" width="8.33203125" style="74" customWidth="1"/>
    <col min="3357" max="3357" width="8.1328125" style="74" customWidth="1"/>
    <col min="3358" max="3358" width="8.33203125" style="74" customWidth="1"/>
    <col min="3359" max="3359" width="8.1328125" style="74" customWidth="1"/>
    <col min="3360" max="3360" width="8.33203125" style="74" customWidth="1"/>
    <col min="3361" max="3361" width="8.1328125" style="74" customWidth="1"/>
    <col min="3362" max="3362" width="8.33203125" style="74" customWidth="1"/>
    <col min="3363" max="3365" width="8.1328125" style="74" customWidth="1"/>
    <col min="3366" max="3366" width="8.33203125" style="74" customWidth="1"/>
    <col min="3367" max="3367" width="8.1328125" style="74" customWidth="1"/>
    <col min="3368" max="3368" width="12" style="74" customWidth="1"/>
    <col min="3369" max="3370" width="10.33203125" style="74" customWidth="1"/>
    <col min="3371" max="3371" width="15.1328125" style="74" customWidth="1"/>
    <col min="3372" max="3606" width="8.6640625" style="74"/>
    <col min="3607" max="3607" width="4" style="74" customWidth="1"/>
    <col min="3608" max="3608" width="14.6640625" style="74" customWidth="1"/>
    <col min="3609" max="3609" width="17" style="74" customWidth="1"/>
    <col min="3610" max="3611" width="10.46484375" style="74" customWidth="1"/>
    <col min="3612" max="3612" width="8.33203125" style="74" customWidth="1"/>
    <col min="3613" max="3613" width="8.1328125" style="74" customWidth="1"/>
    <col min="3614" max="3614" width="8.33203125" style="74" customWidth="1"/>
    <col min="3615" max="3615" width="8.1328125" style="74" customWidth="1"/>
    <col min="3616" max="3616" width="8.33203125" style="74" customWidth="1"/>
    <col min="3617" max="3617" width="8.1328125" style="74" customWidth="1"/>
    <col min="3618" max="3618" width="8.33203125" style="74" customWidth="1"/>
    <col min="3619" max="3621" width="8.1328125" style="74" customWidth="1"/>
    <col min="3622" max="3622" width="8.33203125" style="74" customWidth="1"/>
    <col min="3623" max="3623" width="8.1328125" style="74" customWidth="1"/>
    <col min="3624" max="3624" width="12" style="74" customWidth="1"/>
    <col min="3625" max="3626" width="10.33203125" style="74" customWidth="1"/>
    <col min="3627" max="3627" width="15.1328125" style="74" customWidth="1"/>
    <col min="3628" max="3862" width="8.6640625" style="74"/>
    <col min="3863" max="3863" width="4" style="74" customWidth="1"/>
    <col min="3864" max="3864" width="14.6640625" style="74" customWidth="1"/>
    <col min="3865" max="3865" width="17" style="74" customWidth="1"/>
    <col min="3866" max="3867" width="10.46484375" style="74" customWidth="1"/>
    <col min="3868" max="3868" width="8.33203125" style="74" customWidth="1"/>
    <col min="3869" max="3869" width="8.1328125" style="74" customWidth="1"/>
    <col min="3870" max="3870" width="8.33203125" style="74" customWidth="1"/>
    <col min="3871" max="3871" width="8.1328125" style="74" customWidth="1"/>
    <col min="3872" max="3872" width="8.33203125" style="74" customWidth="1"/>
    <col min="3873" max="3873" width="8.1328125" style="74" customWidth="1"/>
    <col min="3874" max="3874" width="8.33203125" style="74" customWidth="1"/>
    <col min="3875" max="3877" width="8.1328125" style="74" customWidth="1"/>
    <col min="3878" max="3878" width="8.33203125" style="74" customWidth="1"/>
    <col min="3879" max="3879" width="8.1328125" style="74" customWidth="1"/>
    <col min="3880" max="3880" width="12" style="74" customWidth="1"/>
    <col min="3881" max="3882" width="10.33203125" style="74" customWidth="1"/>
    <col min="3883" max="3883" width="15.1328125" style="74" customWidth="1"/>
    <col min="3884" max="4118" width="8.6640625" style="74"/>
    <col min="4119" max="4119" width="4" style="74" customWidth="1"/>
    <col min="4120" max="4120" width="14.6640625" style="74" customWidth="1"/>
    <col min="4121" max="4121" width="17" style="74" customWidth="1"/>
    <col min="4122" max="4123" width="10.46484375" style="74" customWidth="1"/>
    <col min="4124" max="4124" width="8.33203125" style="74" customWidth="1"/>
    <col min="4125" max="4125" width="8.1328125" style="74" customWidth="1"/>
    <col min="4126" max="4126" width="8.33203125" style="74" customWidth="1"/>
    <col min="4127" max="4127" width="8.1328125" style="74" customWidth="1"/>
    <col min="4128" max="4128" width="8.33203125" style="74" customWidth="1"/>
    <col min="4129" max="4129" width="8.1328125" style="74" customWidth="1"/>
    <col min="4130" max="4130" width="8.33203125" style="74" customWidth="1"/>
    <col min="4131" max="4133" width="8.1328125" style="74" customWidth="1"/>
    <col min="4134" max="4134" width="8.33203125" style="74" customWidth="1"/>
    <col min="4135" max="4135" width="8.1328125" style="74" customWidth="1"/>
    <col min="4136" max="4136" width="12" style="74" customWidth="1"/>
    <col min="4137" max="4138" width="10.33203125" style="74" customWidth="1"/>
    <col min="4139" max="4139" width="15.1328125" style="74" customWidth="1"/>
    <col min="4140" max="4374" width="8.6640625" style="74"/>
    <col min="4375" max="4375" width="4" style="74" customWidth="1"/>
    <col min="4376" max="4376" width="14.6640625" style="74" customWidth="1"/>
    <col min="4377" max="4377" width="17" style="74" customWidth="1"/>
    <col min="4378" max="4379" width="10.46484375" style="74" customWidth="1"/>
    <col min="4380" max="4380" width="8.33203125" style="74" customWidth="1"/>
    <col min="4381" max="4381" width="8.1328125" style="74" customWidth="1"/>
    <col min="4382" max="4382" width="8.33203125" style="74" customWidth="1"/>
    <col min="4383" max="4383" width="8.1328125" style="74" customWidth="1"/>
    <col min="4384" max="4384" width="8.33203125" style="74" customWidth="1"/>
    <col min="4385" max="4385" width="8.1328125" style="74" customWidth="1"/>
    <col min="4386" max="4386" width="8.33203125" style="74" customWidth="1"/>
    <col min="4387" max="4389" width="8.1328125" style="74" customWidth="1"/>
    <col min="4390" max="4390" width="8.33203125" style="74" customWidth="1"/>
    <col min="4391" max="4391" width="8.1328125" style="74" customWidth="1"/>
    <col min="4392" max="4392" width="12" style="74" customWidth="1"/>
    <col min="4393" max="4394" width="10.33203125" style="74" customWidth="1"/>
    <col min="4395" max="4395" width="15.1328125" style="74" customWidth="1"/>
    <col min="4396" max="4630" width="8.6640625" style="74"/>
    <col min="4631" max="4631" width="4" style="74" customWidth="1"/>
    <col min="4632" max="4632" width="14.6640625" style="74" customWidth="1"/>
    <col min="4633" max="4633" width="17" style="74" customWidth="1"/>
    <col min="4634" max="4635" width="10.46484375" style="74" customWidth="1"/>
    <col min="4636" max="4636" width="8.33203125" style="74" customWidth="1"/>
    <col min="4637" max="4637" width="8.1328125" style="74" customWidth="1"/>
    <col min="4638" max="4638" width="8.33203125" style="74" customWidth="1"/>
    <col min="4639" max="4639" width="8.1328125" style="74" customWidth="1"/>
    <col min="4640" max="4640" width="8.33203125" style="74" customWidth="1"/>
    <col min="4641" max="4641" width="8.1328125" style="74" customWidth="1"/>
    <col min="4642" max="4642" width="8.33203125" style="74" customWidth="1"/>
    <col min="4643" max="4645" width="8.1328125" style="74" customWidth="1"/>
    <col min="4646" max="4646" width="8.33203125" style="74" customWidth="1"/>
    <col min="4647" max="4647" width="8.1328125" style="74" customWidth="1"/>
    <col min="4648" max="4648" width="12" style="74" customWidth="1"/>
    <col min="4649" max="4650" width="10.33203125" style="74" customWidth="1"/>
    <col min="4651" max="4651" width="15.1328125" style="74" customWidth="1"/>
    <col min="4652" max="4886" width="8.6640625" style="74"/>
    <col min="4887" max="4887" width="4" style="74" customWidth="1"/>
    <col min="4888" max="4888" width="14.6640625" style="74" customWidth="1"/>
    <col min="4889" max="4889" width="17" style="74" customWidth="1"/>
    <col min="4890" max="4891" width="10.46484375" style="74" customWidth="1"/>
    <col min="4892" max="4892" width="8.33203125" style="74" customWidth="1"/>
    <col min="4893" max="4893" width="8.1328125" style="74" customWidth="1"/>
    <col min="4894" max="4894" width="8.33203125" style="74" customWidth="1"/>
    <col min="4895" max="4895" width="8.1328125" style="74" customWidth="1"/>
    <col min="4896" max="4896" width="8.33203125" style="74" customWidth="1"/>
    <col min="4897" max="4897" width="8.1328125" style="74" customWidth="1"/>
    <col min="4898" max="4898" width="8.33203125" style="74" customWidth="1"/>
    <col min="4899" max="4901" width="8.1328125" style="74" customWidth="1"/>
    <col min="4902" max="4902" width="8.33203125" style="74" customWidth="1"/>
    <col min="4903" max="4903" width="8.1328125" style="74" customWidth="1"/>
    <col min="4904" max="4904" width="12" style="74" customWidth="1"/>
    <col min="4905" max="4906" width="10.33203125" style="74" customWidth="1"/>
    <col min="4907" max="4907" width="15.1328125" style="74" customWidth="1"/>
    <col min="4908" max="5142" width="8.6640625" style="74"/>
    <col min="5143" max="5143" width="4" style="74" customWidth="1"/>
    <col min="5144" max="5144" width="14.6640625" style="74" customWidth="1"/>
    <col min="5145" max="5145" width="17" style="74" customWidth="1"/>
    <col min="5146" max="5147" width="10.46484375" style="74" customWidth="1"/>
    <col min="5148" max="5148" width="8.33203125" style="74" customWidth="1"/>
    <col min="5149" max="5149" width="8.1328125" style="74" customWidth="1"/>
    <col min="5150" max="5150" width="8.33203125" style="74" customWidth="1"/>
    <col min="5151" max="5151" width="8.1328125" style="74" customWidth="1"/>
    <col min="5152" max="5152" width="8.33203125" style="74" customWidth="1"/>
    <col min="5153" max="5153" width="8.1328125" style="74" customWidth="1"/>
    <col min="5154" max="5154" width="8.33203125" style="74" customWidth="1"/>
    <col min="5155" max="5157" width="8.1328125" style="74" customWidth="1"/>
    <col min="5158" max="5158" width="8.33203125" style="74" customWidth="1"/>
    <col min="5159" max="5159" width="8.1328125" style="74" customWidth="1"/>
    <col min="5160" max="5160" width="12" style="74" customWidth="1"/>
    <col min="5161" max="5162" width="10.33203125" style="74" customWidth="1"/>
    <col min="5163" max="5163" width="15.1328125" style="74" customWidth="1"/>
    <col min="5164" max="5398" width="8.6640625" style="74"/>
    <col min="5399" max="5399" width="4" style="74" customWidth="1"/>
    <col min="5400" max="5400" width="14.6640625" style="74" customWidth="1"/>
    <col min="5401" max="5401" width="17" style="74" customWidth="1"/>
    <col min="5402" max="5403" width="10.46484375" style="74" customWidth="1"/>
    <col min="5404" max="5404" width="8.33203125" style="74" customWidth="1"/>
    <col min="5405" max="5405" width="8.1328125" style="74" customWidth="1"/>
    <col min="5406" max="5406" width="8.33203125" style="74" customWidth="1"/>
    <col min="5407" max="5407" width="8.1328125" style="74" customWidth="1"/>
    <col min="5408" max="5408" width="8.33203125" style="74" customWidth="1"/>
    <col min="5409" max="5409" width="8.1328125" style="74" customWidth="1"/>
    <col min="5410" max="5410" width="8.33203125" style="74" customWidth="1"/>
    <col min="5411" max="5413" width="8.1328125" style="74" customWidth="1"/>
    <col min="5414" max="5414" width="8.33203125" style="74" customWidth="1"/>
    <col min="5415" max="5415" width="8.1328125" style="74" customWidth="1"/>
    <col min="5416" max="5416" width="12" style="74" customWidth="1"/>
    <col min="5417" max="5418" width="10.33203125" style="74" customWidth="1"/>
    <col min="5419" max="5419" width="15.1328125" style="74" customWidth="1"/>
    <col min="5420" max="5654" width="8.6640625" style="74"/>
    <col min="5655" max="5655" width="4" style="74" customWidth="1"/>
    <col min="5656" max="5656" width="14.6640625" style="74" customWidth="1"/>
    <col min="5657" max="5657" width="17" style="74" customWidth="1"/>
    <col min="5658" max="5659" width="10.46484375" style="74" customWidth="1"/>
    <col min="5660" max="5660" width="8.33203125" style="74" customWidth="1"/>
    <col min="5661" max="5661" width="8.1328125" style="74" customWidth="1"/>
    <col min="5662" max="5662" width="8.33203125" style="74" customWidth="1"/>
    <col min="5663" max="5663" width="8.1328125" style="74" customWidth="1"/>
    <col min="5664" max="5664" width="8.33203125" style="74" customWidth="1"/>
    <col min="5665" max="5665" width="8.1328125" style="74" customWidth="1"/>
    <col min="5666" max="5666" width="8.33203125" style="74" customWidth="1"/>
    <col min="5667" max="5669" width="8.1328125" style="74" customWidth="1"/>
    <col min="5670" max="5670" width="8.33203125" style="74" customWidth="1"/>
    <col min="5671" max="5671" width="8.1328125" style="74" customWidth="1"/>
    <col min="5672" max="5672" width="12" style="74" customWidth="1"/>
    <col min="5673" max="5674" width="10.33203125" style="74" customWidth="1"/>
    <col min="5675" max="5675" width="15.1328125" style="74" customWidth="1"/>
    <col min="5676" max="5910" width="8.6640625" style="74"/>
    <col min="5911" max="5911" width="4" style="74" customWidth="1"/>
    <col min="5912" max="5912" width="14.6640625" style="74" customWidth="1"/>
    <col min="5913" max="5913" width="17" style="74" customWidth="1"/>
    <col min="5914" max="5915" width="10.46484375" style="74" customWidth="1"/>
    <col min="5916" max="5916" width="8.33203125" style="74" customWidth="1"/>
    <col min="5917" max="5917" width="8.1328125" style="74" customWidth="1"/>
    <col min="5918" max="5918" width="8.33203125" style="74" customWidth="1"/>
    <col min="5919" max="5919" width="8.1328125" style="74" customWidth="1"/>
    <col min="5920" max="5920" width="8.33203125" style="74" customWidth="1"/>
    <col min="5921" max="5921" width="8.1328125" style="74" customWidth="1"/>
    <col min="5922" max="5922" width="8.33203125" style="74" customWidth="1"/>
    <col min="5923" max="5925" width="8.1328125" style="74" customWidth="1"/>
    <col min="5926" max="5926" width="8.33203125" style="74" customWidth="1"/>
    <col min="5927" max="5927" width="8.1328125" style="74" customWidth="1"/>
    <col min="5928" max="5928" width="12" style="74" customWidth="1"/>
    <col min="5929" max="5930" width="10.33203125" style="74" customWidth="1"/>
    <col min="5931" max="5931" width="15.1328125" style="74" customWidth="1"/>
    <col min="5932" max="6166" width="8.6640625" style="74"/>
    <col min="6167" max="6167" width="4" style="74" customWidth="1"/>
    <col min="6168" max="6168" width="14.6640625" style="74" customWidth="1"/>
    <col min="6169" max="6169" width="17" style="74" customWidth="1"/>
    <col min="6170" max="6171" width="10.46484375" style="74" customWidth="1"/>
    <col min="6172" max="6172" width="8.33203125" style="74" customWidth="1"/>
    <col min="6173" max="6173" width="8.1328125" style="74" customWidth="1"/>
    <col min="6174" max="6174" width="8.33203125" style="74" customWidth="1"/>
    <col min="6175" max="6175" width="8.1328125" style="74" customWidth="1"/>
    <col min="6176" max="6176" width="8.33203125" style="74" customWidth="1"/>
    <col min="6177" max="6177" width="8.1328125" style="74" customWidth="1"/>
    <col min="6178" max="6178" width="8.33203125" style="74" customWidth="1"/>
    <col min="6179" max="6181" width="8.1328125" style="74" customWidth="1"/>
    <col min="6182" max="6182" width="8.33203125" style="74" customWidth="1"/>
    <col min="6183" max="6183" width="8.1328125" style="74" customWidth="1"/>
    <col min="6184" max="6184" width="12" style="74" customWidth="1"/>
    <col min="6185" max="6186" width="10.33203125" style="74" customWidth="1"/>
    <col min="6187" max="6187" width="15.1328125" style="74" customWidth="1"/>
    <col min="6188" max="6422" width="8.6640625" style="74"/>
    <col min="6423" max="6423" width="4" style="74" customWidth="1"/>
    <col min="6424" max="6424" width="14.6640625" style="74" customWidth="1"/>
    <col min="6425" max="6425" width="17" style="74" customWidth="1"/>
    <col min="6426" max="6427" width="10.46484375" style="74" customWidth="1"/>
    <col min="6428" max="6428" width="8.33203125" style="74" customWidth="1"/>
    <col min="6429" max="6429" width="8.1328125" style="74" customWidth="1"/>
    <col min="6430" max="6430" width="8.33203125" style="74" customWidth="1"/>
    <col min="6431" max="6431" width="8.1328125" style="74" customWidth="1"/>
    <col min="6432" max="6432" width="8.33203125" style="74" customWidth="1"/>
    <col min="6433" max="6433" width="8.1328125" style="74" customWidth="1"/>
    <col min="6434" max="6434" width="8.33203125" style="74" customWidth="1"/>
    <col min="6435" max="6437" width="8.1328125" style="74" customWidth="1"/>
    <col min="6438" max="6438" width="8.33203125" style="74" customWidth="1"/>
    <col min="6439" max="6439" width="8.1328125" style="74" customWidth="1"/>
    <col min="6440" max="6440" width="12" style="74" customWidth="1"/>
    <col min="6441" max="6442" width="10.33203125" style="74" customWidth="1"/>
    <col min="6443" max="6443" width="15.1328125" style="74" customWidth="1"/>
    <col min="6444" max="6678" width="8.6640625" style="74"/>
    <col min="6679" max="6679" width="4" style="74" customWidth="1"/>
    <col min="6680" max="6680" width="14.6640625" style="74" customWidth="1"/>
    <col min="6681" max="6681" width="17" style="74" customWidth="1"/>
    <col min="6682" max="6683" width="10.46484375" style="74" customWidth="1"/>
    <col min="6684" max="6684" width="8.33203125" style="74" customWidth="1"/>
    <col min="6685" max="6685" width="8.1328125" style="74" customWidth="1"/>
    <col min="6686" max="6686" width="8.33203125" style="74" customWidth="1"/>
    <col min="6687" max="6687" width="8.1328125" style="74" customWidth="1"/>
    <col min="6688" max="6688" width="8.33203125" style="74" customWidth="1"/>
    <col min="6689" max="6689" width="8.1328125" style="74" customWidth="1"/>
    <col min="6690" max="6690" width="8.33203125" style="74" customWidth="1"/>
    <col min="6691" max="6693" width="8.1328125" style="74" customWidth="1"/>
    <col min="6694" max="6694" width="8.33203125" style="74" customWidth="1"/>
    <col min="6695" max="6695" width="8.1328125" style="74" customWidth="1"/>
    <col min="6696" max="6696" width="12" style="74" customWidth="1"/>
    <col min="6697" max="6698" width="10.33203125" style="74" customWidth="1"/>
    <col min="6699" max="6699" width="15.1328125" style="74" customWidth="1"/>
    <col min="6700" max="6934" width="8.6640625" style="74"/>
    <col min="6935" max="6935" width="4" style="74" customWidth="1"/>
    <col min="6936" max="6936" width="14.6640625" style="74" customWidth="1"/>
    <col min="6937" max="6937" width="17" style="74" customWidth="1"/>
    <col min="6938" max="6939" width="10.46484375" style="74" customWidth="1"/>
    <col min="6940" max="6940" width="8.33203125" style="74" customWidth="1"/>
    <col min="6941" max="6941" width="8.1328125" style="74" customWidth="1"/>
    <col min="6942" max="6942" width="8.33203125" style="74" customWidth="1"/>
    <col min="6943" max="6943" width="8.1328125" style="74" customWidth="1"/>
    <col min="6944" max="6944" width="8.33203125" style="74" customWidth="1"/>
    <col min="6945" max="6945" width="8.1328125" style="74" customWidth="1"/>
    <col min="6946" max="6946" width="8.33203125" style="74" customWidth="1"/>
    <col min="6947" max="6949" width="8.1328125" style="74" customWidth="1"/>
    <col min="6950" max="6950" width="8.33203125" style="74" customWidth="1"/>
    <col min="6951" max="6951" width="8.1328125" style="74" customWidth="1"/>
    <col min="6952" max="6952" width="12" style="74" customWidth="1"/>
    <col min="6953" max="6954" width="10.33203125" style="74" customWidth="1"/>
    <col min="6955" max="6955" width="15.1328125" style="74" customWidth="1"/>
    <col min="6956" max="7190" width="8.6640625" style="74"/>
    <col min="7191" max="7191" width="4" style="74" customWidth="1"/>
    <col min="7192" max="7192" width="14.6640625" style="74" customWidth="1"/>
    <col min="7193" max="7193" width="17" style="74" customWidth="1"/>
    <col min="7194" max="7195" width="10.46484375" style="74" customWidth="1"/>
    <col min="7196" max="7196" width="8.33203125" style="74" customWidth="1"/>
    <col min="7197" max="7197" width="8.1328125" style="74" customWidth="1"/>
    <col min="7198" max="7198" width="8.33203125" style="74" customWidth="1"/>
    <col min="7199" max="7199" width="8.1328125" style="74" customWidth="1"/>
    <col min="7200" max="7200" width="8.33203125" style="74" customWidth="1"/>
    <col min="7201" max="7201" width="8.1328125" style="74" customWidth="1"/>
    <col min="7202" max="7202" width="8.33203125" style="74" customWidth="1"/>
    <col min="7203" max="7205" width="8.1328125" style="74" customWidth="1"/>
    <col min="7206" max="7206" width="8.33203125" style="74" customWidth="1"/>
    <col min="7207" max="7207" width="8.1328125" style="74" customWidth="1"/>
    <col min="7208" max="7208" width="12" style="74" customWidth="1"/>
    <col min="7209" max="7210" width="10.33203125" style="74" customWidth="1"/>
    <col min="7211" max="7211" width="15.1328125" style="74" customWidth="1"/>
    <col min="7212" max="7446" width="8.6640625" style="74"/>
    <col min="7447" max="7447" width="4" style="74" customWidth="1"/>
    <col min="7448" max="7448" width="14.6640625" style="74" customWidth="1"/>
    <col min="7449" max="7449" width="17" style="74" customWidth="1"/>
    <col min="7450" max="7451" width="10.46484375" style="74" customWidth="1"/>
    <col min="7452" max="7452" width="8.33203125" style="74" customWidth="1"/>
    <col min="7453" max="7453" width="8.1328125" style="74" customWidth="1"/>
    <col min="7454" max="7454" width="8.33203125" style="74" customWidth="1"/>
    <col min="7455" max="7455" width="8.1328125" style="74" customWidth="1"/>
    <col min="7456" max="7456" width="8.33203125" style="74" customWidth="1"/>
    <col min="7457" max="7457" width="8.1328125" style="74" customWidth="1"/>
    <col min="7458" max="7458" width="8.33203125" style="74" customWidth="1"/>
    <col min="7459" max="7461" width="8.1328125" style="74" customWidth="1"/>
    <col min="7462" max="7462" width="8.33203125" style="74" customWidth="1"/>
    <col min="7463" max="7463" width="8.1328125" style="74" customWidth="1"/>
    <col min="7464" max="7464" width="12" style="74" customWidth="1"/>
    <col min="7465" max="7466" width="10.33203125" style="74" customWidth="1"/>
    <col min="7467" max="7467" width="15.1328125" style="74" customWidth="1"/>
    <col min="7468" max="7702" width="8.6640625" style="74"/>
    <col min="7703" max="7703" width="4" style="74" customWidth="1"/>
    <col min="7704" max="7704" width="14.6640625" style="74" customWidth="1"/>
    <col min="7705" max="7705" width="17" style="74" customWidth="1"/>
    <col min="7706" max="7707" width="10.46484375" style="74" customWidth="1"/>
    <col min="7708" max="7708" width="8.33203125" style="74" customWidth="1"/>
    <col min="7709" max="7709" width="8.1328125" style="74" customWidth="1"/>
    <col min="7710" max="7710" width="8.33203125" style="74" customWidth="1"/>
    <col min="7711" max="7711" width="8.1328125" style="74" customWidth="1"/>
    <col min="7712" max="7712" width="8.33203125" style="74" customWidth="1"/>
    <col min="7713" max="7713" width="8.1328125" style="74" customWidth="1"/>
    <col min="7714" max="7714" width="8.33203125" style="74" customWidth="1"/>
    <col min="7715" max="7717" width="8.1328125" style="74" customWidth="1"/>
    <col min="7718" max="7718" width="8.33203125" style="74" customWidth="1"/>
    <col min="7719" max="7719" width="8.1328125" style="74" customWidth="1"/>
    <col min="7720" max="7720" width="12" style="74" customWidth="1"/>
    <col min="7721" max="7722" width="10.33203125" style="74" customWidth="1"/>
    <col min="7723" max="7723" width="15.1328125" style="74" customWidth="1"/>
    <col min="7724" max="7958" width="8.6640625" style="74"/>
    <col min="7959" max="7959" width="4" style="74" customWidth="1"/>
    <col min="7960" max="7960" width="14.6640625" style="74" customWidth="1"/>
    <col min="7961" max="7961" width="17" style="74" customWidth="1"/>
    <col min="7962" max="7963" width="10.46484375" style="74" customWidth="1"/>
    <col min="7964" max="7964" width="8.33203125" style="74" customWidth="1"/>
    <col min="7965" max="7965" width="8.1328125" style="74" customWidth="1"/>
    <col min="7966" max="7966" width="8.33203125" style="74" customWidth="1"/>
    <col min="7967" max="7967" width="8.1328125" style="74" customWidth="1"/>
    <col min="7968" max="7968" width="8.33203125" style="74" customWidth="1"/>
    <col min="7969" max="7969" width="8.1328125" style="74" customWidth="1"/>
    <col min="7970" max="7970" width="8.33203125" style="74" customWidth="1"/>
    <col min="7971" max="7973" width="8.1328125" style="74" customWidth="1"/>
    <col min="7974" max="7974" width="8.33203125" style="74" customWidth="1"/>
    <col min="7975" max="7975" width="8.1328125" style="74" customWidth="1"/>
    <col min="7976" max="7976" width="12" style="74" customWidth="1"/>
    <col min="7977" max="7978" width="10.33203125" style="74" customWidth="1"/>
    <col min="7979" max="7979" width="15.1328125" style="74" customWidth="1"/>
    <col min="7980" max="8214" width="8.6640625" style="74"/>
    <col min="8215" max="8215" width="4" style="74" customWidth="1"/>
    <col min="8216" max="8216" width="14.6640625" style="74" customWidth="1"/>
    <col min="8217" max="8217" width="17" style="74" customWidth="1"/>
    <col min="8218" max="8219" width="10.46484375" style="74" customWidth="1"/>
    <col min="8220" max="8220" width="8.33203125" style="74" customWidth="1"/>
    <col min="8221" max="8221" width="8.1328125" style="74" customWidth="1"/>
    <col min="8222" max="8222" width="8.33203125" style="74" customWidth="1"/>
    <col min="8223" max="8223" width="8.1328125" style="74" customWidth="1"/>
    <col min="8224" max="8224" width="8.33203125" style="74" customWidth="1"/>
    <col min="8225" max="8225" width="8.1328125" style="74" customWidth="1"/>
    <col min="8226" max="8226" width="8.33203125" style="74" customWidth="1"/>
    <col min="8227" max="8229" width="8.1328125" style="74" customWidth="1"/>
    <col min="8230" max="8230" width="8.33203125" style="74" customWidth="1"/>
    <col min="8231" max="8231" width="8.1328125" style="74" customWidth="1"/>
    <col min="8232" max="8232" width="12" style="74" customWidth="1"/>
    <col min="8233" max="8234" width="10.33203125" style="74" customWidth="1"/>
    <col min="8235" max="8235" width="15.1328125" style="74" customWidth="1"/>
    <col min="8236" max="8470" width="8.6640625" style="74"/>
    <col min="8471" max="8471" width="4" style="74" customWidth="1"/>
    <col min="8472" max="8472" width="14.6640625" style="74" customWidth="1"/>
    <col min="8473" max="8473" width="17" style="74" customWidth="1"/>
    <col min="8474" max="8475" width="10.46484375" style="74" customWidth="1"/>
    <col min="8476" max="8476" width="8.33203125" style="74" customWidth="1"/>
    <col min="8477" max="8477" width="8.1328125" style="74" customWidth="1"/>
    <col min="8478" max="8478" width="8.33203125" style="74" customWidth="1"/>
    <col min="8479" max="8479" width="8.1328125" style="74" customWidth="1"/>
    <col min="8480" max="8480" width="8.33203125" style="74" customWidth="1"/>
    <col min="8481" max="8481" width="8.1328125" style="74" customWidth="1"/>
    <col min="8482" max="8482" width="8.33203125" style="74" customWidth="1"/>
    <col min="8483" max="8485" width="8.1328125" style="74" customWidth="1"/>
    <col min="8486" max="8486" width="8.33203125" style="74" customWidth="1"/>
    <col min="8487" max="8487" width="8.1328125" style="74" customWidth="1"/>
    <col min="8488" max="8488" width="12" style="74" customWidth="1"/>
    <col min="8489" max="8490" width="10.33203125" style="74" customWidth="1"/>
    <col min="8491" max="8491" width="15.1328125" style="74" customWidth="1"/>
    <col min="8492" max="8726" width="8.6640625" style="74"/>
    <col min="8727" max="8727" width="4" style="74" customWidth="1"/>
    <col min="8728" max="8728" width="14.6640625" style="74" customWidth="1"/>
    <col min="8729" max="8729" width="17" style="74" customWidth="1"/>
    <col min="8730" max="8731" width="10.46484375" style="74" customWidth="1"/>
    <col min="8732" max="8732" width="8.33203125" style="74" customWidth="1"/>
    <col min="8733" max="8733" width="8.1328125" style="74" customWidth="1"/>
    <col min="8734" max="8734" width="8.33203125" style="74" customWidth="1"/>
    <col min="8735" max="8735" width="8.1328125" style="74" customWidth="1"/>
    <col min="8736" max="8736" width="8.33203125" style="74" customWidth="1"/>
    <col min="8737" max="8737" width="8.1328125" style="74" customWidth="1"/>
    <col min="8738" max="8738" width="8.33203125" style="74" customWidth="1"/>
    <col min="8739" max="8741" width="8.1328125" style="74" customWidth="1"/>
    <col min="8742" max="8742" width="8.33203125" style="74" customWidth="1"/>
    <col min="8743" max="8743" width="8.1328125" style="74" customWidth="1"/>
    <col min="8744" max="8744" width="12" style="74" customWidth="1"/>
    <col min="8745" max="8746" width="10.33203125" style="74" customWidth="1"/>
    <col min="8747" max="8747" width="15.1328125" style="74" customWidth="1"/>
    <col min="8748" max="8982" width="8.6640625" style="74"/>
    <col min="8983" max="8983" width="4" style="74" customWidth="1"/>
    <col min="8984" max="8984" width="14.6640625" style="74" customWidth="1"/>
    <col min="8985" max="8985" width="17" style="74" customWidth="1"/>
    <col min="8986" max="8987" width="10.46484375" style="74" customWidth="1"/>
    <col min="8988" max="8988" width="8.33203125" style="74" customWidth="1"/>
    <col min="8989" max="8989" width="8.1328125" style="74" customWidth="1"/>
    <col min="8990" max="8990" width="8.33203125" style="74" customWidth="1"/>
    <col min="8991" max="8991" width="8.1328125" style="74" customWidth="1"/>
    <col min="8992" max="8992" width="8.33203125" style="74" customWidth="1"/>
    <col min="8993" max="8993" width="8.1328125" style="74" customWidth="1"/>
    <col min="8994" max="8994" width="8.33203125" style="74" customWidth="1"/>
    <col min="8995" max="8997" width="8.1328125" style="74" customWidth="1"/>
    <col min="8998" max="8998" width="8.33203125" style="74" customWidth="1"/>
    <col min="8999" max="8999" width="8.1328125" style="74" customWidth="1"/>
    <col min="9000" max="9000" width="12" style="74" customWidth="1"/>
    <col min="9001" max="9002" width="10.33203125" style="74" customWidth="1"/>
    <col min="9003" max="9003" width="15.1328125" style="74" customWidth="1"/>
    <col min="9004" max="9238" width="8.6640625" style="74"/>
    <col min="9239" max="9239" width="4" style="74" customWidth="1"/>
    <col min="9240" max="9240" width="14.6640625" style="74" customWidth="1"/>
    <col min="9241" max="9241" width="17" style="74" customWidth="1"/>
    <col min="9242" max="9243" width="10.46484375" style="74" customWidth="1"/>
    <col min="9244" max="9244" width="8.33203125" style="74" customWidth="1"/>
    <col min="9245" max="9245" width="8.1328125" style="74" customWidth="1"/>
    <col min="9246" max="9246" width="8.33203125" style="74" customWidth="1"/>
    <col min="9247" max="9247" width="8.1328125" style="74" customWidth="1"/>
    <col min="9248" max="9248" width="8.33203125" style="74" customWidth="1"/>
    <col min="9249" max="9249" width="8.1328125" style="74" customWidth="1"/>
    <col min="9250" max="9250" width="8.33203125" style="74" customWidth="1"/>
    <col min="9251" max="9253" width="8.1328125" style="74" customWidth="1"/>
    <col min="9254" max="9254" width="8.33203125" style="74" customWidth="1"/>
    <col min="9255" max="9255" width="8.1328125" style="74" customWidth="1"/>
    <col min="9256" max="9256" width="12" style="74" customWidth="1"/>
    <col min="9257" max="9258" width="10.33203125" style="74" customWidth="1"/>
    <col min="9259" max="9259" width="15.1328125" style="74" customWidth="1"/>
    <col min="9260" max="9494" width="8.6640625" style="74"/>
    <col min="9495" max="9495" width="4" style="74" customWidth="1"/>
    <col min="9496" max="9496" width="14.6640625" style="74" customWidth="1"/>
    <col min="9497" max="9497" width="17" style="74" customWidth="1"/>
    <col min="9498" max="9499" width="10.46484375" style="74" customWidth="1"/>
    <col min="9500" max="9500" width="8.33203125" style="74" customWidth="1"/>
    <col min="9501" max="9501" width="8.1328125" style="74" customWidth="1"/>
    <col min="9502" max="9502" width="8.33203125" style="74" customWidth="1"/>
    <col min="9503" max="9503" width="8.1328125" style="74" customWidth="1"/>
    <col min="9504" max="9504" width="8.33203125" style="74" customWidth="1"/>
    <col min="9505" max="9505" width="8.1328125" style="74" customWidth="1"/>
    <col min="9506" max="9506" width="8.33203125" style="74" customWidth="1"/>
    <col min="9507" max="9509" width="8.1328125" style="74" customWidth="1"/>
    <col min="9510" max="9510" width="8.33203125" style="74" customWidth="1"/>
    <col min="9511" max="9511" width="8.1328125" style="74" customWidth="1"/>
    <col min="9512" max="9512" width="12" style="74" customWidth="1"/>
    <col min="9513" max="9514" width="10.33203125" style="74" customWidth="1"/>
    <col min="9515" max="9515" width="15.1328125" style="74" customWidth="1"/>
    <col min="9516" max="9750" width="8.6640625" style="74"/>
    <col min="9751" max="9751" width="4" style="74" customWidth="1"/>
    <col min="9752" max="9752" width="14.6640625" style="74" customWidth="1"/>
    <col min="9753" max="9753" width="17" style="74" customWidth="1"/>
    <col min="9754" max="9755" width="10.46484375" style="74" customWidth="1"/>
    <col min="9756" max="9756" width="8.33203125" style="74" customWidth="1"/>
    <col min="9757" max="9757" width="8.1328125" style="74" customWidth="1"/>
    <col min="9758" max="9758" width="8.33203125" style="74" customWidth="1"/>
    <col min="9759" max="9759" width="8.1328125" style="74" customWidth="1"/>
    <col min="9760" max="9760" width="8.33203125" style="74" customWidth="1"/>
    <col min="9761" max="9761" width="8.1328125" style="74" customWidth="1"/>
    <col min="9762" max="9762" width="8.33203125" style="74" customWidth="1"/>
    <col min="9763" max="9765" width="8.1328125" style="74" customWidth="1"/>
    <col min="9766" max="9766" width="8.33203125" style="74" customWidth="1"/>
    <col min="9767" max="9767" width="8.1328125" style="74" customWidth="1"/>
    <col min="9768" max="9768" width="12" style="74" customWidth="1"/>
    <col min="9769" max="9770" width="10.33203125" style="74" customWidth="1"/>
    <col min="9771" max="9771" width="15.1328125" style="74" customWidth="1"/>
    <col min="9772" max="10006" width="8.6640625" style="74"/>
    <col min="10007" max="10007" width="4" style="74" customWidth="1"/>
    <col min="10008" max="10008" width="14.6640625" style="74" customWidth="1"/>
    <col min="10009" max="10009" width="17" style="74" customWidth="1"/>
    <col min="10010" max="10011" width="10.46484375" style="74" customWidth="1"/>
    <col min="10012" max="10012" width="8.33203125" style="74" customWidth="1"/>
    <col min="10013" max="10013" width="8.1328125" style="74" customWidth="1"/>
    <col min="10014" max="10014" width="8.33203125" style="74" customWidth="1"/>
    <col min="10015" max="10015" width="8.1328125" style="74" customWidth="1"/>
    <col min="10016" max="10016" width="8.33203125" style="74" customWidth="1"/>
    <col min="10017" max="10017" width="8.1328125" style="74" customWidth="1"/>
    <col min="10018" max="10018" width="8.33203125" style="74" customWidth="1"/>
    <col min="10019" max="10021" width="8.1328125" style="74" customWidth="1"/>
    <col min="10022" max="10022" width="8.33203125" style="74" customWidth="1"/>
    <col min="10023" max="10023" width="8.1328125" style="74" customWidth="1"/>
    <col min="10024" max="10024" width="12" style="74" customWidth="1"/>
    <col min="10025" max="10026" width="10.33203125" style="74" customWidth="1"/>
    <col min="10027" max="10027" width="15.1328125" style="74" customWidth="1"/>
    <col min="10028" max="10262" width="8.6640625" style="74"/>
    <col min="10263" max="10263" width="4" style="74" customWidth="1"/>
    <col min="10264" max="10264" width="14.6640625" style="74" customWidth="1"/>
    <col min="10265" max="10265" width="17" style="74" customWidth="1"/>
    <col min="10266" max="10267" width="10.46484375" style="74" customWidth="1"/>
    <col min="10268" max="10268" width="8.33203125" style="74" customWidth="1"/>
    <col min="10269" max="10269" width="8.1328125" style="74" customWidth="1"/>
    <col min="10270" max="10270" width="8.33203125" style="74" customWidth="1"/>
    <col min="10271" max="10271" width="8.1328125" style="74" customWidth="1"/>
    <col min="10272" max="10272" width="8.33203125" style="74" customWidth="1"/>
    <col min="10273" max="10273" width="8.1328125" style="74" customWidth="1"/>
    <col min="10274" max="10274" width="8.33203125" style="74" customWidth="1"/>
    <col min="10275" max="10277" width="8.1328125" style="74" customWidth="1"/>
    <col min="10278" max="10278" width="8.33203125" style="74" customWidth="1"/>
    <col min="10279" max="10279" width="8.1328125" style="74" customWidth="1"/>
    <col min="10280" max="10280" width="12" style="74" customWidth="1"/>
    <col min="10281" max="10282" width="10.33203125" style="74" customWidth="1"/>
    <col min="10283" max="10283" width="15.1328125" style="74" customWidth="1"/>
    <col min="10284" max="10518" width="8.6640625" style="74"/>
    <col min="10519" max="10519" width="4" style="74" customWidth="1"/>
    <col min="10520" max="10520" width="14.6640625" style="74" customWidth="1"/>
    <col min="10521" max="10521" width="17" style="74" customWidth="1"/>
    <col min="10522" max="10523" width="10.46484375" style="74" customWidth="1"/>
    <col min="10524" max="10524" width="8.33203125" style="74" customWidth="1"/>
    <col min="10525" max="10525" width="8.1328125" style="74" customWidth="1"/>
    <col min="10526" max="10526" width="8.33203125" style="74" customWidth="1"/>
    <col min="10527" max="10527" width="8.1328125" style="74" customWidth="1"/>
    <col min="10528" max="10528" width="8.33203125" style="74" customWidth="1"/>
    <col min="10529" max="10529" width="8.1328125" style="74" customWidth="1"/>
    <col min="10530" max="10530" width="8.33203125" style="74" customWidth="1"/>
    <col min="10531" max="10533" width="8.1328125" style="74" customWidth="1"/>
    <col min="10534" max="10534" width="8.33203125" style="74" customWidth="1"/>
    <col min="10535" max="10535" width="8.1328125" style="74" customWidth="1"/>
    <col min="10536" max="10536" width="12" style="74" customWidth="1"/>
    <col min="10537" max="10538" width="10.33203125" style="74" customWidth="1"/>
    <col min="10539" max="10539" width="15.1328125" style="74" customWidth="1"/>
    <col min="10540" max="10774" width="8.6640625" style="74"/>
    <col min="10775" max="10775" width="4" style="74" customWidth="1"/>
    <col min="10776" max="10776" width="14.6640625" style="74" customWidth="1"/>
    <col min="10777" max="10777" width="17" style="74" customWidth="1"/>
    <col min="10778" max="10779" width="10.46484375" style="74" customWidth="1"/>
    <col min="10780" max="10780" width="8.33203125" style="74" customWidth="1"/>
    <col min="10781" max="10781" width="8.1328125" style="74" customWidth="1"/>
    <col min="10782" max="10782" width="8.33203125" style="74" customWidth="1"/>
    <col min="10783" max="10783" width="8.1328125" style="74" customWidth="1"/>
    <col min="10784" max="10784" width="8.33203125" style="74" customWidth="1"/>
    <col min="10785" max="10785" width="8.1328125" style="74" customWidth="1"/>
    <col min="10786" max="10786" width="8.33203125" style="74" customWidth="1"/>
    <col min="10787" max="10789" width="8.1328125" style="74" customWidth="1"/>
    <col min="10790" max="10790" width="8.33203125" style="74" customWidth="1"/>
    <col min="10791" max="10791" width="8.1328125" style="74" customWidth="1"/>
    <col min="10792" max="10792" width="12" style="74" customWidth="1"/>
    <col min="10793" max="10794" width="10.33203125" style="74" customWidth="1"/>
    <col min="10795" max="10795" width="15.1328125" style="74" customWidth="1"/>
    <col min="10796" max="11030" width="8.6640625" style="74"/>
    <col min="11031" max="11031" width="4" style="74" customWidth="1"/>
    <col min="11032" max="11032" width="14.6640625" style="74" customWidth="1"/>
    <col min="11033" max="11033" width="17" style="74" customWidth="1"/>
    <col min="11034" max="11035" width="10.46484375" style="74" customWidth="1"/>
    <col min="11036" max="11036" width="8.33203125" style="74" customWidth="1"/>
    <col min="11037" max="11037" width="8.1328125" style="74" customWidth="1"/>
    <col min="11038" max="11038" width="8.33203125" style="74" customWidth="1"/>
    <col min="11039" max="11039" width="8.1328125" style="74" customWidth="1"/>
    <col min="11040" max="11040" width="8.33203125" style="74" customWidth="1"/>
    <col min="11041" max="11041" width="8.1328125" style="74" customWidth="1"/>
    <col min="11042" max="11042" width="8.33203125" style="74" customWidth="1"/>
    <col min="11043" max="11045" width="8.1328125" style="74" customWidth="1"/>
    <col min="11046" max="11046" width="8.33203125" style="74" customWidth="1"/>
    <col min="11047" max="11047" width="8.1328125" style="74" customWidth="1"/>
    <col min="11048" max="11048" width="12" style="74" customWidth="1"/>
    <col min="11049" max="11050" width="10.33203125" style="74" customWidth="1"/>
    <col min="11051" max="11051" width="15.1328125" style="74" customWidth="1"/>
    <col min="11052" max="11286" width="8.6640625" style="74"/>
    <col min="11287" max="11287" width="4" style="74" customWidth="1"/>
    <col min="11288" max="11288" width="14.6640625" style="74" customWidth="1"/>
    <col min="11289" max="11289" width="17" style="74" customWidth="1"/>
    <col min="11290" max="11291" width="10.46484375" style="74" customWidth="1"/>
    <col min="11292" max="11292" width="8.33203125" style="74" customWidth="1"/>
    <col min="11293" max="11293" width="8.1328125" style="74" customWidth="1"/>
    <col min="11294" max="11294" width="8.33203125" style="74" customWidth="1"/>
    <col min="11295" max="11295" width="8.1328125" style="74" customWidth="1"/>
    <col min="11296" max="11296" width="8.33203125" style="74" customWidth="1"/>
    <col min="11297" max="11297" width="8.1328125" style="74" customWidth="1"/>
    <col min="11298" max="11298" width="8.33203125" style="74" customWidth="1"/>
    <col min="11299" max="11301" width="8.1328125" style="74" customWidth="1"/>
    <col min="11302" max="11302" width="8.33203125" style="74" customWidth="1"/>
    <col min="11303" max="11303" width="8.1328125" style="74" customWidth="1"/>
    <col min="11304" max="11304" width="12" style="74" customWidth="1"/>
    <col min="11305" max="11306" width="10.33203125" style="74" customWidth="1"/>
    <col min="11307" max="11307" width="15.1328125" style="74" customWidth="1"/>
    <col min="11308" max="11542" width="8.6640625" style="74"/>
    <col min="11543" max="11543" width="4" style="74" customWidth="1"/>
    <col min="11544" max="11544" width="14.6640625" style="74" customWidth="1"/>
    <col min="11545" max="11545" width="17" style="74" customWidth="1"/>
    <col min="11546" max="11547" width="10.46484375" style="74" customWidth="1"/>
    <col min="11548" max="11548" width="8.33203125" style="74" customWidth="1"/>
    <col min="11549" max="11549" width="8.1328125" style="74" customWidth="1"/>
    <col min="11550" max="11550" width="8.33203125" style="74" customWidth="1"/>
    <col min="11551" max="11551" width="8.1328125" style="74" customWidth="1"/>
    <col min="11552" max="11552" width="8.33203125" style="74" customWidth="1"/>
    <col min="11553" max="11553" width="8.1328125" style="74" customWidth="1"/>
    <col min="11554" max="11554" width="8.33203125" style="74" customWidth="1"/>
    <col min="11555" max="11557" width="8.1328125" style="74" customWidth="1"/>
    <col min="11558" max="11558" width="8.33203125" style="74" customWidth="1"/>
    <col min="11559" max="11559" width="8.1328125" style="74" customWidth="1"/>
    <col min="11560" max="11560" width="12" style="74" customWidth="1"/>
    <col min="11561" max="11562" width="10.33203125" style="74" customWidth="1"/>
    <col min="11563" max="11563" width="15.1328125" style="74" customWidth="1"/>
    <col min="11564" max="11798" width="8.6640625" style="74"/>
    <col min="11799" max="11799" width="4" style="74" customWidth="1"/>
    <col min="11800" max="11800" width="14.6640625" style="74" customWidth="1"/>
    <col min="11801" max="11801" width="17" style="74" customWidth="1"/>
    <col min="11802" max="11803" width="10.46484375" style="74" customWidth="1"/>
    <col min="11804" max="11804" width="8.33203125" style="74" customWidth="1"/>
    <col min="11805" max="11805" width="8.1328125" style="74" customWidth="1"/>
    <col min="11806" max="11806" width="8.33203125" style="74" customWidth="1"/>
    <col min="11807" max="11807" width="8.1328125" style="74" customWidth="1"/>
    <col min="11808" max="11808" width="8.33203125" style="74" customWidth="1"/>
    <col min="11809" max="11809" width="8.1328125" style="74" customWidth="1"/>
    <col min="11810" max="11810" width="8.33203125" style="74" customWidth="1"/>
    <col min="11811" max="11813" width="8.1328125" style="74" customWidth="1"/>
    <col min="11814" max="11814" width="8.33203125" style="74" customWidth="1"/>
    <col min="11815" max="11815" width="8.1328125" style="74" customWidth="1"/>
    <col min="11816" max="11816" width="12" style="74" customWidth="1"/>
    <col min="11817" max="11818" width="10.33203125" style="74" customWidth="1"/>
    <col min="11819" max="11819" width="15.1328125" style="74" customWidth="1"/>
    <col min="11820" max="12054" width="8.6640625" style="74"/>
    <col min="12055" max="12055" width="4" style="74" customWidth="1"/>
    <col min="12056" max="12056" width="14.6640625" style="74" customWidth="1"/>
    <col min="12057" max="12057" width="17" style="74" customWidth="1"/>
    <col min="12058" max="12059" width="10.46484375" style="74" customWidth="1"/>
    <col min="12060" max="12060" width="8.33203125" style="74" customWidth="1"/>
    <col min="12061" max="12061" width="8.1328125" style="74" customWidth="1"/>
    <col min="12062" max="12062" width="8.33203125" style="74" customWidth="1"/>
    <col min="12063" max="12063" width="8.1328125" style="74" customWidth="1"/>
    <col min="12064" max="12064" width="8.33203125" style="74" customWidth="1"/>
    <col min="12065" max="12065" width="8.1328125" style="74" customWidth="1"/>
    <col min="12066" max="12066" width="8.33203125" style="74" customWidth="1"/>
    <col min="12067" max="12069" width="8.1328125" style="74" customWidth="1"/>
    <col min="12070" max="12070" width="8.33203125" style="74" customWidth="1"/>
    <col min="12071" max="12071" width="8.1328125" style="74" customWidth="1"/>
    <col min="12072" max="12072" width="12" style="74" customWidth="1"/>
    <col min="12073" max="12074" width="10.33203125" style="74" customWidth="1"/>
    <col min="12075" max="12075" width="15.1328125" style="74" customWidth="1"/>
    <col min="12076" max="12310" width="8.6640625" style="74"/>
    <col min="12311" max="12311" width="4" style="74" customWidth="1"/>
    <col min="12312" max="12312" width="14.6640625" style="74" customWidth="1"/>
    <col min="12313" max="12313" width="17" style="74" customWidth="1"/>
    <col min="12314" max="12315" width="10.46484375" style="74" customWidth="1"/>
    <col min="12316" max="12316" width="8.33203125" style="74" customWidth="1"/>
    <col min="12317" max="12317" width="8.1328125" style="74" customWidth="1"/>
    <col min="12318" max="12318" width="8.33203125" style="74" customWidth="1"/>
    <col min="12319" max="12319" width="8.1328125" style="74" customWidth="1"/>
    <col min="12320" max="12320" width="8.33203125" style="74" customWidth="1"/>
    <col min="12321" max="12321" width="8.1328125" style="74" customWidth="1"/>
    <col min="12322" max="12322" width="8.33203125" style="74" customWidth="1"/>
    <col min="12323" max="12325" width="8.1328125" style="74" customWidth="1"/>
    <col min="12326" max="12326" width="8.33203125" style="74" customWidth="1"/>
    <col min="12327" max="12327" width="8.1328125" style="74" customWidth="1"/>
    <col min="12328" max="12328" width="12" style="74" customWidth="1"/>
    <col min="12329" max="12330" width="10.33203125" style="74" customWidth="1"/>
    <col min="12331" max="12331" width="15.1328125" style="74" customWidth="1"/>
    <col min="12332" max="12566" width="8.6640625" style="74"/>
    <col min="12567" max="12567" width="4" style="74" customWidth="1"/>
    <col min="12568" max="12568" width="14.6640625" style="74" customWidth="1"/>
    <col min="12569" max="12569" width="17" style="74" customWidth="1"/>
    <col min="12570" max="12571" width="10.46484375" style="74" customWidth="1"/>
    <col min="12572" max="12572" width="8.33203125" style="74" customWidth="1"/>
    <col min="12573" max="12573" width="8.1328125" style="74" customWidth="1"/>
    <col min="12574" max="12574" width="8.33203125" style="74" customWidth="1"/>
    <col min="12575" max="12575" width="8.1328125" style="74" customWidth="1"/>
    <col min="12576" max="12576" width="8.33203125" style="74" customWidth="1"/>
    <col min="12577" max="12577" width="8.1328125" style="74" customWidth="1"/>
    <col min="12578" max="12578" width="8.33203125" style="74" customWidth="1"/>
    <col min="12579" max="12581" width="8.1328125" style="74" customWidth="1"/>
    <col min="12582" max="12582" width="8.33203125" style="74" customWidth="1"/>
    <col min="12583" max="12583" width="8.1328125" style="74" customWidth="1"/>
    <col min="12584" max="12584" width="12" style="74" customWidth="1"/>
    <col min="12585" max="12586" width="10.33203125" style="74" customWidth="1"/>
    <col min="12587" max="12587" width="15.1328125" style="74" customWidth="1"/>
    <col min="12588" max="12822" width="8.6640625" style="74"/>
    <col min="12823" max="12823" width="4" style="74" customWidth="1"/>
    <col min="12824" max="12824" width="14.6640625" style="74" customWidth="1"/>
    <col min="12825" max="12825" width="17" style="74" customWidth="1"/>
    <col min="12826" max="12827" width="10.46484375" style="74" customWidth="1"/>
    <col min="12828" max="12828" width="8.33203125" style="74" customWidth="1"/>
    <col min="12829" max="12829" width="8.1328125" style="74" customWidth="1"/>
    <col min="12830" max="12830" width="8.33203125" style="74" customWidth="1"/>
    <col min="12831" max="12831" width="8.1328125" style="74" customWidth="1"/>
    <col min="12832" max="12832" width="8.33203125" style="74" customWidth="1"/>
    <col min="12833" max="12833" width="8.1328125" style="74" customWidth="1"/>
    <col min="12834" max="12834" width="8.33203125" style="74" customWidth="1"/>
    <col min="12835" max="12837" width="8.1328125" style="74" customWidth="1"/>
    <col min="12838" max="12838" width="8.33203125" style="74" customWidth="1"/>
    <col min="12839" max="12839" width="8.1328125" style="74" customWidth="1"/>
    <col min="12840" max="12840" width="12" style="74" customWidth="1"/>
    <col min="12841" max="12842" width="10.33203125" style="74" customWidth="1"/>
    <col min="12843" max="12843" width="15.1328125" style="74" customWidth="1"/>
    <col min="12844" max="13078" width="8.6640625" style="74"/>
    <col min="13079" max="13079" width="4" style="74" customWidth="1"/>
    <col min="13080" max="13080" width="14.6640625" style="74" customWidth="1"/>
    <col min="13081" max="13081" width="17" style="74" customWidth="1"/>
    <col min="13082" max="13083" width="10.46484375" style="74" customWidth="1"/>
    <col min="13084" max="13084" width="8.33203125" style="74" customWidth="1"/>
    <col min="13085" max="13085" width="8.1328125" style="74" customWidth="1"/>
    <col min="13086" max="13086" width="8.33203125" style="74" customWidth="1"/>
    <col min="13087" max="13087" width="8.1328125" style="74" customWidth="1"/>
    <col min="13088" max="13088" width="8.33203125" style="74" customWidth="1"/>
    <col min="13089" max="13089" width="8.1328125" style="74" customWidth="1"/>
    <col min="13090" max="13090" width="8.33203125" style="74" customWidth="1"/>
    <col min="13091" max="13093" width="8.1328125" style="74" customWidth="1"/>
    <col min="13094" max="13094" width="8.33203125" style="74" customWidth="1"/>
    <col min="13095" max="13095" width="8.1328125" style="74" customWidth="1"/>
    <col min="13096" max="13096" width="12" style="74" customWidth="1"/>
    <col min="13097" max="13098" width="10.33203125" style="74" customWidth="1"/>
    <col min="13099" max="13099" width="15.1328125" style="74" customWidth="1"/>
    <col min="13100" max="13334" width="8.6640625" style="74"/>
    <col min="13335" max="13335" width="4" style="74" customWidth="1"/>
    <col min="13336" max="13336" width="14.6640625" style="74" customWidth="1"/>
    <col min="13337" max="13337" width="17" style="74" customWidth="1"/>
    <col min="13338" max="13339" width="10.46484375" style="74" customWidth="1"/>
    <col min="13340" max="13340" width="8.33203125" style="74" customWidth="1"/>
    <col min="13341" max="13341" width="8.1328125" style="74" customWidth="1"/>
    <col min="13342" max="13342" width="8.33203125" style="74" customWidth="1"/>
    <col min="13343" max="13343" width="8.1328125" style="74" customWidth="1"/>
    <col min="13344" max="13344" width="8.33203125" style="74" customWidth="1"/>
    <col min="13345" max="13345" width="8.1328125" style="74" customWidth="1"/>
    <col min="13346" max="13346" width="8.33203125" style="74" customWidth="1"/>
    <col min="13347" max="13349" width="8.1328125" style="74" customWidth="1"/>
    <col min="13350" max="13350" width="8.33203125" style="74" customWidth="1"/>
    <col min="13351" max="13351" width="8.1328125" style="74" customWidth="1"/>
    <col min="13352" max="13352" width="12" style="74" customWidth="1"/>
    <col min="13353" max="13354" width="10.33203125" style="74" customWidth="1"/>
    <col min="13355" max="13355" width="15.1328125" style="74" customWidth="1"/>
    <col min="13356" max="13590" width="8.6640625" style="74"/>
    <col min="13591" max="13591" width="4" style="74" customWidth="1"/>
    <col min="13592" max="13592" width="14.6640625" style="74" customWidth="1"/>
    <col min="13593" max="13593" width="17" style="74" customWidth="1"/>
    <col min="13594" max="13595" width="10.46484375" style="74" customWidth="1"/>
    <col min="13596" max="13596" width="8.33203125" style="74" customWidth="1"/>
    <col min="13597" max="13597" width="8.1328125" style="74" customWidth="1"/>
    <col min="13598" max="13598" width="8.33203125" style="74" customWidth="1"/>
    <col min="13599" max="13599" width="8.1328125" style="74" customWidth="1"/>
    <col min="13600" max="13600" width="8.33203125" style="74" customWidth="1"/>
    <col min="13601" max="13601" width="8.1328125" style="74" customWidth="1"/>
    <col min="13602" max="13602" width="8.33203125" style="74" customWidth="1"/>
    <col min="13603" max="13605" width="8.1328125" style="74" customWidth="1"/>
    <col min="13606" max="13606" width="8.33203125" style="74" customWidth="1"/>
    <col min="13607" max="13607" width="8.1328125" style="74" customWidth="1"/>
    <col min="13608" max="13608" width="12" style="74" customWidth="1"/>
    <col min="13609" max="13610" width="10.33203125" style="74" customWidth="1"/>
    <col min="13611" max="13611" width="15.1328125" style="74" customWidth="1"/>
    <col min="13612" max="13846" width="8.6640625" style="74"/>
    <col min="13847" max="13847" width="4" style="74" customWidth="1"/>
    <col min="13848" max="13848" width="14.6640625" style="74" customWidth="1"/>
    <col min="13849" max="13849" width="17" style="74" customWidth="1"/>
    <col min="13850" max="13851" width="10.46484375" style="74" customWidth="1"/>
    <col min="13852" max="13852" width="8.33203125" style="74" customWidth="1"/>
    <col min="13853" max="13853" width="8.1328125" style="74" customWidth="1"/>
    <col min="13854" max="13854" width="8.33203125" style="74" customWidth="1"/>
    <col min="13855" max="13855" width="8.1328125" style="74" customWidth="1"/>
    <col min="13856" max="13856" width="8.33203125" style="74" customWidth="1"/>
    <col min="13857" max="13857" width="8.1328125" style="74" customWidth="1"/>
    <col min="13858" max="13858" width="8.33203125" style="74" customWidth="1"/>
    <col min="13859" max="13861" width="8.1328125" style="74" customWidth="1"/>
    <col min="13862" max="13862" width="8.33203125" style="74" customWidth="1"/>
    <col min="13863" max="13863" width="8.1328125" style="74" customWidth="1"/>
    <col min="13864" max="13864" width="12" style="74" customWidth="1"/>
    <col min="13865" max="13866" width="10.33203125" style="74" customWidth="1"/>
    <col min="13867" max="13867" width="15.1328125" style="74" customWidth="1"/>
    <col min="13868" max="14102" width="8.6640625" style="74"/>
    <col min="14103" max="14103" width="4" style="74" customWidth="1"/>
    <col min="14104" max="14104" width="14.6640625" style="74" customWidth="1"/>
    <col min="14105" max="14105" width="17" style="74" customWidth="1"/>
    <col min="14106" max="14107" width="10.46484375" style="74" customWidth="1"/>
    <col min="14108" max="14108" width="8.33203125" style="74" customWidth="1"/>
    <col min="14109" max="14109" width="8.1328125" style="74" customWidth="1"/>
    <col min="14110" max="14110" width="8.33203125" style="74" customWidth="1"/>
    <col min="14111" max="14111" width="8.1328125" style="74" customWidth="1"/>
    <col min="14112" max="14112" width="8.33203125" style="74" customWidth="1"/>
    <col min="14113" max="14113" width="8.1328125" style="74" customWidth="1"/>
    <col min="14114" max="14114" width="8.33203125" style="74" customWidth="1"/>
    <col min="14115" max="14117" width="8.1328125" style="74" customWidth="1"/>
    <col min="14118" max="14118" width="8.33203125" style="74" customWidth="1"/>
    <col min="14119" max="14119" width="8.1328125" style="74" customWidth="1"/>
    <col min="14120" max="14120" width="12" style="74" customWidth="1"/>
    <col min="14121" max="14122" width="10.33203125" style="74" customWidth="1"/>
    <col min="14123" max="14123" width="15.1328125" style="74" customWidth="1"/>
    <col min="14124" max="14358" width="8.6640625" style="74"/>
    <col min="14359" max="14359" width="4" style="74" customWidth="1"/>
    <col min="14360" max="14360" width="14.6640625" style="74" customWidth="1"/>
    <col min="14361" max="14361" width="17" style="74" customWidth="1"/>
    <col min="14362" max="14363" width="10.46484375" style="74" customWidth="1"/>
    <col min="14364" max="14364" width="8.33203125" style="74" customWidth="1"/>
    <col min="14365" max="14365" width="8.1328125" style="74" customWidth="1"/>
    <col min="14366" max="14366" width="8.33203125" style="74" customWidth="1"/>
    <col min="14367" max="14367" width="8.1328125" style="74" customWidth="1"/>
    <col min="14368" max="14368" width="8.33203125" style="74" customWidth="1"/>
    <col min="14369" max="14369" width="8.1328125" style="74" customWidth="1"/>
    <col min="14370" max="14370" width="8.33203125" style="74" customWidth="1"/>
    <col min="14371" max="14373" width="8.1328125" style="74" customWidth="1"/>
    <col min="14374" max="14374" width="8.33203125" style="74" customWidth="1"/>
    <col min="14375" max="14375" width="8.1328125" style="74" customWidth="1"/>
    <col min="14376" max="14376" width="12" style="74" customWidth="1"/>
    <col min="14377" max="14378" width="10.33203125" style="74" customWidth="1"/>
    <col min="14379" max="14379" width="15.1328125" style="74" customWidth="1"/>
    <col min="14380" max="14614" width="8.6640625" style="74"/>
    <col min="14615" max="14615" width="4" style="74" customWidth="1"/>
    <col min="14616" max="14616" width="14.6640625" style="74" customWidth="1"/>
    <col min="14617" max="14617" width="17" style="74" customWidth="1"/>
    <col min="14618" max="14619" width="10.46484375" style="74" customWidth="1"/>
    <col min="14620" max="14620" width="8.33203125" style="74" customWidth="1"/>
    <col min="14621" max="14621" width="8.1328125" style="74" customWidth="1"/>
    <col min="14622" max="14622" width="8.33203125" style="74" customWidth="1"/>
    <col min="14623" max="14623" width="8.1328125" style="74" customWidth="1"/>
    <col min="14624" max="14624" width="8.33203125" style="74" customWidth="1"/>
    <col min="14625" max="14625" width="8.1328125" style="74" customWidth="1"/>
    <col min="14626" max="14626" width="8.33203125" style="74" customWidth="1"/>
    <col min="14627" max="14629" width="8.1328125" style="74" customWidth="1"/>
    <col min="14630" max="14630" width="8.33203125" style="74" customWidth="1"/>
    <col min="14631" max="14631" width="8.1328125" style="74" customWidth="1"/>
    <col min="14632" max="14632" width="12" style="74" customWidth="1"/>
    <col min="14633" max="14634" width="10.33203125" style="74" customWidth="1"/>
    <col min="14635" max="14635" width="15.1328125" style="74" customWidth="1"/>
    <col min="14636" max="14870" width="8.6640625" style="74"/>
    <col min="14871" max="14871" width="4" style="74" customWidth="1"/>
    <col min="14872" max="14872" width="14.6640625" style="74" customWidth="1"/>
    <col min="14873" max="14873" width="17" style="74" customWidth="1"/>
    <col min="14874" max="14875" width="10.46484375" style="74" customWidth="1"/>
    <col min="14876" max="14876" width="8.33203125" style="74" customWidth="1"/>
    <col min="14877" max="14877" width="8.1328125" style="74" customWidth="1"/>
    <col min="14878" max="14878" width="8.33203125" style="74" customWidth="1"/>
    <col min="14879" max="14879" width="8.1328125" style="74" customWidth="1"/>
    <col min="14880" max="14880" width="8.33203125" style="74" customWidth="1"/>
    <col min="14881" max="14881" width="8.1328125" style="74" customWidth="1"/>
    <col min="14882" max="14882" width="8.33203125" style="74" customWidth="1"/>
    <col min="14883" max="14885" width="8.1328125" style="74" customWidth="1"/>
    <col min="14886" max="14886" width="8.33203125" style="74" customWidth="1"/>
    <col min="14887" max="14887" width="8.1328125" style="74" customWidth="1"/>
    <col min="14888" max="14888" width="12" style="74" customWidth="1"/>
    <col min="14889" max="14890" width="10.33203125" style="74" customWidth="1"/>
    <col min="14891" max="14891" width="15.1328125" style="74" customWidth="1"/>
    <col min="14892" max="15126" width="8.6640625" style="74"/>
    <col min="15127" max="15127" width="4" style="74" customWidth="1"/>
    <col min="15128" max="15128" width="14.6640625" style="74" customWidth="1"/>
    <col min="15129" max="15129" width="17" style="74" customWidth="1"/>
    <col min="15130" max="15131" width="10.46484375" style="74" customWidth="1"/>
    <col min="15132" max="15132" width="8.33203125" style="74" customWidth="1"/>
    <col min="15133" max="15133" width="8.1328125" style="74" customWidth="1"/>
    <col min="15134" max="15134" width="8.33203125" style="74" customWidth="1"/>
    <col min="15135" max="15135" width="8.1328125" style="74" customWidth="1"/>
    <col min="15136" max="15136" width="8.33203125" style="74" customWidth="1"/>
    <col min="15137" max="15137" width="8.1328125" style="74" customWidth="1"/>
    <col min="15138" max="15138" width="8.33203125" style="74" customWidth="1"/>
    <col min="15139" max="15141" width="8.1328125" style="74" customWidth="1"/>
    <col min="15142" max="15142" width="8.33203125" style="74" customWidth="1"/>
    <col min="15143" max="15143" width="8.1328125" style="74" customWidth="1"/>
    <col min="15144" max="15144" width="12" style="74" customWidth="1"/>
    <col min="15145" max="15146" width="10.33203125" style="74" customWidth="1"/>
    <col min="15147" max="15147" width="15.1328125" style="74" customWidth="1"/>
    <col min="15148" max="15382" width="8.6640625" style="74"/>
    <col min="15383" max="15383" width="4" style="74" customWidth="1"/>
    <col min="15384" max="15384" width="14.6640625" style="74" customWidth="1"/>
    <col min="15385" max="15385" width="17" style="74" customWidth="1"/>
    <col min="15386" max="15387" width="10.46484375" style="74" customWidth="1"/>
    <col min="15388" max="15388" width="8.33203125" style="74" customWidth="1"/>
    <col min="15389" max="15389" width="8.1328125" style="74" customWidth="1"/>
    <col min="15390" max="15390" width="8.33203125" style="74" customWidth="1"/>
    <col min="15391" max="15391" width="8.1328125" style="74" customWidth="1"/>
    <col min="15392" max="15392" width="8.33203125" style="74" customWidth="1"/>
    <col min="15393" max="15393" width="8.1328125" style="74" customWidth="1"/>
    <col min="15394" max="15394" width="8.33203125" style="74" customWidth="1"/>
    <col min="15395" max="15397" width="8.1328125" style="74" customWidth="1"/>
    <col min="15398" max="15398" width="8.33203125" style="74" customWidth="1"/>
    <col min="15399" max="15399" width="8.1328125" style="74" customWidth="1"/>
    <col min="15400" max="15400" width="12" style="74" customWidth="1"/>
    <col min="15401" max="15402" width="10.33203125" style="74" customWidth="1"/>
    <col min="15403" max="15403" width="15.1328125" style="74" customWidth="1"/>
    <col min="15404" max="15638" width="8.6640625" style="74"/>
    <col min="15639" max="15639" width="4" style="74" customWidth="1"/>
    <col min="15640" max="15640" width="14.6640625" style="74" customWidth="1"/>
    <col min="15641" max="15641" width="17" style="74" customWidth="1"/>
    <col min="15642" max="15643" width="10.46484375" style="74" customWidth="1"/>
    <col min="15644" max="15644" width="8.33203125" style="74" customWidth="1"/>
    <col min="15645" max="15645" width="8.1328125" style="74" customWidth="1"/>
    <col min="15646" max="15646" width="8.33203125" style="74" customWidth="1"/>
    <col min="15647" max="15647" width="8.1328125" style="74" customWidth="1"/>
    <col min="15648" max="15648" width="8.33203125" style="74" customWidth="1"/>
    <col min="15649" max="15649" width="8.1328125" style="74" customWidth="1"/>
    <col min="15650" max="15650" width="8.33203125" style="74" customWidth="1"/>
    <col min="15651" max="15653" width="8.1328125" style="74" customWidth="1"/>
    <col min="15654" max="15654" width="8.33203125" style="74" customWidth="1"/>
    <col min="15655" max="15655" width="8.1328125" style="74" customWidth="1"/>
    <col min="15656" max="15656" width="12" style="74" customWidth="1"/>
    <col min="15657" max="15658" width="10.33203125" style="74" customWidth="1"/>
    <col min="15659" max="15659" width="15.1328125" style="74" customWidth="1"/>
    <col min="15660" max="15894" width="8.6640625" style="74"/>
    <col min="15895" max="15895" width="4" style="74" customWidth="1"/>
    <col min="15896" max="15896" width="14.6640625" style="74" customWidth="1"/>
    <col min="15897" max="15897" width="17" style="74" customWidth="1"/>
    <col min="15898" max="15899" width="10.46484375" style="74" customWidth="1"/>
    <col min="15900" max="15900" width="8.33203125" style="74" customWidth="1"/>
    <col min="15901" max="15901" width="8.1328125" style="74" customWidth="1"/>
    <col min="15902" max="15902" width="8.33203125" style="74" customWidth="1"/>
    <col min="15903" max="15903" width="8.1328125" style="74" customWidth="1"/>
    <col min="15904" max="15904" width="8.33203125" style="74" customWidth="1"/>
    <col min="15905" max="15905" width="8.1328125" style="74" customWidth="1"/>
    <col min="15906" max="15906" width="8.33203125" style="74" customWidth="1"/>
    <col min="15907" max="15909" width="8.1328125" style="74" customWidth="1"/>
    <col min="15910" max="15910" width="8.33203125" style="74" customWidth="1"/>
    <col min="15911" max="15911" width="8.1328125" style="74" customWidth="1"/>
    <col min="15912" max="15912" width="12" style="74" customWidth="1"/>
    <col min="15913" max="15914" width="10.33203125" style="74" customWidth="1"/>
    <col min="15915" max="15915" width="15.1328125" style="74" customWidth="1"/>
    <col min="15916" max="16150" width="8.6640625" style="74"/>
    <col min="16151" max="16151" width="4" style="74" customWidth="1"/>
    <col min="16152" max="16152" width="14.6640625" style="74" customWidth="1"/>
    <col min="16153" max="16153" width="17" style="74" customWidth="1"/>
    <col min="16154" max="16155" width="10.46484375" style="74" customWidth="1"/>
    <col min="16156" max="16156" width="8.33203125" style="74" customWidth="1"/>
    <col min="16157" max="16157" width="8.1328125" style="74" customWidth="1"/>
    <col min="16158" max="16158" width="8.33203125" style="74" customWidth="1"/>
    <col min="16159" max="16159" width="8.1328125" style="74" customWidth="1"/>
    <col min="16160" max="16160" width="8.33203125" style="74" customWidth="1"/>
    <col min="16161" max="16161" width="8.1328125" style="74" customWidth="1"/>
    <col min="16162" max="16162" width="8.33203125" style="74" customWidth="1"/>
    <col min="16163" max="16165" width="8.1328125" style="74" customWidth="1"/>
    <col min="16166" max="16166" width="8.33203125" style="74" customWidth="1"/>
    <col min="16167" max="16167" width="8.1328125" style="74" customWidth="1"/>
    <col min="16168" max="16168" width="12" style="74" customWidth="1"/>
    <col min="16169" max="16170" width="10.33203125" style="74" customWidth="1"/>
    <col min="16171" max="16171" width="15.1328125" style="74" customWidth="1"/>
    <col min="16172" max="16384" width="8.6640625" style="74"/>
  </cols>
  <sheetData>
    <row r="1" spans="1:45" ht="31.5" customHeight="1">
      <c r="A1" s="46" t="s">
        <v>450</v>
      </c>
      <c r="Q1" s="55" t="s">
        <v>425</v>
      </c>
      <c r="AG1" s="55" t="s">
        <v>426</v>
      </c>
      <c r="AR1" s="55" t="s">
        <v>427</v>
      </c>
    </row>
    <row r="2" spans="1:45" ht="65.650000000000006" customHeight="1">
      <c r="B2" s="69"/>
      <c r="C2" s="69"/>
      <c r="D2" s="743" t="s">
        <v>775</v>
      </c>
      <c r="E2" s="770"/>
      <c r="F2" s="770"/>
      <c r="G2" s="770"/>
      <c r="H2" s="770"/>
      <c r="I2" s="770"/>
      <c r="J2" s="770"/>
      <c r="K2" s="770"/>
      <c r="L2" s="770"/>
      <c r="M2" s="770"/>
      <c r="N2" s="770"/>
      <c r="O2" s="770"/>
      <c r="P2" s="770"/>
      <c r="Q2" s="770"/>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1:45" ht="22.5" customHeight="1">
      <c r="B3" s="78"/>
      <c r="C3" s="78"/>
      <c r="D3" s="78"/>
      <c r="E3" s="78"/>
      <c r="F3" s="78"/>
      <c r="G3" s="78"/>
      <c r="H3" s="78"/>
      <c r="I3" s="78"/>
      <c r="J3" s="78"/>
      <c r="K3" s="78"/>
      <c r="L3" s="78"/>
      <c r="M3" s="78"/>
      <c r="N3" s="78"/>
      <c r="O3" s="78"/>
      <c r="P3" s="78"/>
      <c r="Q3" s="79" t="s">
        <v>152</v>
      </c>
      <c r="R3" s="78"/>
      <c r="S3" s="78"/>
      <c r="T3" s="78"/>
      <c r="U3" s="78"/>
      <c r="V3" s="78"/>
      <c r="W3" s="78"/>
      <c r="X3" s="78"/>
      <c r="Y3" s="78"/>
      <c r="Z3" s="78"/>
      <c r="AA3" s="78"/>
      <c r="AB3" s="78"/>
      <c r="AC3" s="78"/>
      <c r="AD3" s="78"/>
      <c r="AE3" s="78"/>
      <c r="AF3" s="78"/>
      <c r="AG3" s="78"/>
      <c r="AH3" s="78"/>
      <c r="AI3" s="78"/>
      <c r="AJ3" s="78"/>
      <c r="AK3" s="78"/>
      <c r="AL3" s="78"/>
      <c r="AM3" s="78"/>
      <c r="AN3" s="78"/>
      <c r="AO3" s="78"/>
      <c r="AP3" s="78"/>
      <c r="AQ3" s="78"/>
    </row>
    <row r="4" spans="1:45" s="69" customFormat="1" ht="63" customHeight="1">
      <c r="A4" s="744" t="s">
        <v>149</v>
      </c>
      <c r="B4" s="744" t="s">
        <v>283</v>
      </c>
      <c r="C4" s="752" t="s">
        <v>313</v>
      </c>
      <c r="D4" s="749" t="s">
        <v>406</v>
      </c>
      <c r="E4" s="750"/>
      <c r="F4" s="750"/>
      <c r="G4" s="750"/>
      <c r="H4" s="750"/>
      <c r="I4" s="750"/>
      <c r="J4" s="751"/>
      <c r="K4" s="749" t="s">
        <v>407</v>
      </c>
      <c r="L4" s="750"/>
      <c r="M4" s="750"/>
      <c r="N4" s="750"/>
      <c r="O4" s="750"/>
      <c r="P4" s="750"/>
      <c r="Q4" s="751"/>
      <c r="R4" s="745" t="s">
        <v>290</v>
      </c>
      <c r="S4" s="746"/>
      <c r="T4" s="746"/>
      <c r="U4" s="746"/>
      <c r="V4" s="746"/>
      <c r="W4" s="746"/>
      <c r="X4" s="746"/>
      <c r="Y4" s="747"/>
      <c r="Z4" s="745" t="s">
        <v>291</v>
      </c>
      <c r="AA4" s="746"/>
      <c r="AB4" s="746"/>
      <c r="AC4" s="746"/>
      <c r="AD4" s="746"/>
      <c r="AE4" s="746"/>
      <c r="AF4" s="746"/>
      <c r="AG4" s="747"/>
      <c r="AH4" s="745" t="s">
        <v>74</v>
      </c>
      <c r="AI4" s="746"/>
      <c r="AJ4" s="746"/>
      <c r="AK4" s="746"/>
      <c r="AL4" s="746"/>
      <c r="AM4" s="746"/>
      <c r="AN4" s="746"/>
      <c r="AO4" s="747"/>
      <c r="AP4" s="744" t="s">
        <v>284</v>
      </c>
      <c r="AQ4" s="752" t="s">
        <v>285</v>
      </c>
    </row>
    <row r="5" spans="1:45" s="69" customFormat="1" ht="27.75" customHeight="1">
      <c r="A5" s="744"/>
      <c r="B5" s="744"/>
      <c r="C5" s="753"/>
      <c r="D5" s="752" t="s">
        <v>286</v>
      </c>
      <c r="E5" s="749" t="s">
        <v>287</v>
      </c>
      <c r="F5" s="750"/>
      <c r="G5" s="750"/>
      <c r="H5" s="751"/>
      <c r="I5" s="752" t="s">
        <v>288</v>
      </c>
      <c r="J5" s="752" t="s">
        <v>289</v>
      </c>
      <c r="K5" s="756" t="s">
        <v>286</v>
      </c>
      <c r="L5" s="749" t="s">
        <v>287</v>
      </c>
      <c r="M5" s="750"/>
      <c r="N5" s="750"/>
      <c r="O5" s="751"/>
      <c r="P5" s="752" t="s">
        <v>288</v>
      </c>
      <c r="Q5" s="752" t="s">
        <v>289</v>
      </c>
      <c r="R5" s="749" t="s">
        <v>292</v>
      </c>
      <c r="S5" s="750"/>
      <c r="T5" s="750"/>
      <c r="U5" s="751"/>
      <c r="V5" s="748" t="s">
        <v>293</v>
      </c>
      <c r="W5" s="760" t="s">
        <v>301</v>
      </c>
      <c r="X5" s="761"/>
      <c r="Y5" s="762"/>
      <c r="Z5" s="749" t="s">
        <v>302</v>
      </c>
      <c r="AA5" s="750"/>
      <c r="AB5" s="750"/>
      <c r="AC5" s="751"/>
      <c r="AD5" s="748" t="s">
        <v>293</v>
      </c>
      <c r="AE5" s="760" t="s">
        <v>301</v>
      </c>
      <c r="AF5" s="761"/>
      <c r="AG5" s="762"/>
      <c r="AH5" s="749" t="s">
        <v>302</v>
      </c>
      <c r="AI5" s="750"/>
      <c r="AJ5" s="750"/>
      <c r="AK5" s="751"/>
      <c r="AL5" s="748" t="s">
        <v>293</v>
      </c>
      <c r="AM5" s="760" t="s">
        <v>301</v>
      </c>
      <c r="AN5" s="761"/>
      <c r="AO5" s="762"/>
      <c r="AP5" s="744"/>
      <c r="AQ5" s="753"/>
    </row>
    <row r="6" spans="1:45" s="69" customFormat="1" ht="27.75" customHeight="1">
      <c r="A6" s="744"/>
      <c r="B6" s="744"/>
      <c r="C6" s="753"/>
      <c r="D6" s="753"/>
      <c r="E6" s="763" t="s">
        <v>81</v>
      </c>
      <c r="F6" s="755" t="s">
        <v>171</v>
      </c>
      <c r="G6" s="755"/>
      <c r="H6" s="755"/>
      <c r="I6" s="753"/>
      <c r="J6" s="753"/>
      <c r="K6" s="757"/>
      <c r="L6" s="763" t="s">
        <v>81</v>
      </c>
      <c r="M6" s="755" t="s">
        <v>171</v>
      </c>
      <c r="N6" s="755"/>
      <c r="O6" s="755"/>
      <c r="P6" s="753"/>
      <c r="Q6" s="753"/>
      <c r="R6" s="756" t="s">
        <v>81</v>
      </c>
      <c r="S6" s="764" t="s">
        <v>171</v>
      </c>
      <c r="T6" s="764"/>
      <c r="U6" s="764"/>
      <c r="V6" s="748"/>
      <c r="W6" s="756" t="s">
        <v>81</v>
      </c>
      <c r="X6" s="765" t="s">
        <v>171</v>
      </c>
      <c r="Y6" s="765"/>
      <c r="Z6" s="756" t="s">
        <v>81</v>
      </c>
      <c r="AA6" s="764" t="s">
        <v>171</v>
      </c>
      <c r="AB6" s="764"/>
      <c r="AC6" s="764"/>
      <c r="AD6" s="748"/>
      <c r="AE6" s="756" t="s">
        <v>81</v>
      </c>
      <c r="AF6" s="765" t="s">
        <v>171</v>
      </c>
      <c r="AG6" s="765"/>
      <c r="AH6" s="756" t="s">
        <v>81</v>
      </c>
      <c r="AI6" s="764" t="s">
        <v>171</v>
      </c>
      <c r="AJ6" s="764"/>
      <c r="AK6" s="764"/>
      <c r="AL6" s="748"/>
      <c r="AM6" s="756" t="s">
        <v>81</v>
      </c>
      <c r="AN6" s="765" t="s">
        <v>171</v>
      </c>
      <c r="AO6" s="765"/>
      <c r="AP6" s="744"/>
      <c r="AQ6" s="753"/>
    </row>
    <row r="7" spans="1:45" s="69" customFormat="1" ht="27.75" customHeight="1">
      <c r="A7" s="744"/>
      <c r="B7" s="744"/>
      <c r="C7" s="753"/>
      <c r="D7" s="753"/>
      <c r="E7" s="763"/>
      <c r="F7" s="749" t="s">
        <v>314</v>
      </c>
      <c r="G7" s="751"/>
      <c r="H7" s="752" t="s">
        <v>315</v>
      </c>
      <c r="I7" s="753"/>
      <c r="J7" s="753"/>
      <c r="K7" s="757"/>
      <c r="L7" s="763"/>
      <c r="M7" s="749" t="s">
        <v>314</v>
      </c>
      <c r="N7" s="751"/>
      <c r="O7" s="752" t="s">
        <v>315</v>
      </c>
      <c r="P7" s="753"/>
      <c r="Q7" s="753"/>
      <c r="R7" s="757"/>
      <c r="S7" s="749" t="s">
        <v>314</v>
      </c>
      <c r="T7" s="751"/>
      <c r="U7" s="752" t="s">
        <v>315</v>
      </c>
      <c r="V7" s="748"/>
      <c r="W7" s="757"/>
      <c r="X7" s="749" t="s">
        <v>314</v>
      </c>
      <c r="Y7" s="751"/>
      <c r="Z7" s="757"/>
      <c r="AA7" s="749" t="s">
        <v>314</v>
      </c>
      <c r="AB7" s="751"/>
      <c r="AC7" s="752" t="s">
        <v>315</v>
      </c>
      <c r="AD7" s="748"/>
      <c r="AE7" s="757"/>
      <c r="AF7" s="749" t="s">
        <v>314</v>
      </c>
      <c r="AG7" s="751"/>
      <c r="AH7" s="757"/>
      <c r="AI7" s="749" t="s">
        <v>314</v>
      </c>
      <c r="AJ7" s="751"/>
      <c r="AK7" s="752" t="s">
        <v>315</v>
      </c>
      <c r="AL7" s="748"/>
      <c r="AM7" s="757"/>
      <c r="AN7" s="749" t="s">
        <v>314</v>
      </c>
      <c r="AO7" s="751"/>
      <c r="AP7" s="744"/>
      <c r="AQ7" s="753"/>
    </row>
    <row r="8" spans="1:45" ht="40.049999999999997" customHeight="1">
      <c r="A8" s="744"/>
      <c r="B8" s="744"/>
      <c r="C8" s="754"/>
      <c r="D8" s="754"/>
      <c r="E8" s="763"/>
      <c r="F8" s="75" t="s">
        <v>245</v>
      </c>
      <c r="G8" s="75" t="s">
        <v>316</v>
      </c>
      <c r="H8" s="754"/>
      <c r="I8" s="754"/>
      <c r="J8" s="754"/>
      <c r="K8" s="758"/>
      <c r="L8" s="763"/>
      <c r="M8" s="75" t="s">
        <v>245</v>
      </c>
      <c r="N8" s="75" t="s">
        <v>316</v>
      </c>
      <c r="O8" s="754"/>
      <c r="P8" s="754"/>
      <c r="Q8" s="754"/>
      <c r="R8" s="758"/>
      <c r="S8" s="75" t="s">
        <v>245</v>
      </c>
      <c r="T8" s="75" t="s">
        <v>316</v>
      </c>
      <c r="U8" s="754"/>
      <c r="V8" s="748"/>
      <c r="W8" s="758"/>
      <c r="X8" s="75" t="s">
        <v>245</v>
      </c>
      <c r="Y8" s="75" t="s">
        <v>316</v>
      </c>
      <c r="Z8" s="758"/>
      <c r="AA8" s="75" t="s">
        <v>245</v>
      </c>
      <c r="AB8" s="75" t="s">
        <v>316</v>
      </c>
      <c r="AC8" s="754"/>
      <c r="AD8" s="748"/>
      <c r="AE8" s="758"/>
      <c r="AF8" s="75" t="s">
        <v>245</v>
      </c>
      <c r="AG8" s="75" t="s">
        <v>316</v>
      </c>
      <c r="AH8" s="758"/>
      <c r="AI8" s="75" t="s">
        <v>245</v>
      </c>
      <c r="AJ8" s="75" t="s">
        <v>316</v>
      </c>
      <c r="AK8" s="754"/>
      <c r="AL8" s="748"/>
      <c r="AM8" s="758"/>
      <c r="AN8" s="75" t="s">
        <v>245</v>
      </c>
      <c r="AO8" s="75" t="s">
        <v>316</v>
      </c>
      <c r="AP8" s="744"/>
      <c r="AQ8" s="759"/>
    </row>
    <row r="9" spans="1:45">
      <c r="A9" s="76">
        <v>1</v>
      </c>
      <c r="B9" s="76">
        <v>2</v>
      </c>
      <c r="C9" s="76">
        <v>3</v>
      </c>
      <c r="D9" s="76">
        <v>4</v>
      </c>
      <c r="E9" s="76">
        <v>5</v>
      </c>
      <c r="F9" s="76">
        <v>6</v>
      </c>
      <c r="G9" s="76">
        <v>7</v>
      </c>
      <c r="H9" s="76">
        <v>8</v>
      </c>
      <c r="I9" s="76">
        <v>9</v>
      </c>
      <c r="J9" s="76">
        <v>10</v>
      </c>
      <c r="K9" s="76">
        <v>11</v>
      </c>
      <c r="L9" s="76">
        <v>12</v>
      </c>
      <c r="M9" s="76">
        <v>13</v>
      </c>
      <c r="N9" s="76">
        <v>14</v>
      </c>
      <c r="O9" s="76">
        <v>15</v>
      </c>
      <c r="P9" s="76">
        <v>16</v>
      </c>
      <c r="Q9" s="76">
        <v>17</v>
      </c>
      <c r="R9" s="76">
        <v>18</v>
      </c>
      <c r="S9" s="76">
        <v>19</v>
      </c>
      <c r="T9" s="76">
        <v>20</v>
      </c>
      <c r="U9" s="76">
        <v>21</v>
      </c>
      <c r="V9" s="76">
        <v>22</v>
      </c>
      <c r="W9" s="76">
        <v>23</v>
      </c>
      <c r="X9" s="76">
        <v>24</v>
      </c>
      <c r="Y9" s="76">
        <v>25</v>
      </c>
      <c r="Z9" s="76">
        <v>26</v>
      </c>
      <c r="AA9" s="76">
        <v>27</v>
      </c>
      <c r="AB9" s="76">
        <v>28</v>
      </c>
      <c r="AC9" s="76">
        <v>29</v>
      </c>
      <c r="AD9" s="76">
        <v>30</v>
      </c>
      <c r="AE9" s="76">
        <v>31</v>
      </c>
      <c r="AF9" s="76">
        <v>32</v>
      </c>
      <c r="AG9" s="76">
        <v>33</v>
      </c>
      <c r="AH9" s="76">
        <v>34</v>
      </c>
      <c r="AI9" s="76">
        <v>35</v>
      </c>
      <c r="AJ9" s="76">
        <v>36</v>
      </c>
      <c r="AK9" s="76">
        <v>37</v>
      </c>
      <c r="AL9" s="76">
        <v>38</v>
      </c>
      <c r="AM9" s="76">
        <v>39</v>
      </c>
      <c r="AN9" s="76">
        <v>40</v>
      </c>
      <c r="AO9" s="76">
        <v>41</v>
      </c>
      <c r="AP9" s="76">
        <v>42</v>
      </c>
      <c r="AQ9" s="76">
        <v>43</v>
      </c>
    </row>
    <row r="10" spans="1:45" s="69" customFormat="1" ht="34.5">
      <c r="A10" s="266" t="s">
        <v>4</v>
      </c>
      <c r="B10" s="267" t="s">
        <v>295</v>
      </c>
      <c r="C10" s="267"/>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row>
    <row r="11" spans="1:45" s="69" customFormat="1" ht="34.5" hidden="1">
      <c r="A11" s="266">
        <v>1</v>
      </c>
      <c r="B11" s="267" t="s">
        <v>296</v>
      </c>
      <c r="C11" s="267"/>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row>
    <row r="12" spans="1:45" s="69" customFormat="1" hidden="1">
      <c r="A12" s="266"/>
      <c r="B12" s="269" t="s">
        <v>297</v>
      </c>
      <c r="C12" s="270"/>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row>
    <row r="13" spans="1:45" hidden="1">
      <c r="A13" s="271"/>
      <c r="B13" s="270" t="s">
        <v>298</v>
      </c>
      <c r="C13" s="270"/>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272"/>
      <c r="AP13" s="272"/>
      <c r="AQ13" s="272"/>
    </row>
    <row r="14" spans="1:45" ht="34.5" hidden="1">
      <c r="A14" s="266">
        <v>2</v>
      </c>
      <c r="B14" s="267" t="s">
        <v>299</v>
      </c>
      <c r="C14" s="267"/>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row>
    <row r="15" spans="1:45" hidden="1">
      <c r="A15" s="273"/>
      <c r="B15" s="269" t="s">
        <v>297</v>
      </c>
      <c r="C15" s="270"/>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row>
    <row r="16" spans="1:45" hidden="1">
      <c r="A16" s="273"/>
      <c r="B16" s="270" t="s">
        <v>298</v>
      </c>
      <c r="C16" s="270"/>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2"/>
      <c r="AP16" s="272"/>
      <c r="AQ16" s="272"/>
    </row>
    <row r="17" spans="1:43" hidden="1">
      <c r="A17" s="266">
        <v>3</v>
      </c>
      <c r="B17" s="267" t="s">
        <v>300</v>
      </c>
      <c r="C17" s="267"/>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row>
    <row r="18" spans="1:43" hidden="1">
      <c r="A18" s="273"/>
      <c r="B18" s="269" t="s">
        <v>297</v>
      </c>
      <c r="C18" s="270"/>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2"/>
      <c r="AP18" s="272"/>
      <c r="AQ18" s="272"/>
    </row>
    <row r="19" spans="1:43" hidden="1">
      <c r="A19" s="273"/>
      <c r="B19" s="270" t="s">
        <v>298</v>
      </c>
      <c r="C19" s="270"/>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2"/>
      <c r="AQ19" s="272"/>
    </row>
    <row r="20" spans="1:43">
      <c r="A20" s="266" t="s">
        <v>6</v>
      </c>
      <c r="B20" s="267" t="s">
        <v>304</v>
      </c>
      <c r="C20" s="267"/>
      <c r="D20" s="274"/>
      <c r="E20" s="274"/>
      <c r="F20" s="274"/>
      <c r="G20" s="274"/>
      <c r="H20" s="274"/>
      <c r="I20" s="274"/>
      <c r="J20" s="274"/>
      <c r="K20" s="274"/>
      <c r="L20" s="274"/>
      <c r="M20" s="274"/>
      <c r="N20" s="274"/>
      <c r="O20" s="274"/>
      <c r="P20" s="274"/>
      <c r="Q20" s="274"/>
      <c r="R20" s="274"/>
      <c r="S20" s="274"/>
      <c r="T20" s="274"/>
      <c r="U20" s="274"/>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row>
    <row r="21" spans="1:43" s="69" customFormat="1" ht="34.5" hidden="1">
      <c r="A21" s="266">
        <v>1</v>
      </c>
      <c r="B21" s="267" t="s">
        <v>296</v>
      </c>
      <c r="C21" s="267"/>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row>
    <row r="22" spans="1:43" s="69" customFormat="1" hidden="1">
      <c r="A22" s="266"/>
      <c r="B22" s="269" t="s">
        <v>297</v>
      </c>
      <c r="C22" s="270"/>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row>
    <row r="23" spans="1:43" s="69" customFormat="1" hidden="1">
      <c r="A23" s="271"/>
      <c r="B23" s="270" t="s">
        <v>298</v>
      </c>
      <c r="C23" s="270"/>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row>
    <row r="24" spans="1:43" s="69" customFormat="1" ht="34.5" hidden="1">
      <c r="A24" s="266">
        <v>2</v>
      </c>
      <c r="B24" s="267" t="s">
        <v>299</v>
      </c>
      <c r="C24" s="267"/>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row>
    <row r="25" spans="1:43" s="69" customFormat="1" hidden="1">
      <c r="A25" s="273"/>
      <c r="B25" s="269" t="s">
        <v>297</v>
      </c>
      <c r="C25" s="270"/>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row>
    <row r="26" spans="1:43" s="69" customFormat="1" hidden="1">
      <c r="A26" s="273"/>
      <c r="B26" s="270" t="s">
        <v>298</v>
      </c>
      <c r="C26" s="270"/>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row>
    <row r="27" spans="1:43" hidden="1">
      <c r="A27" s="266">
        <v>3</v>
      </c>
      <c r="B27" s="267" t="s">
        <v>300</v>
      </c>
      <c r="C27" s="267"/>
      <c r="D27" s="274"/>
      <c r="E27" s="274"/>
      <c r="F27" s="274"/>
      <c r="G27" s="274"/>
      <c r="H27" s="274"/>
      <c r="I27" s="274"/>
      <c r="J27" s="274"/>
      <c r="K27" s="274"/>
      <c r="L27" s="274"/>
      <c r="M27" s="274"/>
      <c r="N27" s="274"/>
      <c r="O27" s="274"/>
      <c r="P27" s="274"/>
      <c r="Q27" s="274"/>
      <c r="R27" s="274"/>
      <c r="S27" s="274"/>
      <c r="T27" s="274"/>
      <c r="U27" s="274"/>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row>
    <row r="28" spans="1:43" hidden="1">
      <c r="A28" s="276"/>
      <c r="B28" s="277" t="s">
        <v>297</v>
      </c>
      <c r="C28" s="277"/>
      <c r="D28" s="278"/>
      <c r="E28" s="278"/>
      <c r="F28" s="278"/>
      <c r="G28" s="278"/>
      <c r="H28" s="278"/>
      <c r="I28" s="278"/>
      <c r="J28" s="278"/>
      <c r="K28" s="278"/>
      <c r="L28" s="278"/>
      <c r="M28" s="278"/>
      <c r="N28" s="278"/>
      <c r="O28" s="278"/>
      <c r="P28" s="278"/>
      <c r="Q28" s="278"/>
      <c r="R28" s="278"/>
      <c r="S28" s="278"/>
      <c r="T28" s="278"/>
      <c r="U28" s="278"/>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row>
    <row r="29" spans="1:43" s="81" customFormat="1" hidden="1">
      <c r="A29" s="280"/>
      <c r="B29" s="281" t="s">
        <v>298</v>
      </c>
      <c r="C29" s="281"/>
      <c r="D29" s="282"/>
      <c r="E29" s="282"/>
      <c r="F29" s="282"/>
      <c r="G29" s="282"/>
      <c r="H29" s="282"/>
      <c r="I29" s="282"/>
      <c r="J29" s="282"/>
      <c r="K29" s="282"/>
      <c r="L29" s="282"/>
      <c r="M29" s="282"/>
      <c r="N29" s="282"/>
      <c r="O29" s="282"/>
      <c r="P29" s="282"/>
      <c r="Q29" s="282"/>
      <c r="R29" s="282"/>
      <c r="S29" s="282"/>
      <c r="T29" s="282"/>
      <c r="U29" s="282"/>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2"/>
    </row>
    <row r="30" spans="1:43">
      <c r="A30" s="266" t="s">
        <v>21</v>
      </c>
      <c r="B30" s="267" t="s">
        <v>305</v>
      </c>
      <c r="C30" s="284"/>
      <c r="D30" s="285"/>
      <c r="E30" s="285"/>
      <c r="F30" s="285"/>
      <c r="G30" s="285"/>
      <c r="H30" s="285"/>
      <c r="I30" s="285"/>
      <c r="J30" s="285"/>
      <c r="K30" s="285"/>
      <c r="L30" s="285"/>
      <c r="M30" s="285"/>
      <c r="N30" s="285"/>
      <c r="O30" s="285"/>
      <c r="P30" s="285"/>
      <c r="Q30" s="285"/>
      <c r="R30" s="285"/>
      <c r="S30" s="285"/>
      <c r="T30" s="285"/>
      <c r="U30" s="285"/>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5"/>
    </row>
    <row r="31" spans="1:43" ht="34.5" hidden="1">
      <c r="A31" s="266">
        <v>1</v>
      </c>
      <c r="B31" s="267" t="s">
        <v>296</v>
      </c>
      <c r="C31" s="267"/>
      <c r="D31" s="274"/>
      <c r="E31" s="274"/>
      <c r="F31" s="274"/>
      <c r="G31" s="274"/>
      <c r="H31" s="274"/>
      <c r="I31" s="274"/>
      <c r="J31" s="274"/>
      <c r="K31" s="274"/>
      <c r="L31" s="274"/>
      <c r="M31" s="274"/>
      <c r="N31" s="274"/>
      <c r="O31" s="274"/>
      <c r="P31" s="274"/>
      <c r="Q31" s="274"/>
      <c r="R31" s="274"/>
      <c r="S31" s="274"/>
      <c r="T31" s="274"/>
      <c r="U31" s="274"/>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row>
    <row r="32" spans="1:43" hidden="1">
      <c r="A32" s="273"/>
      <c r="B32" s="270" t="s">
        <v>297</v>
      </c>
      <c r="C32" s="270"/>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row>
    <row r="33" spans="1:43" hidden="1">
      <c r="A33" s="273"/>
      <c r="B33" s="270" t="s">
        <v>298</v>
      </c>
      <c r="C33" s="270"/>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row>
    <row r="34" spans="1:43" ht="34.5" hidden="1">
      <c r="A34" s="266">
        <v>2</v>
      </c>
      <c r="B34" s="267" t="s">
        <v>299</v>
      </c>
      <c r="C34" s="267"/>
      <c r="D34" s="274"/>
      <c r="E34" s="274"/>
      <c r="F34" s="274"/>
      <c r="G34" s="274"/>
      <c r="H34" s="274"/>
      <c r="I34" s="274"/>
      <c r="J34" s="274"/>
      <c r="K34" s="274"/>
      <c r="L34" s="274"/>
      <c r="M34" s="274"/>
      <c r="N34" s="274"/>
      <c r="O34" s="274"/>
      <c r="P34" s="274"/>
      <c r="Q34" s="274"/>
      <c r="R34" s="274"/>
      <c r="S34" s="274"/>
      <c r="T34" s="274"/>
      <c r="U34" s="274"/>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row>
    <row r="35" spans="1:43" ht="88.15" hidden="1">
      <c r="A35" s="280">
        <v>1</v>
      </c>
      <c r="B35" s="281" t="s">
        <v>475</v>
      </c>
      <c r="C35" s="280" t="s">
        <v>476</v>
      </c>
      <c r="D35" s="287" t="s">
        <v>477</v>
      </c>
      <c r="E35" s="282">
        <v>119758</v>
      </c>
      <c r="F35" s="282">
        <v>0</v>
      </c>
      <c r="G35" s="282">
        <v>0</v>
      </c>
      <c r="H35" s="282">
        <v>119758</v>
      </c>
      <c r="I35" s="287" t="s">
        <v>478</v>
      </c>
      <c r="J35" s="288" t="s">
        <v>479</v>
      </c>
      <c r="K35" s="282"/>
      <c r="L35" s="282"/>
      <c r="M35" s="282"/>
      <c r="N35" s="282"/>
      <c r="O35" s="282"/>
      <c r="P35" s="282"/>
      <c r="Q35" s="282"/>
      <c r="R35" s="282"/>
      <c r="S35" s="282"/>
      <c r="T35" s="282"/>
      <c r="U35" s="282"/>
      <c r="V35" s="283"/>
      <c r="W35" s="283"/>
      <c r="X35" s="283"/>
      <c r="Y35" s="283"/>
      <c r="Z35" s="283">
        <v>11930</v>
      </c>
      <c r="AA35" s="283">
        <v>0</v>
      </c>
      <c r="AB35" s="283">
        <v>0</v>
      </c>
      <c r="AC35" s="283">
        <v>11930</v>
      </c>
      <c r="AD35" s="283">
        <v>11930</v>
      </c>
      <c r="AE35" s="283">
        <v>0</v>
      </c>
      <c r="AF35" s="283">
        <v>0</v>
      </c>
      <c r="AG35" s="283">
        <v>0</v>
      </c>
      <c r="AH35" s="283">
        <v>18074</v>
      </c>
      <c r="AI35" s="283">
        <v>0</v>
      </c>
      <c r="AJ35" s="283">
        <v>0</v>
      </c>
      <c r="AK35" s="283">
        <v>18074</v>
      </c>
      <c r="AL35" s="283">
        <v>18074</v>
      </c>
      <c r="AM35" s="283">
        <v>0</v>
      </c>
      <c r="AN35" s="283">
        <v>0</v>
      </c>
      <c r="AO35" s="283">
        <v>0</v>
      </c>
      <c r="AP35" s="288" t="s">
        <v>480</v>
      </c>
      <c r="AQ35" s="289" t="s">
        <v>481</v>
      </c>
    </row>
    <row r="36" spans="1:43" hidden="1">
      <c r="A36" s="290"/>
      <c r="B36" s="291" t="s">
        <v>298</v>
      </c>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302"/>
    </row>
    <row r="37" spans="1:43" hidden="1">
      <c r="A37" s="266">
        <v>3</v>
      </c>
      <c r="B37" s="267" t="s">
        <v>300</v>
      </c>
      <c r="C37" s="267"/>
      <c r="D37" s="274"/>
      <c r="E37" s="274"/>
      <c r="F37" s="274"/>
      <c r="G37" s="274"/>
      <c r="H37" s="274"/>
      <c r="I37" s="274"/>
      <c r="J37" s="274"/>
      <c r="K37" s="274"/>
      <c r="L37" s="274"/>
      <c r="M37" s="274"/>
      <c r="N37" s="274"/>
      <c r="O37" s="274"/>
      <c r="P37" s="274"/>
      <c r="Q37" s="274"/>
      <c r="R37" s="274"/>
      <c r="S37" s="274"/>
      <c r="T37" s="274"/>
      <c r="U37" s="274"/>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row>
    <row r="38" spans="1:43" hidden="1">
      <c r="A38" s="276"/>
      <c r="B38" s="277" t="s">
        <v>297</v>
      </c>
      <c r="C38" s="276"/>
      <c r="D38" s="285"/>
      <c r="E38" s="285"/>
      <c r="F38" s="285"/>
      <c r="G38" s="285"/>
      <c r="H38" s="285"/>
      <c r="I38" s="290"/>
      <c r="J38" s="274"/>
      <c r="K38" s="292"/>
      <c r="L38" s="285"/>
      <c r="M38" s="285"/>
      <c r="N38" s="285"/>
      <c r="O38" s="285"/>
      <c r="P38" s="285"/>
      <c r="Q38" s="285"/>
      <c r="R38" s="285"/>
      <c r="S38" s="285"/>
      <c r="T38" s="285"/>
      <c r="U38" s="285"/>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5"/>
    </row>
    <row r="39" spans="1:43">
      <c r="A39" s="266" t="s">
        <v>24</v>
      </c>
      <c r="B39" s="267" t="s">
        <v>306</v>
      </c>
      <c r="C39" s="266"/>
      <c r="D39" s="274"/>
      <c r="E39" s="274"/>
      <c r="F39" s="274"/>
      <c r="G39" s="274"/>
      <c r="H39" s="274"/>
      <c r="I39" s="293"/>
      <c r="J39" s="274"/>
      <c r="K39" s="294"/>
      <c r="L39" s="274"/>
      <c r="M39" s="274"/>
      <c r="N39" s="274"/>
      <c r="O39" s="274"/>
      <c r="P39" s="274"/>
      <c r="Q39" s="274"/>
      <c r="R39" s="274"/>
      <c r="S39" s="274"/>
      <c r="T39" s="274"/>
      <c r="U39" s="274"/>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row>
    <row r="40" spans="1:43" s="69" customFormat="1" ht="34.5">
      <c r="A40" s="266">
        <v>1</v>
      </c>
      <c r="B40" s="267" t="s">
        <v>296</v>
      </c>
      <c r="C40" s="266"/>
      <c r="D40" s="268"/>
      <c r="E40" s="268"/>
      <c r="F40" s="268"/>
      <c r="G40" s="268"/>
      <c r="H40" s="268"/>
      <c r="I40" s="295"/>
      <c r="J40" s="274"/>
      <c r="K40" s="296"/>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row>
    <row r="41" spans="1:43" s="69" customFormat="1">
      <c r="A41" s="266"/>
      <c r="B41" s="269" t="s">
        <v>297</v>
      </c>
      <c r="C41" s="273"/>
      <c r="D41" s="268"/>
      <c r="E41" s="268"/>
      <c r="F41" s="268"/>
      <c r="G41" s="268"/>
      <c r="H41" s="268"/>
      <c r="I41" s="295"/>
      <c r="J41" s="274"/>
      <c r="K41" s="296"/>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row>
    <row r="42" spans="1:43" s="69" customFormat="1">
      <c r="A42" s="271"/>
      <c r="B42" s="270" t="s">
        <v>298</v>
      </c>
      <c r="C42" s="273"/>
      <c r="D42" s="268"/>
      <c r="E42" s="268"/>
      <c r="F42" s="268"/>
      <c r="G42" s="268"/>
      <c r="H42" s="268"/>
      <c r="I42" s="295"/>
      <c r="J42" s="274"/>
      <c r="K42" s="296"/>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row>
    <row r="43" spans="1:43" s="69" customFormat="1" ht="34.5">
      <c r="A43" s="297">
        <v>2</v>
      </c>
      <c r="B43" s="284" t="s">
        <v>299</v>
      </c>
      <c r="C43" s="297"/>
      <c r="D43" s="298"/>
      <c r="E43" s="298"/>
      <c r="F43" s="298"/>
      <c r="G43" s="298"/>
      <c r="H43" s="298"/>
      <c r="I43" s="299"/>
      <c r="J43" s="274"/>
      <c r="K43" s="300"/>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row>
    <row r="44" spans="1:43" ht="88.15">
      <c r="A44" s="280">
        <v>1</v>
      </c>
      <c r="B44" s="281" t="s">
        <v>482</v>
      </c>
      <c r="C44" s="280" t="s">
        <v>476</v>
      </c>
      <c r="D44" s="287" t="s">
        <v>483</v>
      </c>
      <c r="E44" s="282">
        <v>24058</v>
      </c>
      <c r="F44" s="282">
        <v>0</v>
      </c>
      <c r="G44" s="282">
        <v>0</v>
      </c>
      <c r="H44" s="282">
        <v>24058</v>
      </c>
      <c r="I44" s="287" t="s">
        <v>484</v>
      </c>
      <c r="J44" s="288" t="s">
        <v>479</v>
      </c>
      <c r="K44" s="282"/>
      <c r="L44" s="282"/>
      <c r="M44" s="282"/>
      <c r="N44" s="282"/>
      <c r="O44" s="282"/>
      <c r="P44" s="282"/>
      <c r="Q44" s="282"/>
      <c r="R44" s="282"/>
      <c r="S44" s="282"/>
      <c r="T44" s="282"/>
      <c r="U44" s="282"/>
      <c r="V44" s="283"/>
      <c r="W44" s="283"/>
      <c r="X44" s="283"/>
      <c r="Y44" s="283"/>
      <c r="Z44" s="283">
        <v>14058</v>
      </c>
      <c r="AA44" s="283">
        <v>0</v>
      </c>
      <c r="AB44" s="283">
        <v>0</v>
      </c>
      <c r="AC44" s="283">
        <v>14058</v>
      </c>
      <c r="AD44" s="283">
        <v>14058</v>
      </c>
      <c r="AE44" s="283">
        <v>0</v>
      </c>
      <c r="AF44" s="283">
        <v>0</v>
      </c>
      <c r="AG44" s="283">
        <v>0</v>
      </c>
      <c r="AH44" s="283">
        <v>10000</v>
      </c>
      <c r="AI44" s="283">
        <v>0</v>
      </c>
      <c r="AJ44" s="283">
        <v>0</v>
      </c>
      <c r="AK44" s="283">
        <v>10000</v>
      </c>
      <c r="AL44" s="283">
        <v>10000</v>
      </c>
      <c r="AM44" s="283">
        <v>0</v>
      </c>
      <c r="AN44" s="283">
        <v>0</v>
      </c>
      <c r="AO44" s="283">
        <v>0</v>
      </c>
      <c r="AP44" s="288" t="s">
        <v>485</v>
      </c>
      <c r="AQ44" s="289"/>
    </row>
    <row r="45" spans="1:43" s="69" customFormat="1">
      <c r="A45" s="266"/>
      <c r="B45" s="269" t="s">
        <v>298</v>
      </c>
      <c r="C45" s="273"/>
      <c r="D45" s="268"/>
      <c r="E45" s="268"/>
      <c r="F45" s="268"/>
      <c r="G45" s="268"/>
      <c r="H45" s="268"/>
      <c r="I45" s="295"/>
      <c r="J45" s="274"/>
      <c r="K45" s="296"/>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row>
    <row r="46" spans="1:43" s="69" customFormat="1">
      <c r="A46" s="303">
        <v>3</v>
      </c>
      <c r="B46" s="269" t="s">
        <v>300</v>
      </c>
      <c r="C46" s="271"/>
      <c r="D46" s="304"/>
      <c r="E46" s="304"/>
      <c r="F46" s="304"/>
      <c r="G46" s="304"/>
      <c r="H46" s="304"/>
      <c r="I46" s="305"/>
      <c r="J46" s="274"/>
      <c r="K46" s="306"/>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row>
    <row r="47" spans="1:43" s="69" customFormat="1">
      <c r="A47" s="307"/>
      <c r="B47" s="308" t="s">
        <v>297</v>
      </c>
      <c r="C47" s="309"/>
      <c r="D47" s="301"/>
      <c r="E47" s="301"/>
      <c r="F47" s="301"/>
      <c r="G47" s="301"/>
      <c r="H47" s="301"/>
      <c r="I47" s="310"/>
      <c r="J47" s="311"/>
      <c r="K47" s="312"/>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row>
  </sheetData>
  <mergeCells count="57">
    <mergeCell ref="AM6:AM8"/>
    <mergeCell ref="AN6:AO6"/>
    <mergeCell ref="AA7:AB7"/>
    <mergeCell ref="AC7:AC8"/>
    <mergeCell ref="AF7:AG7"/>
    <mergeCell ref="AI7:AJ7"/>
    <mergeCell ref="AK7:AK8"/>
    <mergeCell ref="AH6:AH8"/>
    <mergeCell ref="AI6:AK6"/>
    <mergeCell ref="AQ4:AQ8"/>
    <mergeCell ref="D5:D8"/>
    <mergeCell ref="E5:H5"/>
    <mergeCell ref="K5:K8"/>
    <mergeCell ref="L5:O5"/>
    <mergeCell ref="Q5:Q8"/>
    <mergeCell ref="R5:U5"/>
    <mergeCell ref="V5:V8"/>
    <mergeCell ref="W5:Y5"/>
    <mergeCell ref="Z4:AG4"/>
    <mergeCell ref="Z5:AC5"/>
    <mergeCell ref="AD5:AD8"/>
    <mergeCell ref="AE5:AG5"/>
    <mergeCell ref="Z6:Z8"/>
    <mergeCell ref="AA6:AC6"/>
    <mergeCell ref="U7:U8"/>
    <mergeCell ref="D2:Q2"/>
    <mergeCell ref="C4:C8"/>
    <mergeCell ref="D4:J4"/>
    <mergeCell ref="K4:Q4"/>
    <mergeCell ref="R4:Y4"/>
    <mergeCell ref="X6:Y6"/>
    <mergeCell ref="E6:E8"/>
    <mergeCell ref="F6:H6"/>
    <mergeCell ref="L6:L8"/>
    <mergeCell ref="M6:O6"/>
    <mergeCell ref="R6:R8"/>
    <mergeCell ref="S6:U6"/>
    <mergeCell ref="W6:W8"/>
    <mergeCell ref="F7:G7"/>
    <mergeCell ref="H7:H8"/>
    <mergeCell ref="M7:N7"/>
    <mergeCell ref="AP4:AP8"/>
    <mergeCell ref="I5:I8"/>
    <mergeCell ref="J5:J8"/>
    <mergeCell ref="A4:A8"/>
    <mergeCell ref="B4:B8"/>
    <mergeCell ref="P5:P8"/>
    <mergeCell ref="AH4:AO4"/>
    <mergeCell ref="AH5:AK5"/>
    <mergeCell ref="AL5:AL8"/>
    <mergeCell ref="AM5:AO5"/>
    <mergeCell ref="AE6:AE8"/>
    <mergeCell ref="AF6:AG6"/>
    <mergeCell ref="O7:O8"/>
    <mergeCell ref="S7:T7"/>
    <mergeCell ref="AN7:AO7"/>
    <mergeCell ref="X7:Y7"/>
  </mergeCells>
  <printOptions horizontalCentered="1" verticalCentered="1"/>
  <pageMargins left="0.2" right="0.2" top="0.22" bottom="0.2" header="0.3" footer="0.3"/>
  <pageSetup paperSize="9" scale="65" orientation="landscape" r:id="rId1"/>
  <headerFooter>
    <oddFooter>&amp;C&amp;"Calibri,Regular"&amp;K000000&amp;P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4"/>
  <sheetViews>
    <sheetView view="pageBreakPreview" zoomScale="55" zoomScaleSheetLayoutView="55" workbookViewId="0">
      <selection activeCell="C2" sqref="C2:K2"/>
    </sheetView>
  </sheetViews>
  <sheetFormatPr defaultColWidth="8.6640625" defaultRowHeight="17.649999999999999"/>
  <cols>
    <col min="1" max="1" width="6.796875" style="77" customWidth="1"/>
    <col min="2" max="2" width="37.46484375" style="70" customWidth="1"/>
    <col min="3" max="3" width="12.19921875" style="70" customWidth="1"/>
    <col min="4" max="4" width="13.46484375" style="70" customWidth="1"/>
    <col min="5" max="5" width="12.1328125" style="70" customWidth="1"/>
    <col min="6" max="6" width="14.1328125" style="74" customWidth="1"/>
    <col min="7" max="7" width="15.6640625" style="74" customWidth="1"/>
    <col min="8" max="8" width="12.796875" style="74" customWidth="1"/>
    <col min="9" max="9" width="12.1328125" style="74" customWidth="1"/>
    <col min="10" max="11" width="14" style="74" customWidth="1"/>
    <col min="12" max="12" width="11.1328125" style="74" customWidth="1"/>
    <col min="13" max="13" width="12.6640625" style="74" customWidth="1"/>
    <col min="14" max="14" width="14" style="74" customWidth="1"/>
    <col min="15" max="15" width="14.46484375" style="74" customWidth="1"/>
    <col min="16" max="17" width="14" style="74" customWidth="1"/>
    <col min="18" max="18" width="14.46484375" style="74" customWidth="1"/>
    <col min="19" max="20" width="14" style="74" customWidth="1"/>
    <col min="21" max="21" width="14.33203125" style="74" customWidth="1"/>
    <col min="22" max="23" width="14" style="74" customWidth="1"/>
    <col min="24" max="24" width="27.1328125" style="74" customWidth="1"/>
    <col min="25" max="198" width="8.6640625" style="74"/>
    <col min="199" max="199" width="4" style="74" customWidth="1"/>
    <col min="200" max="200" width="14.6640625" style="74" customWidth="1"/>
    <col min="201" max="201" width="17" style="74" customWidth="1"/>
    <col min="202" max="203" width="10.46484375" style="74" customWidth="1"/>
    <col min="204" max="204" width="8.33203125" style="74" customWidth="1"/>
    <col min="205" max="205" width="8.1328125" style="74" customWidth="1"/>
    <col min="206" max="206" width="8.33203125" style="74" customWidth="1"/>
    <col min="207" max="207" width="8.1328125" style="74" customWidth="1"/>
    <col min="208" max="208" width="8.33203125" style="74" customWidth="1"/>
    <col min="209" max="209" width="8.1328125" style="74" customWidth="1"/>
    <col min="210" max="210" width="8.33203125" style="74" customWidth="1"/>
    <col min="211" max="213" width="8.1328125" style="74" customWidth="1"/>
    <col min="214" max="214" width="8.33203125" style="74" customWidth="1"/>
    <col min="215" max="215" width="8.1328125" style="74" customWidth="1"/>
    <col min="216" max="216" width="12" style="74" customWidth="1"/>
    <col min="217" max="218" width="10.33203125" style="74" customWidth="1"/>
    <col min="219" max="219" width="15.1328125" style="74" customWidth="1"/>
    <col min="220" max="454" width="8.6640625" style="74"/>
    <col min="455" max="455" width="4" style="74" customWidth="1"/>
    <col min="456" max="456" width="14.6640625" style="74" customWidth="1"/>
    <col min="457" max="457" width="17" style="74" customWidth="1"/>
    <col min="458" max="459" width="10.46484375" style="74" customWidth="1"/>
    <col min="460" max="460" width="8.33203125" style="74" customWidth="1"/>
    <col min="461" max="461" width="8.1328125" style="74" customWidth="1"/>
    <col min="462" max="462" width="8.33203125" style="74" customWidth="1"/>
    <col min="463" max="463" width="8.1328125" style="74" customWidth="1"/>
    <col min="464" max="464" width="8.33203125" style="74" customWidth="1"/>
    <col min="465" max="465" width="8.1328125" style="74" customWidth="1"/>
    <col min="466" max="466" width="8.33203125" style="74" customWidth="1"/>
    <col min="467" max="469" width="8.1328125" style="74" customWidth="1"/>
    <col min="470" max="470" width="8.33203125" style="74" customWidth="1"/>
    <col min="471" max="471" width="8.1328125" style="74" customWidth="1"/>
    <col min="472" max="472" width="12" style="74" customWidth="1"/>
    <col min="473" max="474" width="10.33203125" style="74" customWidth="1"/>
    <col min="475" max="475" width="15.1328125" style="74" customWidth="1"/>
    <col min="476" max="710" width="8.6640625" style="74"/>
    <col min="711" max="711" width="4" style="74" customWidth="1"/>
    <col min="712" max="712" width="14.6640625" style="74" customWidth="1"/>
    <col min="713" max="713" width="17" style="74" customWidth="1"/>
    <col min="714" max="715" width="10.46484375" style="74" customWidth="1"/>
    <col min="716" max="716" width="8.33203125" style="74" customWidth="1"/>
    <col min="717" max="717" width="8.1328125" style="74" customWidth="1"/>
    <col min="718" max="718" width="8.33203125" style="74" customWidth="1"/>
    <col min="719" max="719" width="8.1328125" style="74" customWidth="1"/>
    <col min="720" max="720" width="8.33203125" style="74" customWidth="1"/>
    <col min="721" max="721" width="8.1328125" style="74" customWidth="1"/>
    <col min="722" max="722" width="8.33203125" style="74" customWidth="1"/>
    <col min="723" max="725" width="8.1328125" style="74" customWidth="1"/>
    <col min="726" max="726" width="8.33203125" style="74" customWidth="1"/>
    <col min="727" max="727" width="8.1328125" style="74" customWidth="1"/>
    <col min="728" max="728" width="12" style="74" customWidth="1"/>
    <col min="729" max="730" width="10.33203125" style="74" customWidth="1"/>
    <col min="731" max="731" width="15.1328125" style="74" customWidth="1"/>
    <col min="732" max="966" width="8.6640625" style="74"/>
    <col min="967" max="967" width="4" style="74" customWidth="1"/>
    <col min="968" max="968" width="14.6640625" style="74" customWidth="1"/>
    <col min="969" max="969" width="17" style="74" customWidth="1"/>
    <col min="970" max="971" width="10.46484375" style="74" customWidth="1"/>
    <col min="972" max="972" width="8.33203125" style="74" customWidth="1"/>
    <col min="973" max="973" width="8.1328125" style="74" customWidth="1"/>
    <col min="974" max="974" width="8.33203125" style="74" customWidth="1"/>
    <col min="975" max="975" width="8.1328125" style="74" customWidth="1"/>
    <col min="976" max="976" width="8.33203125" style="74" customWidth="1"/>
    <col min="977" max="977" width="8.1328125" style="74" customWidth="1"/>
    <col min="978" max="978" width="8.33203125" style="74" customWidth="1"/>
    <col min="979" max="981" width="8.1328125" style="74" customWidth="1"/>
    <col min="982" max="982" width="8.33203125" style="74" customWidth="1"/>
    <col min="983" max="983" width="8.1328125" style="74" customWidth="1"/>
    <col min="984" max="984" width="12" style="74" customWidth="1"/>
    <col min="985" max="986" width="10.33203125" style="74" customWidth="1"/>
    <col min="987" max="987" width="15.1328125" style="74" customWidth="1"/>
    <col min="988" max="1222" width="8.6640625" style="74"/>
    <col min="1223" max="1223" width="4" style="74" customWidth="1"/>
    <col min="1224" max="1224" width="14.6640625" style="74" customWidth="1"/>
    <col min="1225" max="1225" width="17" style="74" customWidth="1"/>
    <col min="1226" max="1227" width="10.46484375" style="74" customWidth="1"/>
    <col min="1228" max="1228" width="8.33203125" style="74" customWidth="1"/>
    <col min="1229" max="1229" width="8.1328125" style="74" customWidth="1"/>
    <col min="1230" max="1230" width="8.33203125" style="74" customWidth="1"/>
    <col min="1231" max="1231" width="8.1328125" style="74" customWidth="1"/>
    <col min="1232" max="1232" width="8.33203125" style="74" customWidth="1"/>
    <col min="1233" max="1233" width="8.1328125" style="74" customWidth="1"/>
    <col min="1234" max="1234" width="8.33203125" style="74" customWidth="1"/>
    <col min="1235" max="1237" width="8.1328125" style="74" customWidth="1"/>
    <col min="1238" max="1238" width="8.33203125" style="74" customWidth="1"/>
    <col min="1239" max="1239" width="8.1328125" style="74" customWidth="1"/>
    <col min="1240" max="1240" width="12" style="74" customWidth="1"/>
    <col min="1241" max="1242" width="10.33203125" style="74" customWidth="1"/>
    <col min="1243" max="1243" width="15.1328125" style="74" customWidth="1"/>
    <col min="1244" max="1478" width="8.6640625" style="74"/>
    <col min="1479" max="1479" width="4" style="74" customWidth="1"/>
    <col min="1480" max="1480" width="14.6640625" style="74" customWidth="1"/>
    <col min="1481" max="1481" width="17" style="74" customWidth="1"/>
    <col min="1482" max="1483" width="10.46484375" style="74" customWidth="1"/>
    <col min="1484" max="1484" width="8.33203125" style="74" customWidth="1"/>
    <col min="1485" max="1485" width="8.1328125" style="74" customWidth="1"/>
    <col min="1486" max="1486" width="8.33203125" style="74" customWidth="1"/>
    <col min="1487" max="1487" width="8.1328125" style="74" customWidth="1"/>
    <col min="1488" max="1488" width="8.33203125" style="74" customWidth="1"/>
    <col min="1489" max="1489" width="8.1328125" style="74" customWidth="1"/>
    <col min="1490" max="1490" width="8.33203125" style="74" customWidth="1"/>
    <col min="1491" max="1493" width="8.1328125" style="74" customWidth="1"/>
    <col min="1494" max="1494" width="8.33203125" style="74" customWidth="1"/>
    <col min="1495" max="1495" width="8.1328125" style="74" customWidth="1"/>
    <col min="1496" max="1496" width="12" style="74" customWidth="1"/>
    <col min="1497" max="1498" width="10.33203125" style="74" customWidth="1"/>
    <col min="1499" max="1499" width="15.1328125" style="74" customWidth="1"/>
    <col min="1500" max="1734" width="8.6640625" style="74"/>
    <col min="1735" max="1735" width="4" style="74" customWidth="1"/>
    <col min="1736" max="1736" width="14.6640625" style="74" customWidth="1"/>
    <col min="1737" max="1737" width="17" style="74" customWidth="1"/>
    <col min="1738" max="1739" width="10.46484375" style="74" customWidth="1"/>
    <col min="1740" max="1740" width="8.33203125" style="74" customWidth="1"/>
    <col min="1741" max="1741" width="8.1328125" style="74" customWidth="1"/>
    <col min="1742" max="1742" width="8.33203125" style="74" customWidth="1"/>
    <col min="1743" max="1743" width="8.1328125" style="74" customWidth="1"/>
    <col min="1744" max="1744" width="8.33203125" style="74" customWidth="1"/>
    <col min="1745" max="1745" width="8.1328125" style="74" customWidth="1"/>
    <col min="1746" max="1746" width="8.33203125" style="74" customWidth="1"/>
    <col min="1747" max="1749" width="8.1328125" style="74" customWidth="1"/>
    <col min="1750" max="1750" width="8.33203125" style="74" customWidth="1"/>
    <col min="1751" max="1751" width="8.1328125" style="74" customWidth="1"/>
    <col min="1752" max="1752" width="12" style="74" customWidth="1"/>
    <col min="1753" max="1754" width="10.33203125" style="74" customWidth="1"/>
    <col min="1755" max="1755" width="15.1328125" style="74" customWidth="1"/>
    <col min="1756" max="1990" width="8.6640625" style="74"/>
    <col min="1991" max="1991" width="4" style="74" customWidth="1"/>
    <col min="1992" max="1992" width="14.6640625" style="74" customWidth="1"/>
    <col min="1993" max="1993" width="17" style="74" customWidth="1"/>
    <col min="1994" max="1995" width="10.46484375" style="74" customWidth="1"/>
    <col min="1996" max="1996" width="8.33203125" style="74" customWidth="1"/>
    <col min="1997" max="1997" width="8.1328125" style="74" customWidth="1"/>
    <col min="1998" max="1998" width="8.33203125" style="74" customWidth="1"/>
    <col min="1999" max="1999" width="8.1328125" style="74" customWidth="1"/>
    <col min="2000" max="2000" width="8.33203125" style="74" customWidth="1"/>
    <col min="2001" max="2001" width="8.1328125" style="74" customWidth="1"/>
    <col min="2002" max="2002" width="8.33203125" style="74" customWidth="1"/>
    <col min="2003" max="2005" width="8.1328125" style="74" customWidth="1"/>
    <col min="2006" max="2006" width="8.33203125" style="74" customWidth="1"/>
    <col min="2007" max="2007" width="8.1328125" style="74" customWidth="1"/>
    <col min="2008" max="2008" width="12" style="74" customWidth="1"/>
    <col min="2009" max="2010" width="10.33203125" style="74" customWidth="1"/>
    <col min="2011" max="2011" width="15.1328125" style="74" customWidth="1"/>
    <col min="2012" max="2246" width="8.6640625" style="74"/>
    <col min="2247" max="2247" width="4" style="74" customWidth="1"/>
    <col min="2248" max="2248" width="14.6640625" style="74" customWidth="1"/>
    <col min="2249" max="2249" width="17" style="74" customWidth="1"/>
    <col min="2250" max="2251" width="10.46484375" style="74" customWidth="1"/>
    <col min="2252" max="2252" width="8.33203125" style="74" customWidth="1"/>
    <col min="2253" max="2253" width="8.1328125" style="74" customWidth="1"/>
    <col min="2254" max="2254" width="8.33203125" style="74" customWidth="1"/>
    <col min="2255" max="2255" width="8.1328125" style="74" customWidth="1"/>
    <col min="2256" max="2256" width="8.33203125" style="74" customWidth="1"/>
    <col min="2257" max="2257" width="8.1328125" style="74" customWidth="1"/>
    <col min="2258" max="2258" width="8.33203125" style="74" customWidth="1"/>
    <col min="2259" max="2261" width="8.1328125" style="74" customWidth="1"/>
    <col min="2262" max="2262" width="8.33203125" style="74" customWidth="1"/>
    <col min="2263" max="2263" width="8.1328125" style="74" customWidth="1"/>
    <col min="2264" max="2264" width="12" style="74" customWidth="1"/>
    <col min="2265" max="2266" width="10.33203125" style="74" customWidth="1"/>
    <col min="2267" max="2267" width="15.1328125" style="74" customWidth="1"/>
    <col min="2268" max="2502" width="8.6640625" style="74"/>
    <col min="2503" max="2503" width="4" style="74" customWidth="1"/>
    <col min="2504" max="2504" width="14.6640625" style="74" customWidth="1"/>
    <col min="2505" max="2505" width="17" style="74" customWidth="1"/>
    <col min="2506" max="2507" width="10.46484375" style="74" customWidth="1"/>
    <col min="2508" max="2508" width="8.33203125" style="74" customWidth="1"/>
    <col min="2509" max="2509" width="8.1328125" style="74" customWidth="1"/>
    <col min="2510" max="2510" width="8.33203125" style="74" customWidth="1"/>
    <col min="2511" max="2511" width="8.1328125" style="74" customWidth="1"/>
    <col min="2512" max="2512" width="8.33203125" style="74" customWidth="1"/>
    <col min="2513" max="2513" width="8.1328125" style="74" customWidth="1"/>
    <col min="2514" max="2514" width="8.33203125" style="74" customWidth="1"/>
    <col min="2515" max="2517" width="8.1328125" style="74" customWidth="1"/>
    <col min="2518" max="2518" width="8.33203125" style="74" customWidth="1"/>
    <col min="2519" max="2519" width="8.1328125" style="74" customWidth="1"/>
    <col min="2520" max="2520" width="12" style="74" customWidth="1"/>
    <col min="2521" max="2522" width="10.33203125" style="74" customWidth="1"/>
    <col min="2523" max="2523" width="15.1328125" style="74" customWidth="1"/>
    <col min="2524" max="2758" width="8.6640625" style="74"/>
    <col min="2759" max="2759" width="4" style="74" customWidth="1"/>
    <col min="2760" max="2760" width="14.6640625" style="74" customWidth="1"/>
    <col min="2761" max="2761" width="17" style="74" customWidth="1"/>
    <col min="2762" max="2763" width="10.46484375" style="74" customWidth="1"/>
    <col min="2764" max="2764" width="8.33203125" style="74" customWidth="1"/>
    <col min="2765" max="2765" width="8.1328125" style="74" customWidth="1"/>
    <col min="2766" max="2766" width="8.33203125" style="74" customWidth="1"/>
    <col min="2767" max="2767" width="8.1328125" style="74" customWidth="1"/>
    <col min="2768" max="2768" width="8.33203125" style="74" customWidth="1"/>
    <col min="2769" max="2769" width="8.1328125" style="74" customWidth="1"/>
    <col min="2770" max="2770" width="8.33203125" style="74" customWidth="1"/>
    <col min="2771" max="2773" width="8.1328125" style="74" customWidth="1"/>
    <col min="2774" max="2774" width="8.33203125" style="74" customWidth="1"/>
    <col min="2775" max="2775" width="8.1328125" style="74" customWidth="1"/>
    <col min="2776" max="2776" width="12" style="74" customWidth="1"/>
    <col min="2777" max="2778" width="10.33203125" style="74" customWidth="1"/>
    <col min="2779" max="2779" width="15.1328125" style="74" customWidth="1"/>
    <col min="2780" max="3014" width="8.6640625" style="74"/>
    <col min="3015" max="3015" width="4" style="74" customWidth="1"/>
    <col min="3016" max="3016" width="14.6640625" style="74" customWidth="1"/>
    <col min="3017" max="3017" width="17" style="74" customWidth="1"/>
    <col min="3018" max="3019" width="10.46484375" style="74" customWidth="1"/>
    <col min="3020" max="3020" width="8.33203125" style="74" customWidth="1"/>
    <col min="3021" max="3021" width="8.1328125" style="74" customWidth="1"/>
    <col min="3022" max="3022" width="8.33203125" style="74" customWidth="1"/>
    <col min="3023" max="3023" width="8.1328125" style="74" customWidth="1"/>
    <col min="3024" max="3024" width="8.33203125" style="74" customWidth="1"/>
    <col min="3025" max="3025" width="8.1328125" style="74" customWidth="1"/>
    <col min="3026" max="3026" width="8.33203125" style="74" customWidth="1"/>
    <col min="3027" max="3029" width="8.1328125" style="74" customWidth="1"/>
    <col min="3030" max="3030" width="8.33203125" style="74" customWidth="1"/>
    <col min="3031" max="3031" width="8.1328125" style="74" customWidth="1"/>
    <col min="3032" max="3032" width="12" style="74" customWidth="1"/>
    <col min="3033" max="3034" width="10.33203125" style="74" customWidth="1"/>
    <col min="3035" max="3035" width="15.1328125" style="74" customWidth="1"/>
    <col min="3036" max="3270" width="8.6640625" style="74"/>
    <col min="3271" max="3271" width="4" style="74" customWidth="1"/>
    <col min="3272" max="3272" width="14.6640625" style="74" customWidth="1"/>
    <col min="3273" max="3273" width="17" style="74" customWidth="1"/>
    <col min="3274" max="3275" width="10.46484375" style="74" customWidth="1"/>
    <col min="3276" max="3276" width="8.33203125" style="74" customWidth="1"/>
    <col min="3277" max="3277" width="8.1328125" style="74" customWidth="1"/>
    <col min="3278" max="3278" width="8.33203125" style="74" customWidth="1"/>
    <col min="3279" max="3279" width="8.1328125" style="74" customWidth="1"/>
    <col min="3280" max="3280" width="8.33203125" style="74" customWidth="1"/>
    <col min="3281" max="3281" width="8.1328125" style="74" customWidth="1"/>
    <col min="3282" max="3282" width="8.33203125" style="74" customWidth="1"/>
    <col min="3283" max="3285" width="8.1328125" style="74" customWidth="1"/>
    <col min="3286" max="3286" width="8.33203125" style="74" customWidth="1"/>
    <col min="3287" max="3287" width="8.1328125" style="74" customWidth="1"/>
    <col min="3288" max="3288" width="12" style="74" customWidth="1"/>
    <col min="3289" max="3290" width="10.33203125" style="74" customWidth="1"/>
    <col min="3291" max="3291" width="15.1328125" style="74" customWidth="1"/>
    <col min="3292" max="3526" width="8.6640625" style="74"/>
    <col min="3527" max="3527" width="4" style="74" customWidth="1"/>
    <col min="3528" max="3528" width="14.6640625" style="74" customWidth="1"/>
    <col min="3529" max="3529" width="17" style="74" customWidth="1"/>
    <col min="3530" max="3531" width="10.46484375" style="74" customWidth="1"/>
    <col min="3532" max="3532" width="8.33203125" style="74" customWidth="1"/>
    <col min="3533" max="3533" width="8.1328125" style="74" customWidth="1"/>
    <col min="3534" max="3534" width="8.33203125" style="74" customWidth="1"/>
    <col min="3535" max="3535" width="8.1328125" style="74" customWidth="1"/>
    <col min="3536" max="3536" width="8.33203125" style="74" customWidth="1"/>
    <col min="3537" max="3537" width="8.1328125" style="74" customWidth="1"/>
    <col min="3538" max="3538" width="8.33203125" style="74" customWidth="1"/>
    <col min="3539" max="3541" width="8.1328125" style="74" customWidth="1"/>
    <col min="3542" max="3542" width="8.33203125" style="74" customWidth="1"/>
    <col min="3543" max="3543" width="8.1328125" style="74" customWidth="1"/>
    <col min="3544" max="3544" width="12" style="74" customWidth="1"/>
    <col min="3545" max="3546" width="10.33203125" style="74" customWidth="1"/>
    <col min="3547" max="3547" width="15.1328125" style="74" customWidth="1"/>
    <col min="3548" max="3782" width="8.6640625" style="74"/>
    <col min="3783" max="3783" width="4" style="74" customWidth="1"/>
    <col min="3784" max="3784" width="14.6640625" style="74" customWidth="1"/>
    <col min="3785" max="3785" width="17" style="74" customWidth="1"/>
    <col min="3786" max="3787" width="10.46484375" style="74" customWidth="1"/>
    <col min="3788" max="3788" width="8.33203125" style="74" customWidth="1"/>
    <col min="3789" max="3789" width="8.1328125" style="74" customWidth="1"/>
    <col min="3790" max="3790" width="8.33203125" style="74" customWidth="1"/>
    <col min="3791" max="3791" width="8.1328125" style="74" customWidth="1"/>
    <col min="3792" max="3792" width="8.33203125" style="74" customWidth="1"/>
    <col min="3793" max="3793" width="8.1328125" style="74" customWidth="1"/>
    <col min="3794" max="3794" width="8.33203125" style="74" customWidth="1"/>
    <col min="3795" max="3797" width="8.1328125" style="74" customWidth="1"/>
    <col min="3798" max="3798" width="8.33203125" style="74" customWidth="1"/>
    <col min="3799" max="3799" width="8.1328125" style="74" customWidth="1"/>
    <col min="3800" max="3800" width="12" style="74" customWidth="1"/>
    <col min="3801" max="3802" width="10.33203125" style="74" customWidth="1"/>
    <col min="3803" max="3803" width="15.1328125" style="74" customWidth="1"/>
    <col min="3804" max="4038" width="8.6640625" style="74"/>
    <col min="4039" max="4039" width="4" style="74" customWidth="1"/>
    <col min="4040" max="4040" width="14.6640625" style="74" customWidth="1"/>
    <col min="4041" max="4041" width="17" style="74" customWidth="1"/>
    <col min="4042" max="4043" width="10.46484375" style="74" customWidth="1"/>
    <col min="4044" max="4044" width="8.33203125" style="74" customWidth="1"/>
    <col min="4045" max="4045" width="8.1328125" style="74" customWidth="1"/>
    <col min="4046" max="4046" width="8.33203125" style="74" customWidth="1"/>
    <col min="4047" max="4047" width="8.1328125" style="74" customWidth="1"/>
    <col min="4048" max="4048" width="8.33203125" style="74" customWidth="1"/>
    <col min="4049" max="4049" width="8.1328125" style="74" customWidth="1"/>
    <col min="4050" max="4050" width="8.33203125" style="74" customWidth="1"/>
    <col min="4051" max="4053" width="8.1328125" style="74" customWidth="1"/>
    <col min="4054" max="4054" width="8.33203125" style="74" customWidth="1"/>
    <col min="4055" max="4055" width="8.1328125" style="74" customWidth="1"/>
    <col min="4056" max="4056" width="12" style="74" customWidth="1"/>
    <col min="4057" max="4058" width="10.33203125" style="74" customWidth="1"/>
    <col min="4059" max="4059" width="15.1328125" style="74" customWidth="1"/>
    <col min="4060" max="4294" width="8.6640625" style="74"/>
    <col min="4295" max="4295" width="4" style="74" customWidth="1"/>
    <col min="4296" max="4296" width="14.6640625" style="74" customWidth="1"/>
    <col min="4297" max="4297" width="17" style="74" customWidth="1"/>
    <col min="4298" max="4299" width="10.46484375" style="74" customWidth="1"/>
    <col min="4300" max="4300" width="8.33203125" style="74" customWidth="1"/>
    <col min="4301" max="4301" width="8.1328125" style="74" customWidth="1"/>
    <col min="4302" max="4302" width="8.33203125" style="74" customWidth="1"/>
    <col min="4303" max="4303" width="8.1328125" style="74" customWidth="1"/>
    <col min="4304" max="4304" width="8.33203125" style="74" customWidth="1"/>
    <col min="4305" max="4305" width="8.1328125" style="74" customWidth="1"/>
    <col min="4306" max="4306" width="8.33203125" style="74" customWidth="1"/>
    <col min="4307" max="4309" width="8.1328125" style="74" customWidth="1"/>
    <col min="4310" max="4310" width="8.33203125" style="74" customWidth="1"/>
    <col min="4311" max="4311" width="8.1328125" style="74" customWidth="1"/>
    <col min="4312" max="4312" width="12" style="74" customWidth="1"/>
    <col min="4313" max="4314" width="10.33203125" style="74" customWidth="1"/>
    <col min="4315" max="4315" width="15.1328125" style="74" customWidth="1"/>
    <col min="4316" max="4550" width="8.6640625" style="74"/>
    <col min="4551" max="4551" width="4" style="74" customWidth="1"/>
    <col min="4552" max="4552" width="14.6640625" style="74" customWidth="1"/>
    <col min="4553" max="4553" width="17" style="74" customWidth="1"/>
    <col min="4554" max="4555" width="10.46484375" style="74" customWidth="1"/>
    <col min="4556" max="4556" width="8.33203125" style="74" customWidth="1"/>
    <col min="4557" max="4557" width="8.1328125" style="74" customWidth="1"/>
    <col min="4558" max="4558" width="8.33203125" style="74" customWidth="1"/>
    <col min="4559" max="4559" width="8.1328125" style="74" customWidth="1"/>
    <col min="4560" max="4560" width="8.33203125" style="74" customWidth="1"/>
    <col min="4561" max="4561" width="8.1328125" style="74" customWidth="1"/>
    <col min="4562" max="4562" width="8.33203125" style="74" customWidth="1"/>
    <col min="4563" max="4565" width="8.1328125" style="74" customWidth="1"/>
    <col min="4566" max="4566" width="8.33203125" style="74" customWidth="1"/>
    <col min="4567" max="4567" width="8.1328125" style="74" customWidth="1"/>
    <col min="4568" max="4568" width="12" style="74" customWidth="1"/>
    <col min="4569" max="4570" width="10.33203125" style="74" customWidth="1"/>
    <col min="4571" max="4571" width="15.1328125" style="74" customWidth="1"/>
    <col min="4572" max="4806" width="8.6640625" style="74"/>
    <col min="4807" max="4807" width="4" style="74" customWidth="1"/>
    <col min="4808" max="4808" width="14.6640625" style="74" customWidth="1"/>
    <col min="4809" max="4809" width="17" style="74" customWidth="1"/>
    <col min="4810" max="4811" width="10.46484375" style="74" customWidth="1"/>
    <col min="4812" max="4812" width="8.33203125" style="74" customWidth="1"/>
    <col min="4813" max="4813" width="8.1328125" style="74" customWidth="1"/>
    <col min="4814" max="4814" width="8.33203125" style="74" customWidth="1"/>
    <col min="4815" max="4815" width="8.1328125" style="74" customWidth="1"/>
    <col min="4816" max="4816" width="8.33203125" style="74" customWidth="1"/>
    <col min="4817" max="4817" width="8.1328125" style="74" customWidth="1"/>
    <col min="4818" max="4818" width="8.33203125" style="74" customWidth="1"/>
    <col min="4819" max="4821" width="8.1328125" style="74" customWidth="1"/>
    <col min="4822" max="4822" width="8.33203125" style="74" customWidth="1"/>
    <col min="4823" max="4823" width="8.1328125" style="74" customWidth="1"/>
    <col min="4824" max="4824" width="12" style="74" customWidth="1"/>
    <col min="4825" max="4826" width="10.33203125" style="74" customWidth="1"/>
    <col min="4827" max="4827" width="15.1328125" style="74" customWidth="1"/>
    <col min="4828" max="5062" width="8.6640625" style="74"/>
    <col min="5063" max="5063" width="4" style="74" customWidth="1"/>
    <col min="5064" max="5064" width="14.6640625" style="74" customWidth="1"/>
    <col min="5065" max="5065" width="17" style="74" customWidth="1"/>
    <col min="5066" max="5067" width="10.46484375" style="74" customWidth="1"/>
    <col min="5068" max="5068" width="8.33203125" style="74" customWidth="1"/>
    <col min="5069" max="5069" width="8.1328125" style="74" customWidth="1"/>
    <col min="5070" max="5070" width="8.33203125" style="74" customWidth="1"/>
    <col min="5071" max="5071" width="8.1328125" style="74" customWidth="1"/>
    <col min="5072" max="5072" width="8.33203125" style="74" customWidth="1"/>
    <col min="5073" max="5073" width="8.1328125" style="74" customWidth="1"/>
    <col min="5074" max="5074" width="8.33203125" style="74" customWidth="1"/>
    <col min="5075" max="5077" width="8.1328125" style="74" customWidth="1"/>
    <col min="5078" max="5078" width="8.33203125" style="74" customWidth="1"/>
    <col min="5079" max="5079" width="8.1328125" style="74" customWidth="1"/>
    <col min="5080" max="5080" width="12" style="74" customWidth="1"/>
    <col min="5081" max="5082" width="10.33203125" style="74" customWidth="1"/>
    <col min="5083" max="5083" width="15.1328125" style="74" customWidth="1"/>
    <col min="5084" max="5318" width="8.6640625" style="74"/>
    <col min="5319" max="5319" width="4" style="74" customWidth="1"/>
    <col min="5320" max="5320" width="14.6640625" style="74" customWidth="1"/>
    <col min="5321" max="5321" width="17" style="74" customWidth="1"/>
    <col min="5322" max="5323" width="10.46484375" style="74" customWidth="1"/>
    <col min="5324" max="5324" width="8.33203125" style="74" customWidth="1"/>
    <col min="5325" max="5325" width="8.1328125" style="74" customWidth="1"/>
    <col min="5326" max="5326" width="8.33203125" style="74" customWidth="1"/>
    <col min="5327" max="5327" width="8.1328125" style="74" customWidth="1"/>
    <col min="5328" max="5328" width="8.33203125" style="74" customWidth="1"/>
    <col min="5329" max="5329" width="8.1328125" style="74" customWidth="1"/>
    <col min="5330" max="5330" width="8.33203125" style="74" customWidth="1"/>
    <col min="5331" max="5333" width="8.1328125" style="74" customWidth="1"/>
    <col min="5334" max="5334" width="8.33203125" style="74" customWidth="1"/>
    <col min="5335" max="5335" width="8.1328125" style="74" customWidth="1"/>
    <col min="5336" max="5336" width="12" style="74" customWidth="1"/>
    <col min="5337" max="5338" width="10.33203125" style="74" customWidth="1"/>
    <col min="5339" max="5339" width="15.1328125" style="74" customWidth="1"/>
    <col min="5340" max="5574" width="8.6640625" style="74"/>
    <col min="5575" max="5575" width="4" style="74" customWidth="1"/>
    <col min="5576" max="5576" width="14.6640625" style="74" customWidth="1"/>
    <col min="5577" max="5577" width="17" style="74" customWidth="1"/>
    <col min="5578" max="5579" width="10.46484375" style="74" customWidth="1"/>
    <col min="5580" max="5580" width="8.33203125" style="74" customWidth="1"/>
    <col min="5581" max="5581" width="8.1328125" style="74" customWidth="1"/>
    <col min="5582" max="5582" width="8.33203125" style="74" customWidth="1"/>
    <col min="5583" max="5583" width="8.1328125" style="74" customWidth="1"/>
    <col min="5584" max="5584" width="8.33203125" style="74" customWidth="1"/>
    <col min="5585" max="5585" width="8.1328125" style="74" customWidth="1"/>
    <col min="5586" max="5586" width="8.33203125" style="74" customWidth="1"/>
    <col min="5587" max="5589" width="8.1328125" style="74" customWidth="1"/>
    <col min="5590" max="5590" width="8.33203125" style="74" customWidth="1"/>
    <col min="5591" max="5591" width="8.1328125" style="74" customWidth="1"/>
    <col min="5592" max="5592" width="12" style="74" customWidth="1"/>
    <col min="5593" max="5594" width="10.33203125" style="74" customWidth="1"/>
    <col min="5595" max="5595" width="15.1328125" style="74" customWidth="1"/>
    <col min="5596" max="5830" width="8.6640625" style="74"/>
    <col min="5831" max="5831" width="4" style="74" customWidth="1"/>
    <col min="5832" max="5832" width="14.6640625" style="74" customWidth="1"/>
    <col min="5833" max="5833" width="17" style="74" customWidth="1"/>
    <col min="5834" max="5835" width="10.46484375" style="74" customWidth="1"/>
    <col min="5836" max="5836" width="8.33203125" style="74" customWidth="1"/>
    <col min="5837" max="5837" width="8.1328125" style="74" customWidth="1"/>
    <col min="5838" max="5838" width="8.33203125" style="74" customWidth="1"/>
    <col min="5839" max="5839" width="8.1328125" style="74" customWidth="1"/>
    <col min="5840" max="5840" width="8.33203125" style="74" customWidth="1"/>
    <col min="5841" max="5841" width="8.1328125" style="74" customWidth="1"/>
    <col min="5842" max="5842" width="8.33203125" style="74" customWidth="1"/>
    <col min="5843" max="5845" width="8.1328125" style="74" customWidth="1"/>
    <col min="5846" max="5846" width="8.33203125" style="74" customWidth="1"/>
    <col min="5847" max="5847" width="8.1328125" style="74" customWidth="1"/>
    <col min="5848" max="5848" width="12" style="74" customWidth="1"/>
    <col min="5849" max="5850" width="10.33203125" style="74" customWidth="1"/>
    <col min="5851" max="5851" width="15.1328125" style="74" customWidth="1"/>
    <col min="5852" max="6086" width="8.6640625" style="74"/>
    <col min="6087" max="6087" width="4" style="74" customWidth="1"/>
    <col min="6088" max="6088" width="14.6640625" style="74" customWidth="1"/>
    <col min="6089" max="6089" width="17" style="74" customWidth="1"/>
    <col min="6090" max="6091" width="10.46484375" style="74" customWidth="1"/>
    <col min="6092" max="6092" width="8.33203125" style="74" customWidth="1"/>
    <col min="6093" max="6093" width="8.1328125" style="74" customWidth="1"/>
    <col min="6094" max="6094" width="8.33203125" style="74" customWidth="1"/>
    <col min="6095" max="6095" width="8.1328125" style="74" customWidth="1"/>
    <col min="6096" max="6096" width="8.33203125" style="74" customWidth="1"/>
    <col min="6097" max="6097" width="8.1328125" style="74" customWidth="1"/>
    <col min="6098" max="6098" width="8.33203125" style="74" customWidth="1"/>
    <col min="6099" max="6101" width="8.1328125" style="74" customWidth="1"/>
    <col min="6102" max="6102" width="8.33203125" style="74" customWidth="1"/>
    <col min="6103" max="6103" width="8.1328125" style="74" customWidth="1"/>
    <col min="6104" max="6104" width="12" style="74" customWidth="1"/>
    <col min="6105" max="6106" width="10.33203125" style="74" customWidth="1"/>
    <col min="6107" max="6107" width="15.1328125" style="74" customWidth="1"/>
    <col min="6108" max="6342" width="8.6640625" style="74"/>
    <col min="6343" max="6343" width="4" style="74" customWidth="1"/>
    <col min="6344" max="6344" width="14.6640625" style="74" customWidth="1"/>
    <col min="6345" max="6345" width="17" style="74" customWidth="1"/>
    <col min="6346" max="6347" width="10.46484375" style="74" customWidth="1"/>
    <col min="6348" max="6348" width="8.33203125" style="74" customWidth="1"/>
    <col min="6349" max="6349" width="8.1328125" style="74" customWidth="1"/>
    <col min="6350" max="6350" width="8.33203125" style="74" customWidth="1"/>
    <col min="6351" max="6351" width="8.1328125" style="74" customWidth="1"/>
    <col min="6352" max="6352" width="8.33203125" style="74" customWidth="1"/>
    <col min="6353" max="6353" width="8.1328125" style="74" customWidth="1"/>
    <col min="6354" max="6354" width="8.33203125" style="74" customWidth="1"/>
    <col min="6355" max="6357" width="8.1328125" style="74" customWidth="1"/>
    <col min="6358" max="6358" width="8.33203125" style="74" customWidth="1"/>
    <col min="6359" max="6359" width="8.1328125" style="74" customWidth="1"/>
    <col min="6360" max="6360" width="12" style="74" customWidth="1"/>
    <col min="6361" max="6362" width="10.33203125" style="74" customWidth="1"/>
    <col min="6363" max="6363" width="15.1328125" style="74" customWidth="1"/>
    <col min="6364" max="6598" width="8.6640625" style="74"/>
    <col min="6599" max="6599" width="4" style="74" customWidth="1"/>
    <col min="6600" max="6600" width="14.6640625" style="74" customWidth="1"/>
    <col min="6601" max="6601" width="17" style="74" customWidth="1"/>
    <col min="6602" max="6603" width="10.46484375" style="74" customWidth="1"/>
    <col min="6604" max="6604" width="8.33203125" style="74" customWidth="1"/>
    <col min="6605" max="6605" width="8.1328125" style="74" customWidth="1"/>
    <col min="6606" max="6606" width="8.33203125" style="74" customWidth="1"/>
    <col min="6607" max="6607" width="8.1328125" style="74" customWidth="1"/>
    <col min="6608" max="6608" width="8.33203125" style="74" customWidth="1"/>
    <col min="6609" max="6609" width="8.1328125" style="74" customWidth="1"/>
    <col min="6610" max="6610" width="8.33203125" style="74" customWidth="1"/>
    <col min="6611" max="6613" width="8.1328125" style="74" customWidth="1"/>
    <col min="6614" max="6614" width="8.33203125" style="74" customWidth="1"/>
    <col min="6615" max="6615" width="8.1328125" style="74" customWidth="1"/>
    <col min="6616" max="6616" width="12" style="74" customWidth="1"/>
    <col min="6617" max="6618" width="10.33203125" style="74" customWidth="1"/>
    <col min="6619" max="6619" width="15.1328125" style="74" customWidth="1"/>
    <col min="6620" max="6854" width="8.6640625" style="74"/>
    <col min="6855" max="6855" width="4" style="74" customWidth="1"/>
    <col min="6856" max="6856" width="14.6640625" style="74" customWidth="1"/>
    <col min="6857" max="6857" width="17" style="74" customWidth="1"/>
    <col min="6858" max="6859" width="10.46484375" style="74" customWidth="1"/>
    <col min="6860" max="6860" width="8.33203125" style="74" customWidth="1"/>
    <col min="6861" max="6861" width="8.1328125" style="74" customWidth="1"/>
    <col min="6862" max="6862" width="8.33203125" style="74" customWidth="1"/>
    <col min="6863" max="6863" width="8.1328125" style="74" customWidth="1"/>
    <col min="6864" max="6864" width="8.33203125" style="74" customWidth="1"/>
    <col min="6865" max="6865" width="8.1328125" style="74" customWidth="1"/>
    <col min="6866" max="6866" width="8.33203125" style="74" customWidth="1"/>
    <col min="6867" max="6869" width="8.1328125" style="74" customWidth="1"/>
    <col min="6870" max="6870" width="8.33203125" style="74" customWidth="1"/>
    <col min="6871" max="6871" width="8.1328125" style="74" customWidth="1"/>
    <col min="6872" max="6872" width="12" style="74" customWidth="1"/>
    <col min="6873" max="6874" width="10.33203125" style="74" customWidth="1"/>
    <col min="6875" max="6875" width="15.1328125" style="74" customWidth="1"/>
    <col min="6876" max="7110" width="8.6640625" style="74"/>
    <col min="7111" max="7111" width="4" style="74" customWidth="1"/>
    <col min="7112" max="7112" width="14.6640625" style="74" customWidth="1"/>
    <col min="7113" max="7113" width="17" style="74" customWidth="1"/>
    <col min="7114" max="7115" width="10.46484375" style="74" customWidth="1"/>
    <col min="7116" max="7116" width="8.33203125" style="74" customWidth="1"/>
    <col min="7117" max="7117" width="8.1328125" style="74" customWidth="1"/>
    <col min="7118" max="7118" width="8.33203125" style="74" customWidth="1"/>
    <col min="7119" max="7119" width="8.1328125" style="74" customWidth="1"/>
    <col min="7120" max="7120" width="8.33203125" style="74" customWidth="1"/>
    <col min="7121" max="7121" width="8.1328125" style="74" customWidth="1"/>
    <col min="7122" max="7122" width="8.33203125" style="74" customWidth="1"/>
    <col min="7123" max="7125" width="8.1328125" style="74" customWidth="1"/>
    <col min="7126" max="7126" width="8.33203125" style="74" customWidth="1"/>
    <col min="7127" max="7127" width="8.1328125" style="74" customWidth="1"/>
    <col min="7128" max="7128" width="12" style="74" customWidth="1"/>
    <col min="7129" max="7130" width="10.33203125" style="74" customWidth="1"/>
    <col min="7131" max="7131" width="15.1328125" style="74" customWidth="1"/>
    <col min="7132" max="7366" width="8.6640625" style="74"/>
    <col min="7367" max="7367" width="4" style="74" customWidth="1"/>
    <col min="7368" max="7368" width="14.6640625" style="74" customWidth="1"/>
    <col min="7369" max="7369" width="17" style="74" customWidth="1"/>
    <col min="7370" max="7371" width="10.46484375" style="74" customWidth="1"/>
    <col min="7372" max="7372" width="8.33203125" style="74" customWidth="1"/>
    <col min="7373" max="7373" width="8.1328125" style="74" customWidth="1"/>
    <col min="7374" max="7374" width="8.33203125" style="74" customWidth="1"/>
    <col min="7375" max="7375" width="8.1328125" style="74" customWidth="1"/>
    <col min="7376" max="7376" width="8.33203125" style="74" customWidth="1"/>
    <col min="7377" max="7377" width="8.1328125" style="74" customWidth="1"/>
    <col min="7378" max="7378" width="8.33203125" style="74" customWidth="1"/>
    <col min="7379" max="7381" width="8.1328125" style="74" customWidth="1"/>
    <col min="7382" max="7382" width="8.33203125" style="74" customWidth="1"/>
    <col min="7383" max="7383" width="8.1328125" style="74" customWidth="1"/>
    <col min="7384" max="7384" width="12" style="74" customWidth="1"/>
    <col min="7385" max="7386" width="10.33203125" style="74" customWidth="1"/>
    <col min="7387" max="7387" width="15.1328125" style="74" customWidth="1"/>
    <col min="7388" max="7622" width="8.6640625" style="74"/>
    <col min="7623" max="7623" width="4" style="74" customWidth="1"/>
    <col min="7624" max="7624" width="14.6640625" style="74" customWidth="1"/>
    <col min="7625" max="7625" width="17" style="74" customWidth="1"/>
    <col min="7626" max="7627" width="10.46484375" style="74" customWidth="1"/>
    <col min="7628" max="7628" width="8.33203125" style="74" customWidth="1"/>
    <col min="7629" max="7629" width="8.1328125" style="74" customWidth="1"/>
    <col min="7630" max="7630" width="8.33203125" style="74" customWidth="1"/>
    <col min="7631" max="7631" width="8.1328125" style="74" customWidth="1"/>
    <col min="7632" max="7632" width="8.33203125" style="74" customWidth="1"/>
    <col min="7633" max="7633" width="8.1328125" style="74" customWidth="1"/>
    <col min="7634" max="7634" width="8.33203125" style="74" customWidth="1"/>
    <col min="7635" max="7637" width="8.1328125" style="74" customWidth="1"/>
    <col min="7638" max="7638" width="8.33203125" style="74" customWidth="1"/>
    <col min="7639" max="7639" width="8.1328125" style="74" customWidth="1"/>
    <col min="7640" max="7640" width="12" style="74" customWidth="1"/>
    <col min="7641" max="7642" width="10.33203125" style="74" customWidth="1"/>
    <col min="7643" max="7643" width="15.1328125" style="74" customWidth="1"/>
    <col min="7644" max="7878" width="8.6640625" style="74"/>
    <col min="7879" max="7879" width="4" style="74" customWidth="1"/>
    <col min="7880" max="7880" width="14.6640625" style="74" customWidth="1"/>
    <col min="7881" max="7881" width="17" style="74" customWidth="1"/>
    <col min="7882" max="7883" width="10.46484375" style="74" customWidth="1"/>
    <col min="7884" max="7884" width="8.33203125" style="74" customWidth="1"/>
    <col min="7885" max="7885" width="8.1328125" style="74" customWidth="1"/>
    <col min="7886" max="7886" width="8.33203125" style="74" customWidth="1"/>
    <col min="7887" max="7887" width="8.1328125" style="74" customWidth="1"/>
    <col min="7888" max="7888" width="8.33203125" style="74" customWidth="1"/>
    <col min="7889" max="7889" width="8.1328125" style="74" customWidth="1"/>
    <col min="7890" max="7890" width="8.33203125" style="74" customWidth="1"/>
    <col min="7891" max="7893" width="8.1328125" style="74" customWidth="1"/>
    <col min="7894" max="7894" width="8.33203125" style="74" customWidth="1"/>
    <col min="7895" max="7895" width="8.1328125" style="74" customWidth="1"/>
    <col min="7896" max="7896" width="12" style="74" customWidth="1"/>
    <col min="7897" max="7898" width="10.33203125" style="74" customWidth="1"/>
    <col min="7899" max="7899" width="15.1328125" style="74" customWidth="1"/>
    <col min="7900" max="8134" width="8.6640625" style="74"/>
    <col min="8135" max="8135" width="4" style="74" customWidth="1"/>
    <col min="8136" max="8136" width="14.6640625" style="74" customWidth="1"/>
    <col min="8137" max="8137" width="17" style="74" customWidth="1"/>
    <col min="8138" max="8139" width="10.46484375" style="74" customWidth="1"/>
    <col min="8140" max="8140" width="8.33203125" style="74" customWidth="1"/>
    <col min="8141" max="8141" width="8.1328125" style="74" customWidth="1"/>
    <col min="8142" max="8142" width="8.33203125" style="74" customWidth="1"/>
    <col min="8143" max="8143" width="8.1328125" style="74" customWidth="1"/>
    <col min="8144" max="8144" width="8.33203125" style="74" customWidth="1"/>
    <col min="8145" max="8145" width="8.1328125" style="74" customWidth="1"/>
    <col min="8146" max="8146" width="8.33203125" style="74" customWidth="1"/>
    <col min="8147" max="8149" width="8.1328125" style="74" customWidth="1"/>
    <col min="8150" max="8150" width="8.33203125" style="74" customWidth="1"/>
    <col min="8151" max="8151" width="8.1328125" style="74" customWidth="1"/>
    <col min="8152" max="8152" width="12" style="74" customWidth="1"/>
    <col min="8153" max="8154" width="10.33203125" style="74" customWidth="1"/>
    <col min="8155" max="8155" width="15.1328125" style="74" customWidth="1"/>
    <col min="8156" max="8390" width="8.6640625" style="74"/>
    <col min="8391" max="8391" width="4" style="74" customWidth="1"/>
    <col min="8392" max="8392" width="14.6640625" style="74" customWidth="1"/>
    <col min="8393" max="8393" width="17" style="74" customWidth="1"/>
    <col min="8394" max="8395" width="10.46484375" style="74" customWidth="1"/>
    <col min="8396" max="8396" width="8.33203125" style="74" customWidth="1"/>
    <col min="8397" max="8397" width="8.1328125" style="74" customWidth="1"/>
    <col min="8398" max="8398" width="8.33203125" style="74" customWidth="1"/>
    <col min="8399" max="8399" width="8.1328125" style="74" customWidth="1"/>
    <col min="8400" max="8400" width="8.33203125" style="74" customWidth="1"/>
    <col min="8401" max="8401" width="8.1328125" style="74" customWidth="1"/>
    <col min="8402" max="8402" width="8.33203125" style="74" customWidth="1"/>
    <col min="8403" max="8405" width="8.1328125" style="74" customWidth="1"/>
    <col min="8406" max="8406" width="8.33203125" style="74" customWidth="1"/>
    <col min="8407" max="8407" width="8.1328125" style="74" customWidth="1"/>
    <col min="8408" max="8408" width="12" style="74" customWidth="1"/>
    <col min="8409" max="8410" width="10.33203125" style="74" customWidth="1"/>
    <col min="8411" max="8411" width="15.1328125" style="74" customWidth="1"/>
    <col min="8412" max="8646" width="8.6640625" style="74"/>
    <col min="8647" max="8647" width="4" style="74" customWidth="1"/>
    <col min="8648" max="8648" width="14.6640625" style="74" customWidth="1"/>
    <col min="8649" max="8649" width="17" style="74" customWidth="1"/>
    <col min="8650" max="8651" width="10.46484375" style="74" customWidth="1"/>
    <col min="8652" max="8652" width="8.33203125" style="74" customWidth="1"/>
    <col min="8653" max="8653" width="8.1328125" style="74" customWidth="1"/>
    <col min="8654" max="8654" width="8.33203125" style="74" customWidth="1"/>
    <col min="8655" max="8655" width="8.1328125" style="74" customWidth="1"/>
    <col min="8656" max="8656" width="8.33203125" style="74" customWidth="1"/>
    <col min="8657" max="8657" width="8.1328125" style="74" customWidth="1"/>
    <col min="8658" max="8658" width="8.33203125" style="74" customWidth="1"/>
    <col min="8659" max="8661" width="8.1328125" style="74" customWidth="1"/>
    <col min="8662" max="8662" width="8.33203125" style="74" customWidth="1"/>
    <col min="8663" max="8663" width="8.1328125" style="74" customWidth="1"/>
    <col min="8664" max="8664" width="12" style="74" customWidth="1"/>
    <col min="8665" max="8666" width="10.33203125" style="74" customWidth="1"/>
    <col min="8667" max="8667" width="15.1328125" style="74" customWidth="1"/>
    <col min="8668" max="8902" width="8.6640625" style="74"/>
    <col min="8903" max="8903" width="4" style="74" customWidth="1"/>
    <col min="8904" max="8904" width="14.6640625" style="74" customWidth="1"/>
    <col min="8905" max="8905" width="17" style="74" customWidth="1"/>
    <col min="8906" max="8907" width="10.46484375" style="74" customWidth="1"/>
    <col min="8908" max="8908" width="8.33203125" style="74" customWidth="1"/>
    <col min="8909" max="8909" width="8.1328125" style="74" customWidth="1"/>
    <col min="8910" max="8910" width="8.33203125" style="74" customWidth="1"/>
    <col min="8911" max="8911" width="8.1328125" style="74" customWidth="1"/>
    <col min="8912" max="8912" width="8.33203125" style="74" customWidth="1"/>
    <col min="8913" max="8913" width="8.1328125" style="74" customWidth="1"/>
    <col min="8914" max="8914" width="8.33203125" style="74" customWidth="1"/>
    <col min="8915" max="8917" width="8.1328125" style="74" customWidth="1"/>
    <col min="8918" max="8918" width="8.33203125" style="74" customWidth="1"/>
    <col min="8919" max="8919" width="8.1328125" style="74" customWidth="1"/>
    <col min="8920" max="8920" width="12" style="74" customWidth="1"/>
    <col min="8921" max="8922" width="10.33203125" style="74" customWidth="1"/>
    <col min="8923" max="8923" width="15.1328125" style="74" customWidth="1"/>
    <col min="8924" max="9158" width="8.6640625" style="74"/>
    <col min="9159" max="9159" width="4" style="74" customWidth="1"/>
    <col min="9160" max="9160" width="14.6640625" style="74" customWidth="1"/>
    <col min="9161" max="9161" width="17" style="74" customWidth="1"/>
    <col min="9162" max="9163" width="10.46484375" style="74" customWidth="1"/>
    <col min="9164" max="9164" width="8.33203125" style="74" customWidth="1"/>
    <col min="9165" max="9165" width="8.1328125" style="74" customWidth="1"/>
    <col min="9166" max="9166" width="8.33203125" style="74" customWidth="1"/>
    <col min="9167" max="9167" width="8.1328125" style="74" customWidth="1"/>
    <col min="9168" max="9168" width="8.33203125" style="74" customWidth="1"/>
    <col min="9169" max="9169" width="8.1328125" style="74" customWidth="1"/>
    <col min="9170" max="9170" width="8.33203125" style="74" customWidth="1"/>
    <col min="9171" max="9173" width="8.1328125" style="74" customWidth="1"/>
    <col min="9174" max="9174" width="8.33203125" style="74" customWidth="1"/>
    <col min="9175" max="9175" width="8.1328125" style="74" customWidth="1"/>
    <col min="9176" max="9176" width="12" style="74" customWidth="1"/>
    <col min="9177" max="9178" width="10.33203125" style="74" customWidth="1"/>
    <col min="9179" max="9179" width="15.1328125" style="74" customWidth="1"/>
    <col min="9180" max="9414" width="8.6640625" style="74"/>
    <col min="9415" max="9415" width="4" style="74" customWidth="1"/>
    <col min="9416" max="9416" width="14.6640625" style="74" customWidth="1"/>
    <col min="9417" max="9417" width="17" style="74" customWidth="1"/>
    <col min="9418" max="9419" width="10.46484375" style="74" customWidth="1"/>
    <col min="9420" max="9420" width="8.33203125" style="74" customWidth="1"/>
    <col min="9421" max="9421" width="8.1328125" style="74" customWidth="1"/>
    <col min="9422" max="9422" width="8.33203125" style="74" customWidth="1"/>
    <col min="9423" max="9423" width="8.1328125" style="74" customWidth="1"/>
    <col min="9424" max="9424" width="8.33203125" style="74" customWidth="1"/>
    <col min="9425" max="9425" width="8.1328125" style="74" customWidth="1"/>
    <col min="9426" max="9426" width="8.33203125" style="74" customWidth="1"/>
    <col min="9427" max="9429" width="8.1328125" style="74" customWidth="1"/>
    <col min="9430" max="9430" width="8.33203125" style="74" customWidth="1"/>
    <col min="9431" max="9431" width="8.1328125" style="74" customWidth="1"/>
    <col min="9432" max="9432" width="12" style="74" customWidth="1"/>
    <col min="9433" max="9434" width="10.33203125" style="74" customWidth="1"/>
    <col min="9435" max="9435" width="15.1328125" style="74" customWidth="1"/>
    <col min="9436" max="9670" width="8.6640625" style="74"/>
    <col min="9671" max="9671" width="4" style="74" customWidth="1"/>
    <col min="9672" max="9672" width="14.6640625" style="74" customWidth="1"/>
    <col min="9673" max="9673" width="17" style="74" customWidth="1"/>
    <col min="9674" max="9675" width="10.46484375" style="74" customWidth="1"/>
    <col min="9676" max="9676" width="8.33203125" style="74" customWidth="1"/>
    <col min="9677" max="9677" width="8.1328125" style="74" customWidth="1"/>
    <col min="9678" max="9678" width="8.33203125" style="74" customWidth="1"/>
    <col min="9679" max="9679" width="8.1328125" style="74" customWidth="1"/>
    <col min="9680" max="9680" width="8.33203125" style="74" customWidth="1"/>
    <col min="9681" max="9681" width="8.1328125" style="74" customWidth="1"/>
    <col min="9682" max="9682" width="8.33203125" style="74" customWidth="1"/>
    <col min="9683" max="9685" width="8.1328125" style="74" customWidth="1"/>
    <col min="9686" max="9686" width="8.33203125" style="74" customWidth="1"/>
    <col min="9687" max="9687" width="8.1328125" style="74" customWidth="1"/>
    <col min="9688" max="9688" width="12" style="74" customWidth="1"/>
    <col min="9689" max="9690" width="10.33203125" style="74" customWidth="1"/>
    <col min="9691" max="9691" width="15.1328125" style="74" customWidth="1"/>
    <col min="9692" max="9926" width="8.6640625" style="74"/>
    <col min="9927" max="9927" width="4" style="74" customWidth="1"/>
    <col min="9928" max="9928" width="14.6640625" style="74" customWidth="1"/>
    <col min="9929" max="9929" width="17" style="74" customWidth="1"/>
    <col min="9930" max="9931" width="10.46484375" style="74" customWidth="1"/>
    <col min="9932" max="9932" width="8.33203125" style="74" customWidth="1"/>
    <col min="9933" max="9933" width="8.1328125" style="74" customWidth="1"/>
    <col min="9934" max="9934" width="8.33203125" style="74" customWidth="1"/>
    <col min="9935" max="9935" width="8.1328125" style="74" customWidth="1"/>
    <col min="9936" max="9936" width="8.33203125" style="74" customWidth="1"/>
    <col min="9937" max="9937" width="8.1328125" style="74" customWidth="1"/>
    <col min="9938" max="9938" width="8.33203125" style="74" customWidth="1"/>
    <col min="9939" max="9941" width="8.1328125" style="74" customWidth="1"/>
    <col min="9942" max="9942" width="8.33203125" style="74" customWidth="1"/>
    <col min="9943" max="9943" width="8.1328125" style="74" customWidth="1"/>
    <col min="9944" max="9944" width="12" style="74" customWidth="1"/>
    <col min="9945" max="9946" width="10.33203125" style="74" customWidth="1"/>
    <col min="9947" max="9947" width="15.1328125" style="74" customWidth="1"/>
    <col min="9948" max="10182" width="8.6640625" style="74"/>
    <col min="10183" max="10183" width="4" style="74" customWidth="1"/>
    <col min="10184" max="10184" width="14.6640625" style="74" customWidth="1"/>
    <col min="10185" max="10185" width="17" style="74" customWidth="1"/>
    <col min="10186" max="10187" width="10.46484375" style="74" customWidth="1"/>
    <col min="10188" max="10188" width="8.33203125" style="74" customWidth="1"/>
    <col min="10189" max="10189" width="8.1328125" style="74" customWidth="1"/>
    <col min="10190" max="10190" width="8.33203125" style="74" customWidth="1"/>
    <col min="10191" max="10191" width="8.1328125" style="74" customWidth="1"/>
    <col min="10192" max="10192" width="8.33203125" style="74" customWidth="1"/>
    <col min="10193" max="10193" width="8.1328125" style="74" customWidth="1"/>
    <col min="10194" max="10194" width="8.33203125" style="74" customWidth="1"/>
    <col min="10195" max="10197" width="8.1328125" style="74" customWidth="1"/>
    <col min="10198" max="10198" width="8.33203125" style="74" customWidth="1"/>
    <col min="10199" max="10199" width="8.1328125" style="74" customWidth="1"/>
    <col min="10200" max="10200" width="12" style="74" customWidth="1"/>
    <col min="10201" max="10202" width="10.33203125" style="74" customWidth="1"/>
    <col min="10203" max="10203" width="15.1328125" style="74" customWidth="1"/>
    <col min="10204" max="10438" width="8.6640625" style="74"/>
    <col min="10439" max="10439" width="4" style="74" customWidth="1"/>
    <col min="10440" max="10440" width="14.6640625" style="74" customWidth="1"/>
    <col min="10441" max="10441" width="17" style="74" customWidth="1"/>
    <col min="10442" max="10443" width="10.46484375" style="74" customWidth="1"/>
    <col min="10444" max="10444" width="8.33203125" style="74" customWidth="1"/>
    <col min="10445" max="10445" width="8.1328125" style="74" customWidth="1"/>
    <col min="10446" max="10446" width="8.33203125" style="74" customWidth="1"/>
    <col min="10447" max="10447" width="8.1328125" style="74" customWidth="1"/>
    <col min="10448" max="10448" width="8.33203125" style="74" customWidth="1"/>
    <col min="10449" max="10449" width="8.1328125" style="74" customWidth="1"/>
    <col min="10450" max="10450" width="8.33203125" style="74" customWidth="1"/>
    <col min="10451" max="10453" width="8.1328125" style="74" customWidth="1"/>
    <col min="10454" max="10454" width="8.33203125" style="74" customWidth="1"/>
    <col min="10455" max="10455" width="8.1328125" style="74" customWidth="1"/>
    <col min="10456" max="10456" width="12" style="74" customWidth="1"/>
    <col min="10457" max="10458" width="10.33203125" style="74" customWidth="1"/>
    <col min="10459" max="10459" width="15.1328125" style="74" customWidth="1"/>
    <col min="10460" max="10694" width="8.6640625" style="74"/>
    <col min="10695" max="10695" width="4" style="74" customWidth="1"/>
    <col min="10696" max="10696" width="14.6640625" style="74" customWidth="1"/>
    <col min="10697" max="10697" width="17" style="74" customWidth="1"/>
    <col min="10698" max="10699" width="10.46484375" style="74" customWidth="1"/>
    <col min="10700" max="10700" width="8.33203125" style="74" customWidth="1"/>
    <col min="10701" max="10701" width="8.1328125" style="74" customWidth="1"/>
    <col min="10702" max="10702" width="8.33203125" style="74" customWidth="1"/>
    <col min="10703" max="10703" width="8.1328125" style="74" customWidth="1"/>
    <col min="10704" max="10704" width="8.33203125" style="74" customWidth="1"/>
    <col min="10705" max="10705" width="8.1328125" style="74" customWidth="1"/>
    <col min="10706" max="10706" width="8.33203125" style="74" customWidth="1"/>
    <col min="10707" max="10709" width="8.1328125" style="74" customWidth="1"/>
    <col min="10710" max="10710" width="8.33203125" style="74" customWidth="1"/>
    <col min="10711" max="10711" width="8.1328125" style="74" customWidth="1"/>
    <col min="10712" max="10712" width="12" style="74" customWidth="1"/>
    <col min="10713" max="10714" width="10.33203125" style="74" customWidth="1"/>
    <col min="10715" max="10715" width="15.1328125" style="74" customWidth="1"/>
    <col min="10716" max="10950" width="8.6640625" style="74"/>
    <col min="10951" max="10951" width="4" style="74" customWidth="1"/>
    <col min="10952" max="10952" width="14.6640625" style="74" customWidth="1"/>
    <col min="10953" max="10953" width="17" style="74" customWidth="1"/>
    <col min="10954" max="10955" width="10.46484375" style="74" customWidth="1"/>
    <col min="10956" max="10956" width="8.33203125" style="74" customWidth="1"/>
    <col min="10957" max="10957" width="8.1328125" style="74" customWidth="1"/>
    <col min="10958" max="10958" width="8.33203125" style="74" customWidth="1"/>
    <col min="10959" max="10959" width="8.1328125" style="74" customWidth="1"/>
    <col min="10960" max="10960" width="8.33203125" style="74" customWidth="1"/>
    <col min="10961" max="10961" width="8.1328125" style="74" customWidth="1"/>
    <col min="10962" max="10962" width="8.33203125" style="74" customWidth="1"/>
    <col min="10963" max="10965" width="8.1328125" style="74" customWidth="1"/>
    <col min="10966" max="10966" width="8.33203125" style="74" customWidth="1"/>
    <col min="10967" max="10967" width="8.1328125" style="74" customWidth="1"/>
    <col min="10968" max="10968" width="12" style="74" customWidth="1"/>
    <col min="10969" max="10970" width="10.33203125" style="74" customWidth="1"/>
    <col min="10971" max="10971" width="15.1328125" style="74" customWidth="1"/>
    <col min="10972" max="11206" width="8.6640625" style="74"/>
    <col min="11207" max="11207" width="4" style="74" customWidth="1"/>
    <col min="11208" max="11208" width="14.6640625" style="74" customWidth="1"/>
    <col min="11209" max="11209" width="17" style="74" customWidth="1"/>
    <col min="11210" max="11211" width="10.46484375" style="74" customWidth="1"/>
    <col min="11212" max="11212" width="8.33203125" style="74" customWidth="1"/>
    <col min="11213" max="11213" width="8.1328125" style="74" customWidth="1"/>
    <col min="11214" max="11214" width="8.33203125" style="74" customWidth="1"/>
    <col min="11215" max="11215" width="8.1328125" style="74" customWidth="1"/>
    <col min="11216" max="11216" width="8.33203125" style="74" customWidth="1"/>
    <col min="11217" max="11217" width="8.1328125" style="74" customWidth="1"/>
    <col min="11218" max="11218" width="8.33203125" style="74" customWidth="1"/>
    <col min="11219" max="11221" width="8.1328125" style="74" customWidth="1"/>
    <col min="11222" max="11222" width="8.33203125" style="74" customWidth="1"/>
    <col min="11223" max="11223" width="8.1328125" style="74" customWidth="1"/>
    <col min="11224" max="11224" width="12" style="74" customWidth="1"/>
    <col min="11225" max="11226" width="10.33203125" style="74" customWidth="1"/>
    <col min="11227" max="11227" width="15.1328125" style="74" customWidth="1"/>
    <col min="11228" max="11462" width="8.6640625" style="74"/>
    <col min="11463" max="11463" width="4" style="74" customWidth="1"/>
    <col min="11464" max="11464" width="14.6640625" style="74" customWidth="1"/>
    <col min="11465" max="11465" width="17" style="74" customWidth="1"/>
    <col min="11466" max="11467" width="10.46484375" style="74" customWidth="1"/>
    <col min="11468" max="11468" width="8.33203125" style="74" customWidth="1"/>
    <col min="11469" max="11469" width="8.1328125" style="74" customWidth="1"/>
    <col min="11470" max="11470" width="8.33203125" style="74" customWidth="1"/>
    <col min="11471" max="11471" width="8.1328125" style="74" customWidth="1"/>
    <col min="11472" max="11472" width="8.33203125" style="74" customWidth="1"/>
    <col min="11473" max="11473" width="8.1328125" style="74" customWidth="1"/>
    <col min="11474" max="11474" width="8.33203125" style="74" customWidth="1"/>
    <col min="11475" max="11477" width="8.1328125" style="74" customWidth="1"/>
    <col min="11478" max="11478" width="8.33203125" style="74" customWidth="1"/>
    <col min="11479" max="11479" width="8.1328125" style="74" customWidth="1"/>
    <col min="11480" max="11480" width="12" style="74" customWidth="1"/>
    <col min="11481" max="11482" width="10.33203125" style="74" customWidth="1"/>
    <col min="11483" max="11483" width="15.1328125" style="74" customWidth="1"/>
    <col min="11484" max="11718" width="8.6640625" style="74"/>
    <col min="11719" max="11719" width="4" style="74" customWidth="1"/>
    <col min="11720" max="11720" width="14.6640625" style="74" customWidth="1"/>
    <col min="11721" max="11721" width="17" style="74" customWidth="1"/>
    <col min="11722" max="11723" width="10.46484375" style="74" customWidth="1"/>
    <col min="11724" max="11724" width="8.33203125" style="74" customWidth="1"/>
    <col min="11725" max="11725" width="8.1328125" style="74" customWidth="1"/>
    <col min="11726" max="11726" width="8.33203125" style="74" customWidth="1"/>
    <col min="11727" max="11727" width="8.1328125" style="74" customWidth="1"/>
    <col min="11728" max="11728" width="8.33203125" style="74" customWidth="1"/>
    <col min="11729" max="11729" width="8.1328125" style="74" customWidth="1"/>
    <col min="11730" max="11730" width="8.33203125" style="74" customWidth="1"/>
    <col min="11731" max="11733" width="8.1328125" style="74" customWidth="1"/>
    <col min="11734" max="11734" width="8.33203125" style="74" customWidth="1"/>
    <col min="11735" max="11735" width="8.1328125" style="74" customWidth="1"/>
    <col min="11736" max="11736" width="12" style="74" customWidth="1"/>
    <col min="11737" max="11738" width="10.33203125" style="74" customWidth="1"/>
    <col min="11739" max="11739" width="15.1328125" style="74" customWidth="1"/>
    <col min="11740" max="11974" width="8.6640625" style="74"/>
    <col min="11975" max="11975" width="4" style="74" customWidth="1"/>
    <col min="11976" max="11976" width="14.6640625" style="74" customWidth="1"/>
    <col min="11977" max="11977" width="17" style="74" customWidth="1"/>
    <col min="11978" max="11979" width="10.46484375" style="74" customWidth="1"/>
    <col min="11980" max="11980" width="8.33203125" style="74" customWidth="1"/>
    <col min="11981" max="11981" width="8.1328125" style="74" customWidth="1"/>
    <col min="11982" max="11982" width="8.33203125" style="74" customWidth="1"/>
    <col min="11983" max="11983" width="8.1328125" style="74" customWidth="1"/>
    <col min="11984" max="11984" width="8.33203125" style="74" customWidth="1"/>
    <col min="11985" max="11985" width="8.1328125" style="74" customWidth="1"/>
    <col min="11986" max="11986" width="8.33203125" style="74" customWidth="1"/>
    <col min="11987" max="11989" width="8.1328125" style="74" customWidth="1"/>
    <col min="11990" max="11990" width="8.33203125" style="74" customWidth="1"/>
    <col min="11991" max="11991" width="8.1328125" style="74" customWidth="1"/>
    <col min="11992" max="11992" width="12" style="74" customWidth="1"/>
    <col min="11993" max="11994" width="10.33203125" style="74" customWidth="1"/>
    <col min="11995" max="11995" width="15.1328125" style="74" customWidth="1"/>
    <col min="11996" max="12230" width="8.6640625" style="74"/>
    <col min="12231" max="12231" width="4" style="74" customWidth="1"/>
    <col min="12232" max="12232" width="14.6640625" style="74" customWidth="1"/>
    <col min="12233" max="12233" width="17" style="74" customWidth="1"/>
    <col min="12234" max="12235" width="10.46484375" style="74" customWidth="1"/>
    <col min="12236" max="12236" width="8.33203125" style="74" customWidth="1"/>
    <col min="12237" max="12237" width="8.1328125" style="74" customWidth="1"/>
    <col min="12238" max="12238" width="8.33203125" style="74" customWidth="1"/>
    <col min="12239" max="12239" width="8.1328125" style="74" customWidth="1"/>
    <col min="12240" max="12240" width="8.33203125" style="74" customWidth="1"/>
    <col min="12241" max="12241" width="8.1328125" style="74" customWidth="1"/>
    <col min="12242" max="12242" width="8.33203125" style="74" customWidth="1"/>
    <col min="12243" max="12245" width="8.1328125" style="74" customWidth="1"/>
    <col min="12246" max="12246" width="8.33203125" style="74" customWidth="1"/>
    <col min="12247" max="12247" width="8.1328125" style="74" customWidth="1"/>
    <col min="12248" max="12248" width="12" style="74" customWidth="1"/>
    <col min="12249" max="12250" width="10.33203125" style="74" customWidth="1"/>
    <col min="12251" max="12251" width="15.1328125" style="74" customWidth="1"/>
    <col min="12252" max="12486" width="8.6640625" style="74"/>
    <col min="12487" max="12487" width="4" style="74" customWidth="1"/>
    <col min="12488" max="12488" width="14.6640625" style="74" customWidth="1"/>
    <col min="12489" max="12489" width="17" style="74" customWidth="1"/>
    <col min="12490" max="12491" width="10.46484375" style="74" customWidth="1"/>
    <col min="12492" max="12492" width="8.33203125" style="74" customWidth="1"/>
    <col min="12493" max="12493" width="8.1328125" style="74" customWidth="1"/>
    <col min="12494" max="12494" width="8.33203125" style="74" customWidth="1"/>
    <col min="12495" max="12495" width="8.1328125" style="74" customWidth="1"/>
    <col min="12496" max="12496" width="8.33203125" style="74" customWidth="1"/>
    <col min="12497" max="12497" width="8.1328125" style="74" customWidth="1"/>
    <col min="12498" max="12498" width="8.33203125" style="74" customWidth="1"/>
    <col min="12499" max="12501" width="8.1328125" style="74" customWidth="1"/>
    <col min="12502" max="12502" width="8.33203125" style="74" customWidth="1"/>
    <col min="12503" max="12503" width="8.1328125" style="74" customWidth="1"/>
    <col min="12504" max="12504" width="12" style="74" customWidth="1"/>
    <col min="12505" max="12506" width="10.33203125" style="74" customWidth="1"/>
    <col min="12507" max="12507" width="15.1328125" style="74" customWidth="1"/>
    <col min="12508" max="12742" width="8.6640625" style="74"/>
    <col min="12743" max="12743" width="4" style="74" customWidth="1"/>
    <col min="12744" max="12744" width="14.6640625" style="74" customWidth="1"/>
    <col min="12745" max="12745" width="17" style="74" customWidth="1"/>
    <col min="12746" max="12747" width="10.46484375" style="74" customWidth="1"/>
    <col min="12748" max="12748" width="8.33203125" style="74" customWidth="1"/>
    <col min="12749" max="12749" width="8.1328125" style="74" customWidth="1"/>
    <col min="12750" max="12750" width="8.33203125" style="74" customWidth="1"/>
    <col min="12751" max="12751" width="8.1328125" style="74" customWidth="1"/>
    <col min="12752" max="12752" width="8.33203125" style="74" customWidth="1"/>
    <col min="12753" max="12753" width="8.1328125" style="74" customWidth="1"/>
    <col min="12754" max="12754" width="8.33203125" style="74" customWidth="1"/>
    <col min="12755" max="12757" width="8.1328125" style="74" customWidth="1"/>
    <col min="12758" max="12758" width="8.33203125" style="74" customWidth="1"/>
    <col min="12759" max="12759" width="8.1328125" style="74" customWidth="1"/>
    <col min="12760" max="12760" width="12" style="74" customWidth="1"/>
    <col min="12761" max="12762" width="10.33203125" style="74" customWidth="1"/>
    <col min="12763" max="12763" width="15.1328125" style="74" customWidth="1"/>
    <col min="12764" max="12998" width="8.6640625" style="74"/>
    <col min="12999" max="12999" width="4" style="74" customWidth="1"/>
    <col min="13000" max="13000" width="14.6640625" style="74" customWidth="1"/>
    <col min="13001" max="13001" width="17" style="74" customWidth="1"/>
    <col min="13002" max="13003" width="10.46484375" style="74" customWidth="1"/>
    <col min="13004" max="13004" width="8.33203125" style="74" customWidth="1"/>
    <col min="13005" max="13005" width="8.1328125" style="74" customWidth="1"/>
    <col min="13006" max="13006" width="8.33203125" style="74" customWidth="1"/>
    <col min="13007" max="13007" width="8.1328125" style="74" customWidth="1"/>
    <col min="13008" max="13008" width="8.33203125" style="74" customWidth="1"/>
    <col min="13009" max="13009" width="8.1328125" style="74" customWidth="1"/>
    <col min="13010" max="13010" width="8.33203125" style="74" customWidth="1"/>
    <col min="13011" max="13013" width="8.1328125" style="74" customWidth="1"/>
    <col min="13014" max="13014" width="8.33203125" style="74" customWidth="1"/>
    <col min="13015" max="13015" width="8.1328125" style="74" customWidth="1"/>
    <col min="13016" max="13016" width="12" style="74" customWidth="1"/>
    <col min="13017" max="13018" width="10.33203125" style="74" customWidth="1"/>
    <col min="13019" max="13019" width="15.1328125" style="74" customWidth="1"/>
    <col min="13020" max="13254" width="8.6640625" style="74"/>
    <col min="13255" max="13255" width="4" style="74" customWidth="1"/>
    <col min="13256" max="13256" width="14.6640625" style="74" customWidth="1"/>
    <col min="13257" max="13257" width="17" style="74" customWidth="1"/>
    <col min="13258" max="13259" width="10.46484375" style="74" customWidth="1"/>
    <col min="13260" max="13260" width="8.33203125" style="74" customWidth="1"/>
    <col min="13261" max="13261" width="8.1328125" style="74" customWidth="1"/>
    <col min="13262" max="13262" width="8.33203125" style="74" customWidth="1"/>
    <col min="13263" max="13263" width="8.1328125" style="74" customWidth="1"/>
    <col min="13264" max="13264" width="8.33203125" style="74" customWidth="1"/>
    <col min="13265" max="13265" width="8.1328125" style="74" customWidth="1"/>
    <col min="13266" max="13266" width="8.33203125" style="74" customWidth="1"/>
    <col min="13267" max="13269" width="8.1328125" style="74" customWidth="1"/>
    <col min="13270" max="13270" width="8.33203125" style="74" customWidth="1"/>
    <col min="13271" max="13271" width="8.1328125" style="74" customWidth="1"/>
    <col min="13272" max="13272" width="12" style="74" customWidth="1"/>
    <col min="13273" max="13274" width="10.33203125" style="74" customWidth="1"/>
    <col min="13275" max="13275" width="15.1328125" style="74" customWidth="1"/>
    <col min="13276" max="13510" width="8.6640625" style="74"/>
    <col min="13511" max="13511" width="4" style="74" customWidth="1"/>
    <col min="13512" max="13512" width="14.6640625" style="74" customWidth="1"/>
    <col min="13513" max="13513" width="17" style="74" customWidth="1"/>
    <col min="13514" max="13515" width="10.46484375" style="74" customWidth="1"/>
    <col min="13516" max="13516" width="8.33203125" style="74" customWidth="1"/>
    <col min="13517" max="13517" width="8.1328125" style="74" customWidth="1"/>
    <col min="13518" max="13518" width="8.33203125" style="74" customWidth="1"/>
    <col min="13519" max="13519" width="8.1328125" style="74" customWidth="1"/>
    <col min="13520" max="13520" width="8.33203125" style="74" customWidth="1"/>
    <col min="13521" max="13521" width="8.1328125" style="74" customWidth="1"/>
    <col min="13522" max="13522" width="8.33203125" style="74" customWidth="1"/>
    <col min="13523" max="13525" width="8.1328125" style="74" customWidth="1"/>
    <col min="13526" max="13526" width="8.33203125" style="74" customWidth="1"/>
    <col min="13527" max="13527" width="8.1328125" style="74" customWidth="1"/>
    <col min="13528" max="13528" width="12" style="74" customWidth="1"/>
    <col min="13529" max="13530" width="10.33203125" style="74" customWidth="1"/>
    <col min="13531" max="13531" width="15.1328125" style="74" customWidth="1"/>
    <col min="13532" max="13766" width="8.6640625" style="74"/>
    <col min="13767" max="13767" width="4" style="74" customWidth="1"/>
    <col min="13768" max="13768" width="14.6640625" style="74" customWidth="1"/>
    <col min="13769" max="13769" width="17" style="74" customWidth="1"/>
    <col min="13770" max="13771" width="10.46484375" style="74" customWidth="1"/>
    <col min="13772" max="13772" width="8.33203125" style="74" customWidth="1"/>
    <col min="13773" max="13773" width="8.1328125" style="74" customWidth="1"/>
    <col min="13774" max="13774" width="8.33203125" style="74" customWidth="1"/>
    <col min="13775" max="13775" width="8.1328125" style="74" customWidth="1"/>
    <col min="13776" max="13776" width="8.33203125" style="74" customWidth="1"/>
    <col min="13777" max="13777" width="8.1328125" style="74" customWidth="1"/>
    <col min="13778" max="13778" width="8.33203125" style="74" customWidth="1"/>
    <col min="13779" max="13781" width="8.1328125" style="74" customWidth="1"/>
    <col min="13782" max="13782" width="8.33203125" style="74" customWidth="1"/>
    <col min="13783" max="13783" width="8.1328125" style="74" customWidth="1"/>
    <col min="13784" max="13784" width="12" style="74" customWidth="1"/>
    <col min="13785" max="13786" width="10.33203125" style="74" customWidth="1"/>
    <col min="13787" max="13787" width="15.1328125" style="74" customWidth="1"/>
    <col min="13788" max="14022" width="8.6640625" style="74"/>
    <col min="14023" max="14023" width="4" style="74" customWidth="1"/>
    <col min="14024" max="14024" width="14.6640625" style="74" customWidth="1"/>
    <col min="14025" max="14025" width="17" style="74" customWidth="1"/>
    <col min="14026" max="14027" width="10.46484375" style="74" customWidth="1"/>
    <col min="14028" max="14028" width="8.33203125" style="74" customWidth="1"/>
    <col min="14029" max="14029" width="8.1328125" style="74" customWidth="1"/>
    <col min="14030" max="14030" width="8.33203125" style="74" customWidth="1"/>
    <col min="14031" max="14031" width="8.1328125" style="74" customWidth="1"/>
    <col min="14032" max="14032" width="8.33203125" style="74" customWidth="1"/>
    <col min="14033" max="14033" width="8.1328125" style="74" customWidth="1"/>
    <col min="14034" max="14034" width="8.33203125" style="74" customWidth="1"/>
    <col min="14035" max="14037" width="8.1328125" style="74" customWidth="1"/>
    <col min="14038" max="14038" width="8.33203125" style="74" customWidth="1"/>
    <col min="14039" max="14039" width="8.1328125" style="74" customWidth="1"/>
    <col min="14040" max="14040" width="12" style="74" customWidth="1"/>
    <col min="14041" max="14042" width="10.33203125" style="74" customWidth="1"/>
    <col min="14043" max="14043" width="15.1328125" style="74" customWidth="1"/>
    <col min="14044" max="14278" width="8.6640625" style="74"/>
    <col min="14279" max="14279" width="4" style="74" customWidth="1"/>
    <col min="14280" max="14280" width="14.6640625" style="74" customWidth="1"/>
    <col min="14281" max="14281" width="17" style="74" customWidth="1"/>
    <col min="14282" max="14283" width="10.46484375" style="74" customWidth="1"/>
    <col min="14284" max="14284" width="8.33203125" style="74" customWidth="1"/>
    <col min="14285" max="14285" width="8.1328125" style="74" customWidth="1"/>
    <col min="14286" max="14286" width="8.33203125" style="74" customWidth="1"/>
    <col min="14287" max="14287" width="8.1328125" style="74" customWidth="1"/>
    <col min="14288" max="14288" width="8.33203125" style="74" customWidth="1"/>
    <col min="14289" max="14289" width="8.1328125" style="74" customWidth="1"/>
    <col min="14290" max="14290" width="8.33203125" style="74" customWidth="1"/>
    <col min="14291" max="14293" width="8.1328125" style="74" customWidth="1"/>
    <col min="14294" max="14294" width="8.33203125" style="74" customWidth="1"/>
    <col min="14295" max="14295" width="8.1328125" style="74" customWidth="1"/>
    <col min="14296" max="14296" width="12" style="74" customWidth="1"/>
    <col min="14297" max="14298" width="10.33203125" style="74" customWidth="1"/>
    <col min="14299" max="14299" width="15.1328125" style="74" customWidth="1"/>
    <col min="14300" max="14534" width="8.6640625" style="74"/>
    <col min="14535" max="14535" width="4" style="74" customWidth="1"/>
    <col min="14536" max="14536" width="14.6640625" style="74" customWidth="1"/>
    <col min="14537" max="14537" width="17" style="74" customWidth="1"/>
    <col min="14538" max="14539" width="10.46484375" style="74" customWidth="1"/>
    <col min="14540" max="14540" width="8.33203125" style="74" customWidth="1"/>
    <col min="14541" max="14541" width="8.1328125" style="74" customWidth="1"/>
    <col min="14542" max="14542" width="8.33203125" style="74" customWidth="1"/>
    <col min="14543" max="14543" width="8.1328125" style="74" customWidth="1"/>
    <col min="14544" max="14544" width="8.33203125" style="74" customWidth="1"/>
    <col min="14545" max="14545" width="8.1328125" style="74" customWidth="1"/>
    <col min="14546" max="14546" width="8.33203125" style="74" customWidth="1"/>
    <col min="14547" max="14549" width="8.1328125" style="74" customWidth="1"/>
    <col min="14550" max="14550" width="8.33203125" style="74" customWidth="1"/>
    <col min="14551" max="14551" width="8.1328125" style="74" customWidth="1"/>
    <col min="14552" max="14552" width="12" style="74" customWidth="1"/>
    <col min="14553" max="14554" width="10.33203125" style="74" customWidth="1"/>
    <col min="14555" max="14555" width="15.1328125" style="74" customWidth="1"/>
    <col min="14556" max="14790" width="8.6640625" style="74"/>
    <col min="14791" max="14791" width="4" style="74" customWidth="1"/>
    <col min="14792" max="14792" width="14.6640625" style="74" customWidth="1"/>
    <col min="14793" max="14793" width="17" style="74" customWidth="1"/>
    <col min="14794" max="14795" width="10.46484375" style="74" customWidth="1"/>
    <col min="14796" max="14796" width="8.33203125" style="74" customWidth="1"/>
    <col min="14797" max="14797" width="8.1328125" style="74" customWidth="1"/>
    <col min="14798" max="14798" width="8.33203125" style="74" customWidth="1"/>
    <col min="14799" max="14799" width="8.1328125" style="74" customWidth="1"/>
    <col min="14800" max="14800" width="8.33203125" style="74" customWidth="1"/>
    <col min="14801" max="14801" width="8.1328125" style="74" customWidth="1"/>
    <col min="14802" max="14802" width="8.33203125" style="74" customWidth="1"/>
    <col min="14803" max="14805" width="8.1328125" style="74" customWidth="1"/>
    <col min="14806" max="14806" width="8.33203125" style="74" customWidth="1"/>
    <col min="14807" max="14807" width="8.1328125" style="74" customWidth="1"/>
    <col min="14808" max="14808" width="12" style="74" customWidth="1"/>
    <col min="14809" max="14810" width="10.33203125" style="74" customWidth="1"/>
    <col min="14811" max="14811" width="15.1328125" style="74" customWidth="1"/>
    <col min="14812" max="15046" width="8.6640625" style="74"/>
    <col min="15047" max="15047" width="4" style="74" customWidth="1"/>
    <col min="15048" max="15048" width="14.6640625" style="74" customWidth="1"/>
    <col min="15049" max="15049" width="17" style="74" customWidth="1"/>
    <col min="15050" max="15051" width="10.46484375" style="74" customWidth="1"/>
    <col min="15052" max="15052" width="8.33203125" style="74" customWidth="1"/>
    <col min="15053" max="15053" width="8.1328125" style="74" customWidth="1"/>
    <col min="15054" max="15054" width="8.33203125" style="74" customWidth="1"/>
    <col min="15055" max="15055" width="8.1328125" style="74" customWidth="1"/>
    <col min="15056" max="15056" width="8.33203125" style="74" customWidth="1"/>
    <col min="15057" max="15057" width="8.1328125" style="74" customWidth="1"/>
    <col min="15058" max="15058" width="8.33203125" style="74" customWidth="1"/>
    <col min="15059" max="15061" width="8.1328125" style="74" customWidth="1"/>
    <col min="15062" max="15062" width="8.33203125" style="74" customWidth="1"/>
    <col min="15063" max="15063" width="8.1328125" style="74" customWidth="1"/>
    <col min="15064" max="15064" width="12" style="74" customWidth="1"/>
    <col min="15065" max="15066" width="10.33203125" style="74" customWidth="1"/>
    <col min="15067" max="15067" width="15.1328125" style="74" customWidth="1"/>
    <col min="15068" max="15302" width="8.6640625" style="74"/>
    <col min="15303" max="15303" width="4" style="74" customWidth="1"/>
    <col min="15304" max="15304" width="14.6640625" style="74" customWidth="1"/>
    <col min="15305" max="15305" width="17" style="74" customWidth="1"/>
    <col min="15306" max="15307" width="10.46484375" style="74" customWidth="1"/>
    <col min="15308" max="15308" width="8.33203125" style="74" customWidth="1"/>
    <col min="15309" max="15309" width="8.1328125" style="74" customWidth="1"/>
    <col min="15310" max="15310" width="8.33203125" style="74" customWidth="1"/>
    <col min="15311" max="15311" width="8.1328125" style="74" customWidth="1"/>
    <col min="15312" max="15312" width="8.33203125" style="74" customWidth="1"/>
    <col min="15313" max="15313" width="8.1328125" style="74" customWidth="1"/>
    <col min="15314" max="15314" width="8.33203125" style="74" customWidth="1"/>
    <col min="15315" max="15317" width="8.1328125" style="74" customWidth="1"/>
    <col min="15318" max="15318" width="8.33203125" style="74" customWidth="1"/>
    <col min="15319" max="15319" width="8.1328125" style="74" customWidth="1"/>
    <col min="15320" max="15320" width="12" style="74" customWidth="1"/>
    <col min="15321" max="15322" width="10.33203125" style="74" customWidth="1"/>
    <col min="15323" max="15323" width="15.1328125" style="74" customWidth="1"/>
    <col min="15324" max="15558" width="8.6640625" style="74"/>
    <col min="15559" max="15559" width="4" style="74" customWidth="1"/>
    <col min="15560" max="15560" width="14.6640625" style="74" customWidth="1"/>
    <col min="15561" max="15561" width="17" style="74" customWidth="1"/>
    <col min="15562" max="15563" width="10.46484375" style="74" customWidth="1"/>
    <col min="15564" max="15564" width="8.33203125" style="74" customWidth="1"/>
    <col min="15565" max="15565" width="8.1328125" style="74" customWidth="1"/>
    <col min="15566" max="15566" width="8.33203125" style="74" customWidth="1"/>
    <col min="15567" max="15567" width="8.1328125" style="74" customWidth="1"/>
    <col min="15568" max="15568" width="8.33203125" style="74" customWidth="1"/>
    <col min="15569" max="15569" width="8.1328125" style="74" customWidth="1"/>
    <col min="15570" max="15570" width="8.33203125" style="74" customWidth="1"/>
    <col min="15571" max="15573" width="8.1328125" style="74" customWidth="1"/>
    <col min="15574" max="15574" width="8.33203125" style="74" customWidth="1"/>
    <col min="15575" max="15575" width="8.1328125" style="74" customWidth="1"/>
    <col min="15576" max="15576" width="12" style="74" customWidth="1"/>
    <col min="15577" max="15578" width="10.33203125" style="74" customWidth="1"/>
    <col min="15579" max="15579" width="15.1328125" style="74" customWidth="1"/>
    <col min="15580" max="15814" width="8.6640625" style="74"/>
    <col min="15815" max="15815" width="4" style="74" customWidth="1"/>
    <col min="15816" max="15816" width="14.6640625" style="74" customWidth="1"/>
    <col min="15817" max="15817" width="17" style="74" customWidth="1"/>
    <col min="15818" max="15819" width="10.46484375" style="74" customWidth="1"/>
    <col min="15820" max="15820" width="8.33203125" style="74" customWidth="1"/>
    <col min="15821" max="15821" width="8.1328125" style="74" customWidth="1"/>
    <col min="15822" max="15822" width="8.33203125" style="74" customWidth="1"/>
    <col min="15823" max="15823" width="8.1328125" style="74" customWidth="1"/>
    <col min="15824" max="15824" width="8.33203125" style="74" customWidth="1"/>
    <col min="15825" max="15825" width="8.1328125" style="74" customWidth="1"/>
    <col min="15826" max="15826" width="8.33203125" style="74" customWidth="1"/>
    <col min="15827" max="15829" width="8.1328125" style="74" customWidth="1"/>
    <col min="15830" max="15830" width="8.33203125" style="74" customWidth="1"/>
    <col min="15831" max="15831" width="8.1328125" style="74" customWidth="1"/>
    <col min="15832" max="15832" width="12" style="74" customWidth="1"/>
    <col min="15833" max="15834" width="10.33203125" style="74" customWidth="1"/>
    <col min="15835" max="15835" width="15.1328125" style="74" customWidth="1"/>
    <col min="15836" max="16070" width="8.6640625" style="74"/>
    <col min="16071" max="16071" width="4" style="74" customWidth="1"/>
    <col min="16072" max="16072" width="14.6640625" style="74" customWidth="1"/>
    <col min="16073" max="16073" width="17" style="74" customWidth="1"/>
    <col min="16074" max="16075" width="10.46484375" style="74" customWidth="1"/>
    <col min="16076" max="16076" width="8.33203125" style="74" customWidth="1"/>
    <col min="16077" max="16077" width="8.1328125" style="74" customWidth="1"/>
    <col min="16078" max="16078" width="8.33203125" style="74" customWidth="1"/>
    <col min="16079" max="16079" width="8.1328125" style="74" customWidth="1"/>
    <col min="16080" max="16080" width="8.33203125" style="74" customWidth="1"/>
    <col min="16081" max="16081" width="8.1328125" style="74" customWidth="1"/>
    <col min="16082" max="16082" width="8.33203125" style="74" customWidth="1"/>
    <col min="16083" max="16085" width="8.1328125" style="74" customWidth="1"/>
    <col min="16086" max="16086" width="8.33203125" style="74" customWidth="1"/>
    <col min="16087" max="16087" width="8.1328125" style="74" customWidth="1"/>
    <col min="16088" max="16088" width="12" style="74" customWidth="1"/>
    <col min="16089" max="16090" width="10.33203125" style="74" customWidth="1"/>
    <col min="16091" max="16091" width="15.1328125" style="74" customWidth="1"/>
    <col min="16092" max="16384" width="8.6640625" style="74"/>
  </cols>
  <sheetData>
    <row r="1" spans="1:74" ht="35" customHeight="1">
      <c r="A1" s="46" t="s">
        <v>450</v>
      </c>
      <c r="I1" s="69"/>
      <c r="J1" s="69"/>
      <c r="K1" s="185" t="s">
        <v>428</v>
      </c>
      <c r="L1" s="69"/>
      <c r="M1" s="69"/>
      <c r="W1" s="69"/>
      <c r="X1" s="185" t="s">
        <v>429</v>
      </c>
    </row>
    <row r="2" spans="1:74" ht="100.15" customHeight="1">
      <c r="B2" s="182"/>
      <c r="C2" s="775" t="s">
        <v>776</v>
      </c>
      <c r="D2" s="775"/>
      <c r="E2" s="775"/>
      <c r="F2" s="775"/>
      <c r="G2" s="775"/>
      <c r="H2" s="775"/>
      <c r="I2" s="775"/>
      <c r="J2" s="775"/>
      <c r="K2" s="775"/>
      <c r="L2" s="743"/>
      <c r="M2" s="743"/>
      <c r="N2" s="743"/>
      <c r="O2" s="743"/>
      <c r="P2" s="743"/>
      <c r="Q2" s="743"/>
      <c r="R2" s="743"/>
      <c r="S2" s="743"/>
      <c r="T2" s="743"/>
      <c r="U2" s="743"/>
      <c r="V2" s="743"/>
      <c r="W2" s="743"/>
      <c r="X2" s="743"/>
    </row>
    <row r="3" spans="1:74" ht="31.05" customHeight="1">
      <c r="B3" s="78"/>
      <c r="C3" s="78"/>
      <c r="D3" s="78"/>
      <c r="E3" s="78"/>
      <c r="J3" s="176"/>
      <c r="K3" s="186" t="s">
        <v>390</v>
      </c>
      <c r="L3" s="176"/>
      <c r="W3" s="776" t="s">
        <v>390</v>
      </c>
      <c r="X3" s="776"/>
    </row>
    <row r="4" spans="1:74" s="173" customFormat="1" ht="30" customHeight="1">
      <c r="A4" s="752" t="s">
        <v>149</v>
      </c>
      <c r="B4" s="752" t="s">
        <v>411</v>
      </c>
      <c r="C4" s="749" t="s">
        <v>391</v>
      </c>
      <c r="D4" s="750"/>
      <c r="E4" s="750"/>
      <c r="F4" s="760" t="s">
        <v>69</v>
      </c>
      <c r="G4" s="761"/>
      <c r="H4" s="762"/>
      <c r="I4" s="760" t="s">
        <v>70</v>
      </c>
      <c r="J4" s="761"/>
      <c r="K4" s="762"/>
      <c r="L4" s="760" t="s">
        <v>71</v>
      </c>
      <c r="M4" s="761"/>
      <c r="N4" s="762"/>
      <c r="O4" s="760" t="s">
        <v>72</v>
      </c>
      <c r="P4" s="761"/>
      <c r="Q4" s="762"/>
      <c r="R4" s="760" t="s">
        <v>73</v>
      </c>
      <c r="S4" s="761"/>
      <c r="T4" s="762"/>
      <c r="U4" s="760" t="s">
        <v>74</v>
      </c>
      <c r="V4" s="761"/>
      <c r="W4" s="762"/>
      <c r="X4" s="744" t="s">
        <v>392</v>
      </c>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row>
    <row r="5" spans="1:74" s="173" customFormat="1" ht="28.05" customHeight="1">
      <c r="A5" s="753"/>
      <c r="B5" s="753"/>
      <c r="C5" s="760" t="s">
        <v>81</v>
      </c>
      <c r="D5" s="761"/>
      <c r="E5" s="762"/>
      <c r="F5" s="760" t="s">
        <v>81</v>
      </c>
      <c r="G5" s="761"/>
      <c r="H5" s="762"/>
      <c r="I5" s="760" t="s">
        <v>81</v>
      </c>
      <c r="J5" s="761"/>
      <c r="K5" s="762"/>
      <c r="L5" s="760" t="s">
        <v>81</v>
      </c>
      <c r="M5" s="761"/>
      <c r="N5" s="762"/>
      <c r="O5" s="760" t="s">
        <v>81</v>
      </c>
      <c r="P5" s="761"/>
      <c r="Q5" s="762"/>
      <c r="R5" s="760" t="s">
        <v>81</v>
      </c>
      <c r="S5" s="761"/>
      <c r="T5" s="762"/>
      <c r="U5" s="760" t="s">
        <v>81</v>
      </c>
      <c r="V5" s="761"/>
      <c r="W5" s="762"/>
      <c r="X5" s="74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row>
    <row r="6" spans="1:74" s="173" customFormat="1" ht="29" customHeight="1">
      <c r="A6" s="753"/>
      <c r="B6" s="753"/>
      <c r="C6" s="773" t="s">
        <v>393</v>
      </c>
      <c r="D6" s="760" t="s">
        <v>394</v>
      </c>
      <c r="E6" s="762"/>
      <c r="F6" s="773" t="s">
        <v>393</v>
      </c>
      <c r="G6" s="760" t="s">
        <v>394</v>
      </c>
      <c r="H6" s="762"/>
      <c r="I6" s="773" t="s">
        <v>393</v>
      </c>
      <c r="J6" s="760" t="s">
        <v>394</v>
      </c>
      <c r="K6" s="762"/>
      <c r="L6" s="752" t="s">
        <v>393</v>
      </c>
      <c r="M6" s="760" t="s">
        <v>394</v>
      </c>
      <c r="N6" s="762"/>
      <c r="O6" s="752" t="s">
        <v>393</v>
      </c>
      <c r="P6" s="760" t="s">
        <v>394</v>
      </c>
      <c r="Q6" s="762"/>
      <c r="R6" s="752" t="s">
        <v>393</v>
      </c>
      <c r="S6" s="760" t="s">
        <v>394</v>
      </c>
      <c r="T6" s="762"/>
      <c r="U6" s="752" t="s">
        <v>393</v>
      </c>
      <c r="V6" s="760" t="s">
        <v>394</v>
      </c>
      <c r="W6" s="762"/>
      <c r="X6" s="74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row>
    <row r="7" spans="1:74" s="173" customFormat="1" ht="34.5">
      <c r="A7" s="754"/>
      <c r="B7" s="754"/>
      <c r="C7" s="774"/>
      <c r="D7" s="172" t="s">
        <v>395</v>
      </c>
      <c r="E7" s="177" t="s">
        <v>396</v>
      </c>
      <c r="F7" s="774"/>
      <c r="G7" s="172" t="s">
        <v>395</v>
      </c>
      <c r="H7" s="177" t="s">
        <v>396</v>
      </c>
      <c r="I7" s="774"/>
      <c r="J7" s="172" t="s">
        <v>397</v>
      </c>
      <c r="K7" s="177" t="s">
        <v>396</v>
      </c>
      <c r="L7" s="754"/>
      <c r="M7" s="172" t="s">
        <v>395</v>
      </c>
      <c r="N7" s="177" t="s">
        <v>396</v>
      </c>
      <c r="O7" s="754"/>
      <c r="P7" s="172" t="s">
        <v>395</v>
      </c>
      <c r="Q7" s="177" t="s">
        <v>396</v>
      </c>
      <c r="R7" s="754"/>
      <c r="S7" s="172" t="s">
        <v>395</v>
      </c>
      <c r="T7" s="177" t="s">
        <v>396</v>
      </c>
      <c r="U7" s="754"/>
      <c r="V7" s="172" t="s">
        <v>395</v>
      </c>
      <c r="W7" s="177" t="s">
        <v>396</v>
      </c>
      <c r="X7" s="74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row>
    <row r="8" spans="1:74" s="77" customFormat="1">
      <c r="A8" s="183">
        <v>1</v>
      </c>
      <c r="B8" s="183">
        <v>2</v>
      </c>
      <c r="C8" s="183">
        <v>3</v>
      </c>
      <c r="D8" s="183">
        <v>4</v>
      </c>
      <c r="E8" s="183">
        <v>5</v>
      </c>
      <c r="F8" s="183">
        <v>6</v>
      </c>
      <c r="G8" s="183">
        <v>7</v>
      </c>
      <c r="H8" s="183">
        <v>8</v>
      </c>
      <c r="I8" s="183">
        <v>9</v>
      </c>
      <c r="J8" s="183">
        <v>10</v>
      </c>
      <c r="K8" s="183">
        <v>11</v>
      </c>
      <c r="L8" s="183">
        <v>12</v>
      </c>
      <c r="M8" s="183">
        <v>13</v>
      </c>
      <c r="N8" s="183">
        <v>14</v>
      </c>
      <c r="O8" s="183">
        <v>15</v>
      </c>
      <c r="P8" s="183">
        <v>16</v>
      </c>
      <c r="Q8" s="183">
        <v>17</v>
      </c>
      <c r="R8" s="183">
        <v>18</v>
      </c>
      <c r="S8" s="183">
        <v>19</v>
      </c>
      <c r="T8" s="183">
        <v>20</v>
      </c>
      <c r="U8" s="183">
        <v>21</v>
      </c>
      <c r="V8" s="183">
        <v>22</v>
      </c>
      <c r="W8" s="183">
        <v>23</v>
      </c>
      <c r="X8" s="183">
        <v>24</v>
      </c>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row>
    <row r="9" spans="1:74" s="175" customFormat="1" ht="32" customHeight="1">
      <c r="A9" s="80"/>
      <c r="B9" s="174" t="s">
        <v>398</v>
      </c>
      <c r="C9" s="174"/>
      <c r="D9" s="174"/>
      <c r="E9" s="1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row>
    <row r="10" spans="1:74" s="175" customFormat="1" ht="32" hidden="1" customHeight="1">
      <c r="A10" s="80"/>
      <c r="B10" s="184" t="s">
        <v>171</v>
      </c>
      <c r="C10" s="174"/>
      <c r="D10" s="174"/>
      <c r="E10" s="1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row>
    <row r="11" spans="1:74" s="175" customFormat="1" ht="45" hidden="1" customHeight="1">
      <c r="A11" s="80"/>
      <c r="B11" s="178" t="s">
        <v>399</v>
      </c>
      <c r="C11" s="178"/>
      <c r="D11" s="178"/>
      <c r="E11" s="178"/>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row>
    <row r="12" spans="1:74" s="175" customFormat="1" ht="45" hidden="1" customHeight="1">
      <c r="A12" s="80"/>
      <c r="B12" s="178" t="s">
        <v>400</v>
      </c>
      <c r="C12" s="178"/>
      <c r="D12" s="178"/>
      <c r="E12" s="178"/>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row>
    <row r="13" spans="1:74" s="81" customFormat="1" ht="36.4" customHeight="1">
      <c r="A13" s="174" t="s">
        <v>151</v>
      </c>
      <c r="B13" s="179" t="s">
        <v>777</v>
      </c>
      <c r="C13" s="179"/>
      <c r="D13" s="179"/>
      <c r="E13" s="179"/>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row>
    <row r="14" spans="1:74" s="81" customFormat="1" ht="45" customHeight="1">
      <c r="A14" s="177" t="s">
        <v>150</v>
      </c>
      <c r="B14" s="181" t="s">
        <v>778</v>
      </c>
      <c r="C14" s="181"/>
      <c r="D14" s="181"/>
      <c r="E14" s="181"/>
      <c r="X14" s="180"/>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row>
    <row r="15" spans="1:74" s="81" customFormat="1">
      <c r="A15" s="177" t="s">
        <v>155</v>
      </c>
      <c r="B15" s="181" t="s">
        <v>305</v>
      </c>
      <c r="C15" s="360"/>
      <c r="D15" s="361"/>
      <c r="E15" s="361"/>
      <c r="F15" s="355"/>
      <c r="G15" s="356"/>
      <c r="H15" s="356"/>
      <c r="I15" s="357"/>
      <c r="J15" s="356"/>
      <c r="K15" s="356"/>
      <c r="L15" s="356"/>
      <c r="M15" s="356"/>
      <c r="N15" s="356"/>
      <c r="O15" s="357"/>
      <c r="P15" s="356"/>
      <c r="Q15" s="356"/>
      <c r="R15" s="357"/>
      <c r="S15" s="356"/>
      <c r="T15" s="356"/>
      <c r="U15" s="358"/>
      <c r="V15" s="356"/>
      <c r="W15" s="356"/>
      <c r="X15" s="355"/>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row>
    <row r="16" spans="1:74" s="81" customFormat="1" ht="39.4" customHeight="1">
      <c r="A16" s="80">
        <v>1</v>
      </c>
      <c r="B16" s="178" t="s">
        <v>408</v>
      </c>
      <c r="C16" s="363"/>
      <c r="D16" s="364"/>
      <c r="E16" s="364"/>
      <c r="F16" s="363"/>
      <c r="G16" s="364"/>
      <c r="H16" s="364"/>
      <c r="I16" s="366"/>
      <c r="J16" s="365"/>
      <c r="K16" s="365"/>
      <c r="L16" s="365"/>
      <c r="M16" s="365"/>
      <c r="N16" s="365"/>
      <c r="O16" s="357">
        <v>2</v>
      </c>
      <c r="P16" s="356">
        <v>141493</v>
      </c>
      <c r="Q16" s="356">
        <v>141493</v>
      </c>
      <c r="R16" s="366"/>
      <c r="S16" s="365"/>
      <c r="T16" s="365"/>
      <c r="U16" s="357">
        <v>10</v>
      </c>
      <c r="V16" s="356">
        <v>2421458.0919999997</v>
      </c>
      <c r="W16" s="356">
        <v>2431599.0079999999</v>
      </c>
      <c r="X16" s="771" t="s">
        <v>550</v>
      </c>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row>
    <row r="17" spans="1:74" s="81" customFormat="1" ht="56.25" customHeight="1">
      <c r="A17" s="80">
        <v>2</v>
      </c>
      <c r="B17" s="178" t="s">
        <v>409</v>
      </c>
      <c r="C17" s="363"/>
      <c r="D17" s="364"/>
      <c r="E17" s="364"/>
      <c r="F17" s="363">
        <v>4</v>
      </c>
      <c r="G17" s="364">
        <v>1804548</v>
      </c>
      <c r="H17" s="364">
        <v>1804548</v>
      </c>
      <c r="I17" s="357"/>
      <c r="J17" s="356"/>
      <c r="K17" s="356"/>
      <c r="L17" s="357">
        <v>3</v>
      </c>
      <c r="M17" s="356">
        <v>222155</v>
      </c>
      <c r="N17" s="356">
        <v>222155</v>
      </c>
      <c r="O17" s="357">
        <v>3</v>
      </c>
      <c r="P17" s="356">
        <v>1816048</v>
      </c>
      <c r="Q17" s="356">
        <v>1816048</v>
      </c>
      <c r="R17" s="357">
        <v>6</v>
      </c>
      <c r="S17" s="356">
        <v>1175725</v>
      </c>
      <c r="T17" s="356">
        <v>1189911</v>
      </c>
      <c r="U17" s="358"/>
      <c r="V17" s="356"/>
      <c r="W17" s="356"/>
      <c r="X17" s="772"/>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row>
    <row r="18" spans="1:74" s="81" customFormat="1" ht="26.65" customHeight="1">
      <c r="A18" s="177" t="s">
        <v>326</v>
      </c>
      <c r="B18" s="181" t="s">
        <v>306</v>
      </c>
      <c r="C18" s="353"/>
      <c r="D18" s="354"/>
      <c r="E18" s="354"/>
      <c r="F18" s="355"/>
      <c r="G18" s="356"/>
      <c r="H18" s="356"/>
      <c r="I18" s="357"/>
      <c r="J18" s="356"/>
      <c r="K18" s="356"/>
      <c r="L18" s="356"/>
      <c r="M18" s="356"/>
      <c r="N18" s="356"/>
      <c r="O18" s="357"/>
      <c r="P18" s="356"/>
      <c r="Q18" s="356"/>
      <c r="R18" s="357"/>
      <c r="S18" s="356"/>
      <c r="T18" s="356"/>
      <c r="U18" s="358"/>
      <c r="V18" s="356"/>
      <c r="W18" s="356"/>
      <c r="X18" s="359"/>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1:74" s="81" customFormat="1" ht="36.75" customHeight="1">
      <c r="A19" s="177" t="s">
        <v>4</v>
      </c>
      <c r="B19" s="179" t="s">
        <v>410</v>
      </c>
      <c r="C19" s="360"/>
      <c r="D19" s="361"/>
      <c r="E19" s="361"/>
      <c r="F19" s="362"/>
      <c r="G19" s="362"/>
      <c r="H19" s="356"/>
      <c r="I19" s="357"/>
      <c r="J19" s="356"/>
      <c r="K19" s="356"/>
      <c r="L19" s="356"/>
      <c r="M19" s="356"/>
      <c r="N19" s="356"/>
      <c r="O19" s="357"/>
      <c r="P19" s="356"/>
      <c r="Q19" s="356"/>
      <c r="R19" s="357"/>
      <c r="S19" s="356"/>
      <c r="T19" s="356"/>
      <c r="U19" s="358"/>
      <c r="V19" s="356"/>
      <c r="W19" s="356"/>
      <c r="X19" s="355"/>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4" s="81" customFormat="1" ht="40.15" customHeight="1">
      <c r="A20" s="80">
        <v>1</v>
      </c>
      <c r="B20" s="178" t="s">
        <v>408</v>
      </c>
      <c r="C20" s="363"/>
      <c r="D20" s="364"/>
      <c r="E20" s="364"/>
      <c r="F20" s="355"/>
      <c r="G20" s="356"/>
      <c r="H20" s="356"/>
      <c r="I20" s="357"/>
      <c r="J20" s="356"/>
      <c r="K20" s="356"/>
      <c r="L20" s="356"/>
      <c r="M20" s="356"/>
      <c r="N20" s="356"/>
      <c r="O20" s="357"/>
      <c r="P20" s="356"/>
      <c r="Q20" s="356"/>
      <c r="R20" s="357"/>
      <c r="S20" s="356"/>
      <c r="T20" s="356"/>
      <c r="U20" s="358"/>
      <c r="V20" s="356"/>
      <c r="W20" s="356"/>
      <c r="X20" s="355"/>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row>
    <row r="21" spans="1:74" s="81" customFormat="1" ht="45" customHeight="1">
      <c r="A21" s="80">
        <v>2</v>
      </c>
      <c r="B21" s="178" t="s">
        <v>409</v>
      </c>
      <c r="C21" s="363"/>
      <c r="D21" s="364"/>
      <c r="E21" s="364"/>
      <c r="F21" s="355"/>
      <c r="G21" s="356"/>
      <c r="H21" s="356"/>
      <c r="I21" s="357"/>
      <c r="J21" s="356"/>
      <c r="K21" s="356"/>
      <c r="L21" s="356"/>
      <c r="M21" s="356"/>
      <c r="N21" s="356"/>
      <c r="O21" s="357"/>
      <c r="P21" s="356"/>
      <c r="Q21" s="356"/>
      <c r="R21" s="357"/>
      <c r="S21" s="356"/>
      <c r="T21" s="356"/>
      <c r="U21" s="358"/>
      <c r="V21" s="356"/>
      <c r="W21" s="356"/>
      <c r="X21" s="355"/>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row>
    <row r="22" spans="1:74" s="180" customFormat="1" ht="45" customHeight="1">
      <c r="A22" s="174" t="s">
        <v>6</v>
      </c>
      <c r="B22" s="179" t="s">
        <v>401</v>
      </c>
      <c r="C22" s="360"/>
      <c r="D22" s="361"/>
      <c r="E22" s="361"/>
      <c r="F22" s="359"/>
      <c r="G22" s="356"/>
      <c r="H22" s="365"/>
      <c r="I22" s="366"/>
      <c r="J22" s="365"/>
      <c r="K22" s="365"/>
      <c r="L22" s="365"/>
      <c r="M22" s="365"/>
      <c r="N22" s="365"/>
      <c r="O22" s="366"/>
      <c r="P22" s="365"/>
      <c r="Q22" s="365"/>
      <c r="R22" s="366"/>
      <c r="S22" s="365"/>
      <c r="T22" s="365"/>
      <c r="U22" s="367"/>
      <c r="V22" s="365"/>
      <c r="W22" s="365"/>
      <c r="X22" s="355"/>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1:74" s="81" customFormat="1" ht="56.25" customHeight="1">
      <c r="A23" s="80">
        <v>1</v>
      </c>
      <c r="B23" s="178" t="s">
        <v>408</v>
      </c>
      <c r="C23" s="363"/>
      <c r="D23" s="364"/>
      <c r="E23" s="364"/>
      <c r="F23" s="355">
        <v>862</v>
      </c>
      <c r="G23" s="356">
        <v>983528</v>
      </c>
      <c r="H23" s="356">
        <v>983528</v>
      </c>
      <c r="I23" s="357">
        <v>600</v>
      </c>
      <c r="J23" s="356">
        <v>931389</v>
      </c>
      <c r="K23" s="356">
        <v>931389</v>
      </c>
      <c r="L23" s="368">
        <v>925</v>
      </c>
      <c r="M23" s="356">
        <v>1483358</v>
      </c>
      <c r="N23" s="356">
        <v>1483358</v>
      </c>
      <c r="O23" s="357">
        <v>984</v>
      </c>
      <c r="P23" s="356">
        <v>1224327</v>
      </c>
      <c r="Q23" s="356">
        <v>1224327</v>
      </c>
      <c r="R23" s="357">
        <v>729</v>
      </c>
      <c r="S23" s="356">
        <v>1230000</v>
      </c>
      <c r="T23" s="356">
        <v>1245970</v>
      </c>
      <c r="U23" s="369">
        <v>902</v>
      </c>
      <c r="V23" s="356">
        <v>587657.90800000029</v>
      </c>
      <c r="W23" s="356">
        <v>701491.99200000009</v>
      </c>
      <c r="X23" s="771" t="s">
        <v>550</v>
      </c>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1:74" s="81" customFormat="1" ht="47.65" customHeight="1">
      <c r="A24" s="80">
        <v>2</v>
      </c>
      <c r="B24" s="178" t="s">
        <v>409</v>
      </c>
      <c r="C24" s="363"/>
      <c r="D24" s="364"/>
      <c r="E24" s="364"/>
      <c r="F24" s="355">
        <v>186</v>
      </c>
      <c r="G24" s="356">
        <v>1041384</v>
      </c>
      <c r="H24" s="356">
        <v>1041384</v>
      </c>
      <c r="I24" s="357">
        <v>208</v>
      </c>
      <c r="J24" s="356">
        <v>860772</v>
      </c>
      <c r="K24" s="356">
        <v>860772</v>
      </c>
      <c r="L24" s="368">
        <v>179</v>
      </c>
      <c r="M24" s="356">
        <v>493939</v>
      </c>
      <c r="N24" s="356">
        <v>493939</v>
      </c>
      <c r="O24" s="357">
        <v>205</v>
      </c>
      <c r="P24" s="356">
        <v>918244</v>
      </c>
      <c r="Q24" s="356">
        <v>918244</v>
      </c>
      <c r="R24" s="357">
        <v>220</v>
      </c>
      <c r="S24" s="356">
        <v>820814</v>
      </c>
      <c r="T24" s="356">
        <v>827814</v>
      </c>
      <c r="U24" s="357">
        <v>199</v>
      </c>
      <c r="V24" s="356">
        <v>1634509</v>
      </c>
      <c r="W24" s="356">
        <v>1691951</v>
      </c>
      <c r="X24" s="772"/>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row>
  </sheetData>
  <mergeCells count="36">
    <mergeCell ref="U4:W4"/>
    <mergeCell ref="R5:T5"/>
    <mergeCell ref="U5:W5"/>
    <mergeCell ref="W3:X3"/>
    <mergeCell ref="C2:K2"/>
    <mergeCell ref="L2:X2"/>
    <mergeCell ref="F4:H4"/>
    <mergeCell ref="X4:X7"/>
    <mergeCell ref="C5:E5"/>
    <mergeCell ref="F5:H5"/>
    <mergeCell ref="C6:C7"/>
    <mergeCell ref="D6:E6"/>
    <mergeCell ref="F6:F7"/>
    <mergeCell ref="G6:H6"/>
    <mergeCell ref="C4:E4"/>
    <mergeCell ref="O6:O7"/>
    <mergeCell ref="R6:R7"/>
    <mergeCell ref="U6:U7"/>
    <mergeCell ref="V6:W6"/>
    <mergeCell ref="R4:T4"/>
    <mergeCell ref="X23:X24"/>
    <mergeCell ref="X16:X17"/>
    <mergeCell ref="A4:A7"/>
    <mergeCell ref="B4:B7"/>
    <mergeCell ref="I4:K4"/>
    <mergeCell ref="L4:N4"/>
    <mergeCell ref="O4:Q4"/>
    <mergeCell ref="I6:I7"/>
    <mergeCell ref="J6:K6"/>
    <mergeCell ref="L6:L7"/>
    <mergeCell ref="M6:N6"/>
    <mergeCell ref="P6:Q6"/>
    <mergeCell ref="I5:K5"/>
    <mergeCell ref="L5:N5"/>
    <mergeCell ref="O5:Q5"/>
    <mergeCell ref="S6:T6"/>
  </mergeCells>
  <printOptions horizontalCentered="1" verticalCentered="1"/>
  <pageMargins left="0.1" right="0.1" top="0.25" bottom="0.25" header="0.05" footer="0.05"/>
  <pageSetup paperSize="9" scale="60" orientation="landscape" r:id="rId1"/>
  <headerFooter>
    <oddFooter>&amp;C&amp;"Calibri,Regular"&amp;K000000&amp;P</oddFooter>
  </headerFooter>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02"/>
  <sheetViews>
    <sheetView view="pageBreakPreview" zoomScale="70" zoomScaleSheetLayoutView="70" workbookViewId="0">
      <selection activeCell="B22" sqref="B22"/>
    </sheetView>
  </sheetViews>
  <sheetFormatPr defaultColWidth="8.796875" defaultRowHeight="17.649999999999999"/>
  <cols>
    <col min="1" max="1" width="8.796875" style="90"/>
    <col min="2" max="2" width="35.46484375" style="12" customWidth="1"/>
    <col min="3" max="3" width="9.796875" style="90" customWidth="1"/>
    <col min="4" max="4" width="16.1328125" style="604" customWidth="1"/>
    <col min="5" max="5" width="17.33203125" style="604" customWidth="1"/>
    <col min="6" max="6" width="16.6640625" style="604" customWidth="1"/>
    <col min="7" max="7" width="16" style="604" customWidth="1"/>
    <col min="8" max="9" width="16.46484375" style="604" customWidth="1"/>
    <col min="10" max="10" width="15.6640625" style="604" customWidth="1"/>
    <col min="11" max="11" width="12.46484375" style="12" customWidth="1"/>
    <col min="12" max="12" width="13.46484375" style="12" customWidth="1"/>
    <col min="13" max="13" width="7.6640625" style="12" customWidth="1"/>
    <col min="14" max="16384" width="8.796875" style="12"/>
  </cols>
  <sheetData>
    <row r="1" spans="1:16" s="47" customFormat="1" ht="41" customHeight="1">
      <c r="A1" s="46" t="s">
        <v>450</v>
      </c>
      <c r="B1" s="82"/>
      <c r="C1" s="39"/>
      <c r="D1" s="604"/>
      <c r="E1" s="604"/>
      <c r="F1" s="604"/>
      <c r="G1" s="604"/>
      <c r="H1" s="604"/>
      <c r="I1" s="604"/>
      <c r="J1" s="604"/>
      <c r="L1" s="46"/>
      <c r="M1" s="55" t="s">
        <v>317</v>
      </c>
      <c r="P1" s="12"/>
    </row>
    <row r="2" spans="1:16" ht="34.5" customHeight="1">
      <c r="A2" s="779" t="s">
        <v>412</v>
      </c>
      <c r="B2" s="779"/>
      <c r="C2" s="779"/>
      <c r="D2" s="779"/>
      <c r="E2" s="779"/>
      <c r="F2" s="779"/>
      <c r="G2" s="779"/>
      <c r="H2" s="779"/>
      <c r="I2" s="779"/>
      <c r="J2" s="779"/>
      <c r="K2" s="779"/>
      <c r="L2" s="779"/>
      <c r="M2" s="779"/>
    </row>
    <row r="3" spans="1:16" ht="20.25" customHeight="1">
      <c r="A3" s="780"/>
      <c r="B3" s="780"/>
      <c r="C3" s="780"/>
      <c r="D3" s="780"/>
      <c r="E3" s="780"/>
      <c r="F3" s="780"/>
      <c r="G3" s="780"/>
      <c r="H3" s="780"/>
      <c r="I3" s="780"/>
      <c r="J3" s="780"/>
      <c r="K3" s="780"/>
      <c r="L3" s="780"/>
      <c r="M3" s="780"/>
    </row>
    <row r="4" spans="1:16" ht="30" customHeight="1">
      <c r="A4" s="778" t="s">
        <v>149</v>
      </c>
      <c r="B4" s="778" t="s">
        <v>148</v>
      </c>
      <c r="C4" s="778" t="s">
        <v>147</v>
      </c>
      <c r="D4" s="781" t="s">
        <v>185</v>
      </c>
      <c r="E4" s="781" t="s">
        <v>186</v>
      </c>
      <c r="F4" s="781" t="s">
        <v>187</v>
      </c>
      <c r="G4" s="781" t="s">
        <v>188</v>
      </c>
      <c r="H4" s="782" t="s">
        <v>189</v>
      </c>
      <c r="I4" s="782"/>
      <c r="J4" s="782"/>
      <c r="K4" s="777" t="s">
        <v>190</v>
      </c>
      <c r="L4" s="777" t="s">
        <v>191</v>
      </c>
      <c r="M4" s="778" t="s">
        <v>146</v>
      </c>
    </row>
    <row r="5" spans="1:16" s="87" customFormat="1" ht="73.05" customHeight="1">
      <c r="A5" s="778"/>
      <c r="B5" s="778"/>
      <c r="C5" s="778"/>
      <c r="D5" s="781"/>
      <c r="E5" s="781"/>
      <c r="F5" s="781"/>
      <c r="G5" s="781"/>
      <c r="H5" s="349" t="s">
        <v>192</v>
      </c>
      <c r="I5" s="349" t="s">
        <v>193</v>
      </c>
      <c r="J5" s="349" t="s">
        <v>194</v>
      </c>
      <c r="K5" s="777"/>
      <c r="L5" s="777"/>
      <c r="M5" s="778"/>
    </row>
    <row r="6" spans="1:16" s="88" customFormat="1" ht="17.25">
      <c r="A6" s="578" t="s">
        <v>4</v>
      </c>
      <c r="B6" s="579" t="s">
        <v>195</v>
      </c>
      <c r="C6" s="578"/>
      <c r="D6" s="605"/>
      <c r="E6" s="606"/>
      <c r="F6" s="607"/>
      <c r="G6" s="607"/>
      <c r="H6" s="606"/>
      <c r="I6" s="606"/>
      <c r="J6" s="606"/>
      <c r="K6" s="581"/>
      <c r="L6" s="581"/>
      <c r="M6" s="578"/>
    </row>
    <row r="7" spans="1:16" s="14" customFormat="1" ht="17.25">
      <c r="A7" s="582">
        <v>1</v>
      </c>
      <c r="B7" s="583" t="s">
        <v>196</v>
      </c>
      <c r="C7" s="582" t="s">
        <v>163</v>
      </c>
      <c r="D7" s="605">
        <v>8739395.3000000007</v>
      </c>
      <c r="E7" s="605">
        <v>8773516.4000000004</v>
      </c>
      <c r="F7" s="605">
        <v>9178826.6999999993</v>
      </c>
      <c r="G7" s="608">
        <v>9183122.0999999996</v>
      </c>
      <c r="H7" s="609">
        <f>E7-D7</f>
        <v>34121.099999999627</v>
      </c>
      <c r="I7" s="609">
        <f>F7-D7</f>
        <v>439431.39999999851</v>
      </c>
      <c r="J7" s="609">
        <f>G7-F7</f>
        <v>4295.4000000003725</v>
      </c>
      <c r="K7" s="584"/>
      <c r="L7" s="584"/>
      <c r="M7" s="582"/>
    </row>
    <row r="8" spans="1:16" s="14" customFormat="1" ht="17.25">
      <c r="A8" s="578">
        <v>2</v>
      </c>
      <c r="B8" s="579" t="s">
        <v>197</v>
      </c>
      <c r="C8" s="578"/>
      <c r="D8" s="606"/>
      <c r="E8" s="606"/>
      <c r="F8" s="606"/>
      <c r="G8" s="606"/>
      <c r="H8" s="609">
        <f t="shared" ref="H8:H28" si="0">E8-D8</f>
        <v>0</v>
      </c>
      <c r="I8" s="609">
        <f t="shared" ref="I8:I28" si="1">F8-D8</f>
        <v>0</v>
      </c>
      <c r="J8" s="609">
        <f t="shared" ref="J8:J28" si="2">G8-F8</f>
        <v>0</v>
      </c>
      <c r="K8" s="581"/>
      <c r="L8" s="581"/>
      <c r="M8" s="578"/>
    </row>
    <row r="9" spans="1:16" s="14" customFormat="1" ht="17.25">
      <c r="A9" s="582" t="s">
        <v>15</v>
      </c>
      <c r="B9" s="583" t="s">
        <v>198</v>
      </c>
      <c r="C9" s="582" t="s">
        <v>163</v>
      </c>
      <c r="D9" s="605">
        <v>979729.3</v>
      </c>
      <c r="E9" s="605">
        <v>991588</v>
      </c>
      <c r="F9" s="605">
        <v>1033266.8</v>
      </c>
      <c r="G9" s="608">
        <v>1027274.1</v>
      </c>
      <c r="H9" s="609">
        <f t="shared" si="0"/>
        <v>11858.699999999953</v>
      </c>
      <c r="I9" s="609">
        <f t="shared" si="1"/>
        <v>53537.5</v>
      </c>
      <c r="J9" s="609">
        <f t="shared" si="2"/>
        <v>-5992.7000000000698</v>
      </c>
      <c r="K9" s="584"/>
      <c r="L9" s="584"/>
      <c r="M9" s="582"/>
    </row>
    <row r="10" spans="1:16" s="15" customFormat="1">
      <c r="A10" s="582" t="s">
        <v>16</v>
      </c>
      <c r="B10" s="583" t="s">
        <v>199</v>
      </c>
      <c r="C10" s="582" t="s">
        <v>163</v>
      </c>
      <c r="D10" s="605">
        <v>7416683.7999999998</v>
      </c>
      <c r="E10" s="605">
        <v>7438939.5999999996</v>
      </c>
      <c r="F10" s="605">
        <v>7750074.7000000002</v>
      </c>
      <c r="G10" s="608">
        <v>7759442.7999999998</v>
      </c>
      <c r="H10" s="609">
        <f t="shared" si="0"/>
        <v>22255.799999999814</v>
      </c>
      <c r="I10" s="609">
        <f t="shared" si="1"/>
        <v>333390.90000000037</v>
      </c>
      <c r="J10" s="609">
        <f t="shared" si="2"/>
        <v>9368.0999999996275</v>
      </c>
      <c r="K10" s="581"/>
      <c r="L10" s="581"/>
      <c r="M10" s="578"/>
    </row>
    <row r="11" spans="1:16" s="15" customFormat="1">
      <c r="A11" s="582" t="s">
        <v>108</v>
      </c>
      <c r="B11" s="583" t="s">
        <v>200</v>
      </c>
      <c r="C11" s="582" t="s">
        <v>163</v>
      </c>
      <c r="D11" s="609"/>
      <c r="E11" s="609"/>
      <c r="F11" s="609"/>
      <c r="G11" s="609"/>
      <c r="H11" s="609">
        <f t="shared" si="0"/>
        <v>0</v>
      </c>
      <c r="I11" s="609">
        <f t="shared" si="1"/>
        <v>0</v>
      </c>
      <c r="J11" s="609">
        <f t="shared" si="2"/>
        <v>0</v>
      </c>
      <c r="K11" s="581"/>
      <c r="L11" s="581"/>
      <c r="M11" s="578"/>
    </row>
    <row r="12" spans="1:16" s="15" customFormat="1">
      <c r="A12" s="582" t="s">
        <v>106</v>
      </c>
      <c r="B12" s="583" t="s">
        <v>201</v>
      </c>
      <c r="C12" s="582" t="s">
        <v>163</v>
      </c>
      <c r="D12" s="609"/>
      <c r="E12" s="609"/>
      <c r="F12" s="609"/>
      <c r="G12" s="609"/>
      <c r="H12" s="609">
        <f t="shared" si="0"/>
        <v>0</v>
      </c>
      <c r="I12" s="609">
        <f t="shared" si="1"/>
        <v>0</v>
      </c>
      <c r="J12" s="609">
        <f t="shared" si="2"/>
        <v>0</v>
      </c>
      <c r="K12" s="581"/>
      <c r="L12" s="581"/>
      <c r="M12" s="578"/>
    </row>
    <row r="13" spans="1:16" s="15" customFormat="1">
      <c r="A13" s="582" t="s">
        <v>116</v>
      </c>
      <c r="B13" s="583" t="s">
        <v>202</v>
      </c>
      <c r="C13" s="582" t="s">
        <v>163</v>
      </c>
      <c r="D13" s="609"/>
      <c r="E13" s="609"/>
      <c r="F13" s="609"/>
      <c r="G13" s="609"/>
      <c r="H13" s="609">
        <f t="shared" si="0"/>
        <v>0</v>
      </c>
      <c r="I13" s="609">
        <f t="shared" si="1"/>
        <v>0</v>
      </c>
      <c r="J13" s="609">
        <f t="shared" si="2"/>
        <v>0</v>
      </c>
      <c r="K13" s="584"/>
      <c r="L13" s="584"/>
      <c r="M13" s="582"/>
    </row>
    <row r="14" spans="1:16" s="15" customFormat="1">
      <c r="A14" s="582" t="s">
        <v>113</v>
      </c>
      <c r="B14" s="583" t="s">
        <v>203</v>
      </c>
      <c r="C14" s="582" t="s">
        <v>163</v>
      </c>
      <c r="D14" s="605">
        <v>342982.2</v>
      </c>
      <c r="E14" s="605">
        <v>342988.79999999999</v>
      </c>
      <c r="F14" s="608">
        <v>395485.2</v>
      </c>
      <c r="G14" s="608">
        <v>396405.2</v>
      </c>
      <c r="H14" s="609">
        <f t="shared" si="0"/>
        <v>6.5999999999767169</v>
      </c>
      <c r="I14" s="609">
        <f t="shared" si="1"/>
        <v>52503</v>
      </c>
      <c r="J14" s="609">
        <f t="shared" si="2"/>
        <v>920</v>
      </c>
      <c r="K14" s="581"/>
      <c r="L14" s="581"/>
      <c r="M14" s="578"/>
    </row>
    <row r="15" spans="1:16" s="15" customFormat="1">
      <c r="A15" s="578">
        <v>3</v>
      </c>
      <c r="B15" s="579" t="s">
        <v>204</v>
      </c>
      <c r="C15" s="578" t="s">
        <v>205</v>
      </c>
      <c r="D15" s="606"/>
      <c r="E15" s="606"/>
      <c r="F15" s="608"/>
      <c r="G15" s="606"/>
      <c r="H15" s="609">
        <f t="shared" si="0"/>
        <v>0</v>
      </c>
      <c r="I15" s="609">
        <f t="shared" si="1"/>
        <v>0</v>
      </c>
      <c r="J15" s="609">
        <f t="shared" si="2"/>
        <v>0</v>
      </c>
      <c r="K15" s="581"/>
      <c r="L15" s="581"/>
      <c r="M15" s="578"/>
    </row>
    <row r="16" spans="1:16" s="14" customFormat="1" ht="17.25">
      <c r="A16" s="578" t="s">
        <v>6</v>
      </c>
      <c r="B16" s="579" t="s">
        <v>206</v>
      </c>
      <c r="C16" s="578"/>
      <c r="D16" s="608"/>
      <c r="E16" s="608"/>
      <c r="F16" s="608"/>
      <c r="G16" s="608"/>
      <c r="H16" s="609">
        <f t="shared" si="0"/>
        <v>0</v>
      </c>
      <c r="I16" s="609">
        <f t="shared" si="1"/>
        <v>0</v>
      </c>
      <c r="J16" s="609">
        <f t="shared" si="2"/>
        <v>0</v>
      </c>
      <c r="K16" s="581"/>
      <c r="L16" s="581"/>
      <c r="M16" s="578"/>
    </row>
    <row r="17" spans="1:13" s="14" customFormat="1" ht="17.25">
      <c r="A17" s="578">
        <v>1</v>
      </c>
      <c r="B17" s="579" t="s">
        <v>196</v>
      </c>
      <c r="C17" s="578" t="s">
        <v>163</v>
      </c>
      <c r="D17" s="610">
        <v>1314592.1200000001</v>
      </c>
      <c r="E17" s="610">
        <v>1377654.22</v>
      </c>
      <c r="F17" s="611">
        <v>1566243.39</v>
      </c>
      <c r="G17" s="611">
        <v>1576986.36</v>
      </c>
      <c r="H17" s="609">
        <f t="shared" si="0"/>
        <v>63062.09999999986</v>
      </c>
      <c r="I17" s="609">
        <f t="shared" si="1"/>
        <v>251651.26999999979</v>
      </c>
      <c r="J17" s="609">
        <f t="shared" si="2"/>
        <v>10742.970000000205</v>
      </c>
      <c r="K17" s="581"/>
      <c r="L17" s="581"/>
      <c r="M17" s="578"/>
    </row>
    <row r="18" spans="1:13" s="14" customFormat="1" ht="17.25">
      <c r="A18" s="578">
        <v>2</v>
      </c>
      <c r="B18" s="579" t="s">
        <v>197</v>
      </c>
      <c r="C18" s="578"/>
      <c r="D18" s="606"/>
      <c r="E18" s="606"/>
      <c r="F18" s="606"/>
      <c r="G18" s="606"/>
      <c r="H18" s="609">
        <f t="shared" si="0"/>
        <v>0</v>
      </c>
      <c r="I18" s="609">
        <f t="shared" si="1"/>
        <v>0</v>
      </c>
      <c r="J18" s="609">
        <f t="shared" si="2"/>
        <v>0</v>
      </c>
      <c r="K18" s="581"/>
      <c r="L18" s="581"/>
      <c r="M18" s="578"/>
    </row>
    <row r="19" spans="1:13" s="14" customFormat="1" ht="17.25">
      <c r="A19" s="582" t="s">
        <v>15</v>
      </c>
      <c r="B19" s="583" t="s">
        <v>198</v>
      </c>
      <c r="C19" s="582" t="s">
        <v>163</v>
      </c>
      <c r="D19" s="605">
        <v>295279.13</v>
      </c>
      <c r="E19" s="605">
        <v>312688.73</v>
      </c>
      <c r="F19" s="608">
        <v>335879.31</v>
      </c>
      <c r="G19" s="608">
        <v>334140.03000000003</v>
      </c>
      <c r="H19" s="609">
        <f t="shared" si="0"/>
        <v>17409.599999999977</v>
      </c>
      <c r="I19" s="609">
        <f t="shared" si="1"/>
        <v>40600.179999999993</v>
      </c>
      <c r="J19" s="609">
        <f t="shared" si="2"/>
        <v>-1739.2799999999697</v>
      </c>
      <c r="K19" s="581"/>
      <c r="L19" s="581"/>
      <c r="M19" s="578"/>
    </row>
    <row r="20" spans="1:13" s="15" customFormat="1">
      <c r="A20" s="582" t="s">
        <v>16</v>
      </c>
      <c r="B20" s="583" t="s">
        <v>199</v>
      </c>
      <c r="C20" s="582" t="s">
        <v>163</v>
      </c>
      <c r="D20" s="605">
        <v>984318.42</v>
      </c>
      <c r="E20" s="605">
        <v>1021174.92</v>
      </c>
      <c r="F20" s="608">
        <v>1168972.71</v>
      </c>
      <c r="G20" s="608">
        <v>1175901.8799999999</v>
      </c>
      <c r="H20" s="609">
        <f t="shared" si="0"/>
        <v>36856.5</v>
      </c>
      <c r="I20" s="609">
        <f t="shared" si="1"/>
        <v>184654.28999999992</v>
      </c>
      <c r="J20" s="609">
        <f t="shared" si="2"/>
        <v>6929.1699999999255</v>
      </c>
      <c r="K20" s="581"/>
      <c r="L20" s="581"/>
      <c r="M20" s="578"/>
    </row>
    <row r="21" spans="1:13" s="15" customFormat="1">
      <c r="A21" s="582" t="s">
        <v>108</v>
      </c>
      <c r="B21" s="583" t="s">
        <v>200</v>
      </c>
      <c r="C21" s="582" t="s">
        <v>163</v>
      </c>
      <c r="D21" s="609"/>
      <c r="E21" s="609"/>
      <c r="F21" s="609"/>
      <c r="G21" s="609"/>
      <c r="H21" s="609">
        <f t="shared" si="0"/>
        <v>0</v>
      </c>
      <c r="I21" s="609">
        <f t="shared" si="1"/>
        <v>0</v>
      </c>
      <c r="J21" s="609">
        <f t="shared" si="2"/>
        <v>0</v>
      </c>
      <c r="K21" s="584"/>
      <c r="L21" s="584"/>
      <c r="M21" s="582"/>
    </row>
    <row r="22" spans="1:13" s="15" customFormat="1">
      <c r="A22" s="582" t="s">
        <v>106</v>
      </c>
      <c r="B22" s="583" t="s">
        <v>201</v>
      </c>
      <c r="C22" s="582" t="s">
        <v>163</v>
      </c>
      <c r="D22" s="605">
        <v>289.60000000000002</v>
      </c>
      <c r="E22" s="605">
        <v>289.60000000000002</v>
      </c>
      <c r="F22" s="608">
        <v>289.60000000000002</v>
      </c>
      <c r="G22" s="609"/>
      <c r="H22" s="609">
        <f t="shared" si="0"/>
        <v>0</v>
      </c>
      <c r="I22" s="609">
        <f t="shared" si="1"/>
        <v>0</v>
      </c>
      <c r="J22" s="609">
        <f t="shared" si="2"/>
        <v>-289.60000000000002</v>
      </c>
      <c r="K22" s="581"/>
      <c r="L22" s="581"/>
      <c r="M22" s="578"/>
    </row>
    <row r="23" spans="1:13" s="15" customFormat="1">
      <c r="A23" s="582" t="s">
        <v>116</v>
      </c>
      <c r="B23" s="583" t="s">
        <v>202</v>
      </c>
      <c r="C23" s="582" t="s">
        <v>163</v>
      </c>
      <c r="D23" s="609"/>
      <c r="E23" s="609"/>
      <c r="F23" s="609"/>
      <c r="G23" s="609"/>
      <c r="H23" s="609">
        <f t="shared" si="0"/>
        <v>0</v>
      </c>
      <c r="I23" s="609">
        <f t="shared" si="1"/>
        <v>0</v>
      </c>
      <c r="J23" s="609">
        <f t="shared" si="2"/>
        <v>0</v>
      </c>
      <c r="K23" s="581"/>
      <c r="L23" s="581"/>
      <c r="M23" s="578"/>
    </row>
    <row r="24" spans="1:13" s="15" customFormat="1">
      <c r="A24" s="582" t="s">
        <v>113</v>
      </c>
      <c r="B24" s="583" t="s">
        <v>203</v>
      </c>
      <c r="C24" s="582" t="s">
        <v>163</v>
      </c>
      <c r="D24" s="605">
        <v>34704.97</v>
      </c>
      <c r="E24" s="605">
        <v>43500.97</v>
      </c>
      <c r="F24" s="608">
        <v>61101.77</v>
      </c>
      <c r="G24" s="608">
        <v>66944.45</v>
      </c>
      <c r="H24" s="609">
        <f t="shared" si="0"/>
        <v>8796</v>
      </c>
      <c r="I24" s="609">
        <f t="shared" si="1"/>
        <v>26396.799999999996</v>
      </c>
      <c r="J24" s="609">
        <f t="shared" si="2"/>
        <v>5842.68</v>
      </c>
      <c r="K24" s="581"/>
      <c r="L24" s="581"/>
      <c r="M24" s="578"/>
    </row>
    <row r="25" spans="1:13" s="15" customFormat="1">
      <c r="A25" s="578">
        <v>3</v>
      </c>
      <c r="B25" s="579" t="s">
        <v>207</v>
      </c>
      <c r="C25" s="578" t="s">
        <v>205</v>
      </c>
      <c r="D25" s="606">
        <v>2684744613.6399999</v>
      </c>
      <c r="E25" s="606">
        <v>2942920441.4200001</v>
      </c>
      <c r="F25" s="611">
        <v>4240615304.3299999</v>
      </c>
      <c r="G25" s="611">
        <v>1014230336.03</v>
      </c>
      <c r="H25" s="606">
        <f t="shared" si="0"/>
        <v>258175827.78000021</v>
      </c>
      <c r="I25" s="606">
        <f t="shared" si="1"/>
        <v>1555870690.6900001</v>
      </c>
      <c r="J25" s="606">
        <f t="shared" si="2"/>
        <v>-3226384968.3000002</v>
      </c>
      <c r="K25" s="581"/>
      <c r="L25" s="581"/>
      <c r="M25" s="578"/>
    </row>
    <row r="26" spans="1:13" s="14" customFormat="1" ht="17.25">
      <c r="A26" s="582" t="s">
        <v>15</v>
      </c>
      <c r="B26" s="583" t="s">
        <v>208</v>
      </c>
      <c r="C26" s="582" t="s">
        <v>205</v>
      </c>
      <c r="D26" s="609">
        <v>2468824264.1100001</v>
      </c>
      <c r="E26" s="609">
        <v>2716090027.5300002</v>
      </c>
      <c r="F26" s="608">
        <v>3979834832.4299998</v>
      </c>
      <c r="G26" s="608">
        <v>995360492.39999998</v>
      </c>
      <c r="H26" s="609">
        <f t="shared" si="0"/>
        <v>247265763.42000008</v>
      </c>
      <c r="I26" s="609">
        <f t="shared" si="1"/>
        <v>1511010568.3199997</v>
      </c>
      <c r="J26" s="609">
        <f t="shared" si="2"/>
        <v>-2984474340.0299997</v>
      </c>
      <c r="K26" s="581"/>
      <c r="L26" s="581"/>
      <c r="M26" s="578"/>
    </row>
    <row r="27" spans="1:13" s="15" customFormat="1">
      <c r="A27" s="582" t="s">
        <v>16</v>
      </c>
      <c r="B27" s="583" t="s">
        <v>209</v>
      </c>
      <c r="C27" s="582" t="s">
        <v>205</v>
      </c>
      <c r="D27" s="609">
        <v>215920349.53</v>
      </c>
      <c r="E27" s="609">
        <v>226830413.88999999</v>
      </c>
      <c r="F27" s="608">
        <v>260780471.90000001</v>
      </c>
      <c r="G27" s="608">
        <v>18869843.629999999</v>
      </c>
      <c r="H27" s="609">
        <f t="shared" si="0"/>
        <v>10910064.359999985</v>
      </c>
      <c r="I27" s="609">
        <f t="shared" si="1"/>
        <v>44860122.370000005</v>
      </c>
      <c r="J27" s="609">
        <f t="shared" si="2"/>
        <v>-241910628.27000001</v>
      </c>
      <c r="K27" s="581"/>
      <c r="L27" s="581"/>
      <c r="M27" s="578"/>
    </row>
    <row r="28" spans="1:13" s="15" customFormat="1">
      <c r="A28" s="578">
        <v>4</v>
      </c>
      <c r="B28" s="579" t="s">
        <v>210</v>
      </c>
      <c r="C28" s="578" t="s">
        <v>205</v>
      </c>
      <c r="D28" s="606">
        <v>1516526254.6199999</v>
      </c>
      <c r="E28" s="606">
        <v>1625370951.75</v>
      </c>
      <c r="F28" s="611">
        <v>2439726494.7600002</v>
      </c>
      <c r="G28" s="611">
        <v>528620149.61000001</v>
      </c>
      <c r="H28" s="606">
        <f t="shared" si="0"/>
        <v>108844697.13000011</v>
      </c>
      <c r="I28" s="606">
        <f t="shared" si="1"/>
        <v>923200240.14000034</v>
      </c>
      <c r="J28" s="606">
        <f t="shared" si="2"/>
        <v>-1911106345.1500001</v>
      </c>
      <c r="K28" s="581"/>
      <c r="L28" s="581"/>
      <c r="M28" s="578"/>
    </row>
    <row r="29" spans="1:13" s="14" customFormat="1" ht="17.25">
      <c r="A29" s="586" t="s">
        <v>150</v>
      </c>
      <c r="B29" s="587" t="s">
        <v>413</v>
      </c>
      <c r="C29" s="586"/>
      <c r="D29" s="612"/>
      <c r="E29" s="612"/>
      <c r="F29" s="612"/>
      <c r="G29" s="612"/>
      <c r="H29" s="612"/>
      <c r="I29" s="612"/>
      <c r="J29" s="612"/>
      <c r="K29" s="588"/>
      <c r="L29" s="588"/>
      <c r="M29" s="586"/>
    </row>
    <row r="30" spans="1:13" s="89" customFormat="1" ht="17.25">
      <c r="A30" s="589" t="s">
        <v>4</v>
      </c>
      <c r="B30" s="590" t="s">
        <v>211</v>
      </c>
      <c r="C30" s="589"/>
      <c r="D30" s="610"/>
      <c r="E30" s="610"/>
      <c r="F30" s="613"/>
      <c r="G30" s="610"/>
      <c r="H30" s="610"/>
      <c r="I30" s="610"/>
      <c r="J30" s="610"/>
      <c r="K30" s="585"/>
      <c r="L30" s="585"/>
      <c r="M30" s="589"/>
    </row>
    <row r="31" spans="1:13" s="18" customFormat="1" ht="17.25">
      <c r="A31" s="589">
        <v>1</v>
      </c>
      <c r="B31" s="590" t="s">
        <v>212</v>
      </c>
      <c r="C31" s="589" t="s">
        <v>213</v>
      </c>
      <c r="D31" s="610">
        <v>487</v>
      </c>
      <c r="E31" s="610">
        <v>501</v>
      </c>
      <c r="F31" s="610">
        <v>516</v>
      </c>
      <c r="G31" s="610">
        <v>456</v>
      </c>
      <c r="H31" s="610"/>
      <c r="I31" s="610"/>
      <c r="J31" s="610"/>
      <c r="K31" s="585"/>
      <c r="L31" s="585"/>
      <c r="M31" s="589"/>
    </row>
    <row r="32" spans="1:13" s="18" customFormat="1" ht="17.25">
      <c r="A32" s="589">
        <v>2</v>
      </c>
      <c r="B32" s="590" t="s">
        <v>197</v>
      </c>
      <c r="C32" s="589"/>
      <c r="D32" s="610"/>
      <c r="E32" s="610"/>
      <c r="F32" s="610"/>
      <c r="G32" s="614"/>
      <c r="H32" s="610"/>
      <c r="I32" s="610"/>
      <c r="J32" s="610"/>
      <c r="K32" s="585"/>
      <c r="L32" s="585"/>
      <c r="M32" s="589"/>
    </row>
    <row r="33" spans="1:13" s="18" customFormat="1" ht="17.25">
      <c r="A33" s="591" t="s">
        <v>15</v>
      </c>
      <c r="B33" s="592" t="s">
        <v>214</v>
      </c>
      <c r="C33" s="591" t="s">
        <v>213</v>
      </c>
      <c r="D33" s="610">
        <v>487</v>
      </c>
      <c r="E33" s="610">
        <v>501</v>
      </c>
      <c r="F33" s="610">
        <v>516</v>
      </c>
      <c r="G33" s="611">
        <v>144</v>
      </c>
      <c r="H33" s="615"/>
      <c r="I33" s="615"/>
      <c r="J33" s="615"/>
      <c r="K33" s="593"/>
      <c r="L33" s="593"/>
      <c r="M33" s="591"/>
    </row>
    <row r="34" spans="1:13" s="19" customFormat="1" ht="17.25">
      <c r="A34" s="591" t="s">
        <v>16</v>
      </c>
      <c r="B34" s="592" t="s">
        <v>215</v>
      </c>
      <c r="C34" s="591" t="s">
        <v>213</v>
      </c>
      <c r="D34" s="610"/>
      <c r="E34" s="610"/>
      <c r="F34" s="610"/>
      <c r="G34" s="611">
        <v>312</v>
      </c>
      <c r="H34" s="615"/>
      <c r="I34" s="615"/>
      <c r="J34" s="615"/>
      <c r="K34" s="593"/>
      <c r="L34" s="593"/>
      <c r="M34" s="591"/>
    </row>
    <row r="35" spans="1:13" s="19" customFormat="1" ht="17.25">
      <c r="A35" s="594"/>
      <c r="B35" s="595" t="s">
        <v>216</v>
      </c>
      <c r="C35" s="594" t="s">
        <v>213</v>
      </c>
      <c r="D35" s="605"/>
      <c r="E35" s="605"/>
      <c r="F35" s="605"/>
      <c r="G35" s="605"/>
      <c r="H35" s="605"/>
      <c r="I35" s="605"/>
      <c r="J35" s="608"/>
      <c r="K35" s="580"/>
      <c r="L35" s="580"/>
      <c r="M35" s="594"/>
    </row>
    <row r="36" spans="1:13">
      <c r="A36" s="594"/>
      <c r="B36" s="595" t="s">
        <v>217</v>
      </c>
      <c r="C36" s="594" t="s">
        <v>213</v>
      </c>
      <c r="D36" s="613"/>
      <c r="E36" s="605"/>
      <c r="F36" s="605"/>
      <c r="G36" s="605"/>
      <c r="H36" s="605"/>
      <c r="I36" s="605"/>
      <c r="J36" s="608"/>
      <c r="K36" s="580"/>
      <c r="L36" s="580"/>
      <c r="M36" s="594"/>
    </row>
    <row r="37" spans="1:13">
      <c r="A37" s="594"/>
      <c r="B37" s="595" t="s">
        <v>218</v>
      </c>
      <c r="C37" s="594" t="s">
        <v>213</v>
      </c>
      <c r="D37" s="605"/>
      <c r="E37" s="605"/>
      <c r="F37" s="605"/>
      <c r="G37" s="605"/>
      <c r="H37" s="605"/>
      <c r="I37" s="605"/>
      <c r="J37" s="605"/>
      <c r="K37" s="580"/>
      <c r="L37" s="580"/>
      <c r="M37" s="594"/>
    </row>
    <row r="38" spans="1:13">
      <c r="A38" s="594"/>
      <c r="B38" s="595" t="s">
        <v>219</v>
      </c>
      <c r="C38" s="594" t="s">
        <v>213</v>
      </c>
      <c r="D38" s="605"/>
      <c r="E38" s="605"/>
      <c r="F38" s="605"/>
      <c r="G38" s="605"/>
      <c r="H38" s="605"/>
      <c r="I38" s="605"/>
      <c r="J38" s="605"/>
      <c r="K38" s="580"/>
      <c r="L38" s="580"/>
      <c r="M38" s="594"/>
    </row>
    <row r="39" spans="1:13">
      <c r="A39" s="596" t="s">
        <v>108</v>
      </c>
      <c r="B39" s="597" t="s">
        <v>203</v>
      </c>
      <c r="C39" s="596" t="s">
        <v>213</v>
      </c>
      <c r="D39" s="616"/>
      <c r="E39" s="616"/>
      <c r="F39" s="616"/>
      <c r="G39" s="616"/>
      <c r="H39" s="616"/>
      <c r="I39" s="616"/>
      <c r="J39" s="616"/>
      <c r="K39" s="598"/>
      <c r="L39" s="598"/>
      <c r="M39" s="596"/>
    </row>
    <row r="40" spans="1:13" s="20" customFormat="1">
      <c r="A40" s="589">
        <v>3</v>
      </c>
      <c r="B40" s="590" t="s">
        <v>207</v>
      </c>
      <c r="C40" s="589" t="s">
        <v>205</v>
      </c>
      <c r="D40" s="610">
        <v>296230440.25</v>
      </c>
      <c r="E40" s="610">
        <v>307364230.13999999</v>
      </c>
      <c r="F40" s="610">
        <v>314886267.23000002</v>
      </c>
      <c r="G40" s="610">
        <v>271283552.75999999</v>
      </c>
      <c r="H40" s="610"/>
      <c r="I40" s="610"/>
      <c r="J40" s="610"/>
      <c r="K40" s="585"/>
      <c r="L40" s="585"/>
      <c r="M40" s="589"/>
    </row>
    <row r="41" spans="1:13" s="18" customFormat="1" ht="17.25">
      <c r="A41" s="594" t="s">
        <v>15</v>
      </c>
      <c r="B41" s="599" t="s">
        <v>208</v>
      </c>
      <c r="C41" s="594" t="s">
        <v>205</v>
      </c>
      <c r="D41" s="605">
        <v>249008872.56999999</v>
      </c>
      <c r="E41" s="605">
        <v>256922450.97</v>
      </c>
      <c r="F41" s="605">
        <v>250175730.88999999</v>
      </c>
      <c r="G41" s="605">
        <v>208495765.08000001</v>
      </c>
      <c r="H41" s="605"/>
      <c r="I41" s="605"/>
      <c r="J41" s="608"/>
      <c r="K41" s="580"/>
      <c r="L41" s="580"/>
      <c r="M41" s="594"/>
    </row>
    <row r="42" spans="1:13">
      <c r="A42" s="594" t="s">
        <v>16</v>
      </c>
      <c r="B42" s="599" t="s">
        <v>209</v>
      </c>
      <c r="C42" s="594" t="s">
        <v>205</v>
      </c>
      <c r="D42" s="605">
        <v>47221567.68</v>
      </c>
      <c r="E42" s="605">
        <v>50441779.159999996</v>
      </c>
      <c r="F42" s="605">
        <v>64710536.340000004</v>
      </c>
      <c r="G42" s="605">
        <f>5050658.99+57737128.7</f>
        <v>62787787.690000005</v>
      </c>
      <c r="H42" s="605"/>
      <c r="I42" s="605"/>
      <c r="J42" s="608"/>
      <c r="K42" s="585"/>
      <c r="L42" s="585"/>
      <c r="M42" s="589"/>
    </row>
    <row r="43" spans="1:13">
      <c r="A43" s="589">
        <v>4</v>
      </c>
      <c r="B43" s="590" t="s">
        <v>210</v>
      </c>
      <c r="C43" s="589" t="s">
        <v>205</v>
      </c>
      <c r="D43" s="610">
        <v>95757508.769999996</v>
      </c>
      <c r="E43" s="610">
        <v>94792379.469999999</v>
      </c>
      <c r="F43" s="610">
        <v>71080266.730000004</v>
      </c>
      <c r="G43" s="610">
        <f>16763049.43+46257589.94</f>
        <v>63020639.369999997</v>
      </c>
      <c r="H43" s="610"/>
      <c r="I43" s="610"/>
      <c r="J43" s="610"/>
      <c r="K43" s="585"/>
      <c r="L43" s="585"/>
      <c r="M43" s="589"/>
    </row>
    <row r="44" spans="1:13" s="18" customFormat="1" ht="17.25">
      <c r="A44" s="589" t="s">
        <v>6</v>
      </c>
      <c r="B44" s="590" t="s">
        <v>220</v>
      </c>
      <c r="C44" s="589"/>
      <c r="D44" s="610"/>
      <c r="E44" s="610"/>
      <c r="F44" s="610"/>
      <c r="G44" s="610"/>
      <c r="H44" s="610"/>
      <c r="I44" s="610"/>
      <c r="J44" s="610"/>
      <c r="K44" s="585"/>
      <c r="L44" s="585"/>
      <c r="M44" s="589"/>
    </row>
    <row r="45" spans="1:13" s="18" customFormat="1" ht="17.25">
      <c r="A45" s="589">
        <v>1</v>
      </c>
      <c r="B45" s="590" t="s">
        <v>221</v>
      </c>
      <c r="C45" s="589" t="s">
        <v>213</v>
      </c>
      <c r="D45" s="610"/>
      <c r="E45" s="610"/>
      <c r="F45" s="610"/>
      <c r="G45" s="610">
        <v>61</v>
      </c>
      <c r="H45" s="610"/>
      <c r="I45" s="610"/>
      <c r="J45" s="615"/>
      <c r="K45" s="593"/>
      <c r="L45" s="593"/>
      <c r="M45" s="591"/>
    </row>
    <row r="46" spans="1:13" s="18" customFormat="1" ht="17.25">
      <c r="A46" s="589">
        <v>2</v>
      </c>
      <c r="B46" s="590" t="s">
        <v>197</v>
      </c>
      <c r="C46" s="589"/>
      <c r="D46" s="610"/>
      <c r="E46" s="610"/>
      <c r="F46" s="610"/>
      <c r="G46" s="610"/>
      <c r="H46" s="610"/>
      <c r="I46" s="610"/>
      <c r="J46" s="615"/>
      <c r="K46" s="593"/>
      <c r="L46" s="593"/>
      <c r="M46" s="591"/>
    </row>
    <row r="47" spans="1:13" s="18" customFormat="1" ht="17.25">
      <c r="A47" s="591" t="s">
        <v>15</v>
      </c>
      <c r="B47" s="592" t="s">
        <v>214</v>
      </c>
      <c r="C47" s="591" t="s">
        <v>213</v>
      </c>
      <c r="D47" s="615"/>
      <c r="E47" s="615"/>
      <c r="F47" s="615"/>
      <c r="G47" s="615">
        <v>61</v>
      </c>
      <c r="H47" s="615"/>
      <c r="I47" s="615"/>
      <c r="J47" s="605"/>
      <c r="K47" s="580"/>
      <c r="L47" s="580"/>
      <c r="M47" s="594"/>
    </row>
    <row r="48" spans="1:13" s="19" customFormat="1" ht="17.25">
      <c r="A48" s="591" t="s">
        <v>16</v>
      </c>
      <c r="B48" s="592" t="s">
        <v>215</v>
      </c>
      <c r="C48" s="591" t="s">
        <v>213</v>
      </c>
      <c r="D48" s="615"/>
      <c r="E48" s="615"/>
      <c r="F48" s="615"/>
      <c r="G48" s="615"/>
      <c r="H48" s="615"/>
      <c r="I48" s="615"/>
      <c r="J48" s="605"/>
      <c r="K48" s="580"/>
      <c r="L48" s="580"/>
      <c r="M48" s="594"/>
    </row>
    <row r="49" spans="1:13" s="19" customFormat="1" ht="17.25">
      <c r="A49" s="594"/>
      <c r="B49" s="595" t="s">
        <v>216</v>
      </c>
      <c r="C49" s="594" t="s">
        <v>213</v>
      </c>
      <c r="D49" s="605"/>
      <c r="E49" s="605"/>
      <c r="F49" s="605"/>
      <c r="G49" s="605"/>
      <c r="H49" s="605"/>
      <c r="I49" s="605"/>
      <c r="J49" s="605"/>
      <c r="K49" s="580"/>
      <c r="L49" s="580"/>
      <c r="M49" s="594"/>
    </row>
    <row r="50" spans="1:13">
      <c r="A50" s="594"/>
      <c r="B50" s="595" t="s">
        <v>217</v>
      </c>
      <c r="C50" s="594" t="s">
        <v>213</v>
      </c>
      <c r="D50" s="605"/>
      <c r="E50" s="605"/>
      <c r="F50" s="605"/>
      <c r="G50" s="605"/>
      <c r="H50" s="605"/>
      <c r="I50" s="605"/>
      <c r="J50" s="605"/>
      <c r="K50" s="580"/>
      <c r="L50" s="580"/>
      <c r="M50" s="594"/>
    </row>
    <row r="51" spans="1:13">
      <c r="A51" s="594"/>
      <c r="B51" s="595" t="s">
        <v>218</v>
      </c>
      <c r="C51" s="594" t="s">
        <v>213</v>
      </c>
      <c r="D51" s="605"/>
      <c r="E51" s="605"/>
      <c r="F51" s="605"/>
      <c r="G51" s="605"/>
      <c r="H51" s="605"/>
      <c r="I51" s="605"/>
      <c r="J51" s="616"/>
      <c r="K51" s="598"/>
      <c r="L51" s="598"/>
      <c r="M51" s="596"/>
    </row>
    <row r="52" spans="1:13">
      <c r="A52" s="594"/>
      <c r="B52" s="595" t="s">
        <v>219</v>
      </c>
      <c r="C52" s="594" t="s">
        <v>213</v>
      </c>
      <c r="D52" s="605"/>
      <c r="E52" s="605"/>
      <c r="F52" s="605"/>
      <c r="G52" s="605"/>
      <c r="H52" s="605"/>
      <c r="I52" s="605"/>
      <c r="J52" s="610"/>
      <c r="K52" s="585"/>
      <c r="L52" s="585"/>
      <c r="M52" s="589"/>
    </row>
    <row r="53" spans="1:13">
      <c r="A53" s="596" t="s">
        <v>108</v>
      </c>
      <c r="B53" s="597" t="s">
        <v>203</v>
      </c>
      <c r="C53" s="596" t="s">
        <v>213</v>
      </c>
      <c r="D53" s="616"/>
      <c r="E53" s="616"/>
      <c r="F53" s="616"/>
      <c r="G53" s="616"/>
      <c r="H53" s="616"/>
      <c r="I53" s="616"/>
      <c r="J53" s="605"/>
      <c r="K53" s="580"/>
      <c r="L53" s="580"/>
      <c r="M53" s="594"/>
    </row>
    <row r="54" spans="1:13" s="20" customFormat="1">
      <c r="A54" s="589">
        <v>3</v>
      </c>
      <c r="B54" s="590" t="s">
        <v>207</v>
      </c>
      <c r="C54" s="589" t="s">
        <v>205</v>
      </c>
      <c r="D54" s="610"/>
      <c r="E54" s="610"/>
      <c r="F54" s="610"/>
      <c r="G54" s="610">
        <v>43604183.969999999</v>
      </c>
      <c r="H54" s="610"/>
      <c r="I54" s="610"/>
      <c r="J54" s="610"/>
      <c r="K54" s="585"/>
      <c r="L54" s="585"/>
      <c r="M54" s="589"/>
    </row>
    <row r="55" spans="1:13" s="18" customFormat="1" ht="17.25">
      <c r="A55" s="594" t="s">
        <v>15</v>
      </c>
      <c r="B55" s="599" t="s">
        <v>208</v>
      </c>
      <c r="C55" s="594" t="s">
        <v>205</v>
      </c>
      <c r="D55" s="605"/>
      <c r="E55" s="605"/>
      <c r="F55" s="605"/>
      <c r="G55" s="605">
        <v>41681435.310000002</v>
      </c>
      <c r="H55" s="605"/>
      <c r="I55" s="605"/>
      <c r="J55" s="610"/>
      <c r="K55" s="585"/>
      <c r="L55" s="585"/>
      <c r="M55" s="589"/>
    </row>
    <row r="56" spans="1:13">
      <c r="A56" s="594" t="s">
        <v>16</v>
      </c>
      <c r="B56" s="599" t="s">
        <v>209</v>
      </c>
      <c r="C56" s="594" t="s">
        <v>205</v>
      </c>
      <c r="D56" s="605"/>
      <c r="E56" s="605"/>
      <c r="F56" s="605"/>
      <c r="G56" s="605">
        <v>1922748.66</v>
      </c>
      <c r="H56" s="605"/>
      <c r="I56" s="605"/>
      <c r="J56" s="610"/>
      <c r="K56" s="585"/>
      <c r="L56" s="585"/>
      <c r="M56" s="589"/>
    </row>
    <row r="57" spans="1:13">
      <c r="A57" s="589">
        <v>4</v>
      </c>
      <c r="B57" s="590" t="s">
        <v>210</v>
      </c>
      <c r="C57" s="589"/>
      <c r="D57" s="610"/>
      <c r="E57" s="610"/>
      <c r="F57" s="610"/>
      <c r="G57" s="610">
        <v>8060988.8399999999</v>
      </c>
      <c r="H57" s="610"/>
      <c r="I57" s="610"/>
      <c r="J57" s="615"/>
      <c r="K57" s="593"/>
      <c r="L57" s="593"/>
      <c r="M57" s="591"/>
    </row>
    <row r="58" spans="1:13" s="18" customFormat="1" ht="17.25">
      <c r="A58" s="589" t="s">
        <v>21</v>
      </c>
      <c r="B58" s="590" t="s">
        <v>222</v>
      </c>
      <c r="C58" s="589"/>
      <c r="D58" s="610"/>
      <c r="E58" s="610"/>
      <c r="F58" s="610"/>
      <c r="G58" s="610"/>
      <c r="H58" s="610"/>
      <c r="I58" s="610"/>
      <c r="J58" s="615"/>
      <c r="K58" s="593"/>
      <c r="L58" s="593"/>
      <c r="M58" s="591"/>
    </row>
    <row r="59" spans="1:13" s="18" customFormat="1" ht="17.25">
      <c r="A59" s="589">
        <v>1</v>
      </c>
      <c r="B59" s="590" t="s">
        <v>223</v>
      </c>
      <c r="C59" s="589" t="s">
        <v>213</v>
      </c>
      <c r="D59" s="610"/>
      <c r="E59" s="610"/>
      <c r="F59" s="610"/>
      <c r="G59" s="610"/>
      <c r="H59" s="610"/>
      <c r="I59" s="610"/>
      <c r="J59" s="605"/>
      <c r="K59" s="580"/>
      <c r="L59" s="580"/>
      <c r="M59" s="594"/>
    </row>
    <row r="60" spans="1:13" s="18" customFormat="1" ht="17.25">
      <c r="A60" s="589">
        <v>2</v>
      </c>
      <c r="B60" s="590" t="s">
        <v>197</v>
      </c>
      <c r="C60" s="589"/>
      <c r="D60" s="610"/>
      <c r="E60" s="610"/>
      <c r="F60" s="610"/>
      <c r="G60" s="610"/>
      <c r="H60" s="610"/>
      <c r="I60" s="610"/>
      <c r="J60" s="605"/>
      <c r="K60" s="580"/>
      <c r="L60" s="580"/>
      <c r="M60" s="594"/>
    </row>
    <row r="61" spans="1:13" s="18" customFormat="1" ht="17.25">
      <c r="A61" s="591" t="s">
        <v>15</v>
      </c>
      <c r="B61" s="592" t="s">
        <v>214</v>
      </c>
      <c r="C61" s="591" t="s">
        <v>213</v>
      </c>
      <c r="D61" s="615"/>
      <c r="E61" s="615"/>
      <c r="F61" s="615"/>
      <c r="G61" s="615"/>
      <c r="H61" s="615"/>
      <c r="I61" s="615"/>
      <c r="J61" s="605"/>
      <c r="K61" s="580"/>
      <c r="L61" s="580"/>
      <c r="M61" s="594"/>
    </row>
    <row r="62" spans="1:13" s="19" customFormat="1" ht="17.25">
      <c r="A62" s="591" t="s">
        <v>16</v>
      </c>
      <c r="B62" s="592" t="s">
        <v>215</v>
      </c>
      <c r="C62" s="591" t="s">
        <v>213</v>
      </c>
      <c r="D62" s="615"/>
      <c r="E62" s="615"/>
      <c r="F62" s="615"/>
      <c r="G62" s="615"/>
      <c r="H62" s="615"/>
      <c r="I62" s="615"/>
      <c r="J62" s="605"/>
      <c r="K62" s="580"/>
      <c r="L62" s="580"/>
      <c r="M62" s="594"/>
    </row>
    <row r="63" spans="1:13" s="19" customFormat="1" ht="17.25">
      <c r="A63" s="594"/>
      <c r="B63" s="595" t="s">
        <v>216</v>
      </c>
      <c r="C63" s="594" t="s">
        <v>213</v>
      </c>
      <c r="D63" s="605"/>
      <c r="E63" s="605"/>
      <c r="F63" s="605"/>
      <c r="G63" s="605"/>
      <c r="H63" s="605"/>
      <c r="I63" s="605"/>
      <c r="J63" s="616"/>
      <c r="K63" s="598"/>
      <c r="L63" s="598"/>
      <c r="M63" s="596"/>
    </row>
    <row r="64" spans="1:13">
      <c r="A64" s="594"/>
      <c r="B64" s="595" t="s">
        <v>217</v>
      </c>
      <c r="C64" s="594" t="s">
        <v>213</v>
      </c>
      <c r="D64" s="605"/>
      <c r="E64" s="605"/>
      <c r="F64" s="605"/>
      <c r="G64" s="605"/>
      <c r="H64" s="605"/>
      <c r="I64" s="605"/>
      <c r="J64" s="610"/>
      <c r="K64" s="585"/>
      <c r="L64" s="585"/>
      <c r="M64" s="589"/>
    </row>
    <row r="65" spans="1:13">
      <c r="A65" s="594"/>
      <c r="B65" s="595" t="s">
        <v>218</v>
      </c>
      <c r="C65" s="594" t="s">
        <v>213</v>
      </c>
      <c r="D65" s="605"/>
      <c r="E65" s="605"/>
      <c r="F65" s="605"/>
      <c r="G65" s="605"/>
      <c r="H65" s="605"/>
      <c r="I65" s="605"/>
      <c r="J65" s="605"/>
      <c r="K65" s="580"/>
      <c r="L65" s="580"/>
      <c r="M65" s="594"/>
    </row>
    <row r="66" spans="1:13">
      <c r="A66" s="594"/>
      <c r="B66" s="595" t="s">
        <v>219</v>
      </c>
      <c r="C66" s="594" t="s">
        <v>213</v>
      </c>
      <c r="D66" s="605"/>
      <c r="E66" s="605"/>
      <c r="F66" s="605"/>
      <c r="G66" s="605"/>
      <c r="H66" s="605"/>
      <c r="I66" s="605"/>
      <c r="J66" s="610"/>
      <c r="K66" s="585"/>
      <c r="L66" s="585"/>
      <c r="M66" s="589"/>
    </row>
    <row r="67" spans="1:13">
      <c r="A67" s="596" t="s">
        <v>108</v>
      </c>
      <c r="B67" s="597" t="s">
        <v>203</v>
      </c>
      <c r="C67" s="596" t="s">
        <v>213</v>
      </c>
      <c r="D67" s="616"/>
      <c r="E67" s="616"/>
      <c r="F67" s="616"/>
      <c r="G67" s="616"/>
      <c r="H67" s="616"/>
      <c r="I67" s="616"/>
      <c r="J67" s="610"/>
      <c r="K67" s="585"/>
      <c r="L67" s="585"/>
      <c r="M67" s="589"/>
    </row>
    <row r="68" spans="1:13" s="20" customFormat="1">
      <c r="A68" s="589">
        <v>3</v>
      </c>
      <c r="B68" s="590" t="s">
        <v>207</v>
      </c>
      <c r="C68" s="589" t="s">
        <v>205</v>
      </c>
      <c r="D68" s="610"/>
      <c r="E68" s="610"/>
      <c r="F68" s="610"/>
      <c r="G68" s="610"/>
      <c r="H68" s="610"/>
      <c r="I68" s="610"/>
      <c r="J68" s="610"/>
      <c r="K68" s="585"/>
      <c r="L68" s="585"/>
      <c r="M68" s="589"/>
    </row>
    <row r="69" spans="1:13" s="18" customFormat="1" ht="17.25">
      <c r="A69" s="594" t="s">
        <v>15</v>
      </c>
      <c r="B69" s="599" t="s">
        <v>208</v>
      </c>
      <c r="C69" s="594" t="s">
        <v>205</v>
      </c>
      <c r="D69" s="605"/>
      <c r="E69" s="605"/>
      <c r="F69" s="605"/>
      <c r="G69" s="605"/>
      <c r="H69" s="605"/>
      <c r="I69" s="605"/>
      <c r="J69" s="615"/>
      <c r="K69" s="593"/>
      <c r="L69" s="593"/>
      <c r="M69" s="591"/>
    </row>
    <row r="70" spans="1:13">
      <c r="A70" s="594" t="s">
        <v>16</v>
      </c>
      <c r="B70" s="599" t="s">
        <v>209</v>
      </c>
      <c r="C70" s="594" t="s">
        <v>205</v>
      </c>
      <c r="D70" s="605"/>
      <c r="E70" s="605"/>
      <c r="F70" s="605"/>
      <c r="G70" s="605"/>
      <c r="H70" s="605"/>
      <c r="I70" s="605"/>
      <c r="J70" s="615"/>
      <c r="K70" s="593"/>
      <c r="L70" s="593"/>
      <c r="M70" s="591"/>
    </row>
    <row r="71" spans="1:13">
      <c r="A71" s="589">
        <v>4</v>
      </c>
      <c r="B71" s="590" t="s">
        <v>210</v>
      </c>
      <c r="C71" s="589"/>
      <c r="D71" s="610"/>
      <c r="E71" s="610"/>
      <c r="F71" s="610"/>
      <c r="G71" s="610"/>
      <c r="H71" s="610"/>
      <c r="I71" s="610"/>
      <c r="J71" s="605"/>
      <c r="K71" s="580"/>
      <c r="L71" s="580"/>
      <c r="M71" s="594"/>
    </row>
    <row r="72" spans="1:13" s="18" customFormat="1" ht="17.25">
      <c r="A72" s="586" t="s">
        <v>155</v>
      </c>
      <c r="B72" s="600" t="s">
        <v>224</v>
      </c>
      <c r="C72" s="586"/>
      <c r="D72" s="617"/>
      <c r="E72" s="617"/>
      <c r="F72" s="617"/>
      <c r="G72" s="617"/>
      <c r="H72" s="617"/>
      <c r="I72" s="617"/>
      <c r="J72" s="617"/>
      <c r="K72" s="588"/>
      <c r="L72" s="601"/>
      <c r="M72" s="586"/>
    </row>
    <row r="73" spans="1:13" s="88" customFormat="1" ht="17.25">
      <c r="A73" s="589" t="s">
        <v>4</v>
      </c>
      <c r="B73" s="590" t="s">
        <v>225</v>
      </c>
      <c r="C73" s="589"/>
      <c r="D73" s="610"/>
      <c r="E73" s="610"/>
      <c r="F73" s="610"/>
      <c r="G73" s="610"/>
      <c r="H73" s="610"/>
      <c r="I73" s="610"/>
      <c r="J73" s="610"/>
      <c r="K73" s="585"/>
      <c r="L73" s="585"/>
      <c r="M73" s="589"/>
    </row>
    <row r="74" spans="1:13" s="18" customFormat="1" ht="17.25">
      <c r="A74" s="589">
        <v>1</v>
      </c>
      <c r="B74" s="590" t="s">
        <v>197</v>
      </c>
      <c r="C74" s="589"/>
      <c r="D74" s="610"/>
      <c r="E74" s="610"/>
      <c r="F74" s="610"/>
      <c r="G74" s="610"/>
      <c r="H74" s="610"/>
      <c r="I74" s="610"/>
      <c r="J74" s="610"/>
      <c r="K74" s="585"/>
      <c r="L74" s="585"/>
      <c r="M74" s="589"/>
    </row>
    <row r="75" spans="1:13" s="18" customFormat="1" ht="17.25">
      <c r="A75" s="591" t="s">
        <v>15</v>
      </c>
      <c r="B75" s="592" t="s">
        <v>214</v>
      </c>
      <c r="C75" s="591" t="s">
        <v>213</v>
      </c>
      <c r="D75" s="615"/>
      <c r="E75" s="615"/>
      <c r="F75" s="610"/>
      <c r="G75" s="615"/>
      <c r="H75" s="615"/>
      <c r="I75" s="615"/>
      <c r="J75" s="615"/>
      <c r="K75" s="593"/>
      <c r="L75" s="593"/>
      <c r="M75" s="591"/>
    </row>
    <row r="76" spans="1:13" s="19" customFormat="1" ht="17.25">
      <c r="A76" s="591" t="s">
        <v>16</v>
      </c>
      <c r="B76" s="592" t="s">
        <v>215</v>
      </c>
      <c r="C76" s="591" t="s">
        <v>213</v>
      </c>
      <c r="D76" s="615"/>
      <c r="E76" s="615"/>
      <c r="F76" s="615"/>
      <c r="G76" s="615"/>
      <c r="H76" s="615"/>
      <c r="I76" s="615"/>
      <c r="J76" s="615"/>
      <c r="K76" s="593"/>
      <c r="L76" s="593"/>
      <c r="M76" s="591"/>
    </row>
    <row r="77" spans="1:13" s="19" customFormat="1" ht="17.25">
      <c r="A77" s="594"/>
      <c r="B77" s="595" t="s">
        <v>216</v>
      </c>
      <c r="C77" s="594" t="s">
        <v>213</v>
      </c>
      <c r="D77" s="605"/>
      <c r="E77" s="605"/>
      <c r="F77" s="615"/>
      <c r="G77" s="605"/>
      <c r="H77" s="605"/>
      <c r="I77" s="605"/>
      <c r="J77" s="605"/>
      <c r="K77" s="580"/>
      <c r="L77" s="580"/>
      <c r="M77" s="594"/>
    </row>
    <row r="78" spans="1:13">
      <c r="A78" s="594"/>
      <c r="B78" s="595" t="s">
        <v>217</v>
      </c>
      <c r="C78" s="594" t="s">
        <v>213</v>
      </c>
      <c r="D78" s="605"/>
      <c r="E78" s="605"/>
      <c r="F78" s="605"/>
      <c r="G78" s="605"/>
      <c r="H78" s="605"/>
      <c r="I78" s="605"/>
      <c r="J78" s="605"/>
      <c r="K78" s="580"/>
      <c r="L78" s="580"/>
      <c r="M78" s="594"/>
    </row>
    <row r="79" spans="1:13">
      <c r="A79" s="594"/>
      <c r="B79" s="595" t="s">
        <v>218</v>
      </c>
      <c r="C79" s="594" t="s">
        <v>213</v>
      </c>
      <c r="D79" s="605"/>
      <c r="E79" s="605"/>
      <c r="F79" s="605"/>
      <c r="G79" s="605"/>
      <c r="H79" s="605"/>
      <c r="I79" s="605"/>
      <c r="J79" s="605"/>
      <c r="K79" s="580"/>
      <c r="L79" s="580"/>
      <c r="M79" s="594"/>
    </row>
    <row r="80" spans="1:13">
      <c r="A80" s="594"/>
      <c r="B80" s="595" t="s">
        <v>219</v>
      </c>
      <c r="C80" s="594" t="s">
        <v>213</v>
      </c>
      <c r="D80" s="605"/>
      <c r="E80" s="605"/>
      <c r="F80" s="605"/>
      <c r="G80" s="605"/>
      <c r="H80" s="605"/>
      <c r="I80" s="605"/>
      <c r="J80" s="605"/>
      <c r="K80" s="580"/>
      <c r="L80" s="580"/>
      <c r="M80" s="594"/>
    </row>
    <row r="81" spans="1:13">
      <c r="A81" s="591" t="s">
        <v>108</v>
      </c>
      <c r="B81" s="592" t="s">
        <v>203</v>
      </c>
      <c r="C81" s="591" t="s">
        <v>213</v>
      </c>
      <c r="D81" s="615"/>
      <c r="E81" s="615"/>
      <c r="F81" s="605"/>
      <c r="G81" s="615"/>
      <c r="H81" s="615"/>
      <c r="I81" s="615"/>
      <c r="J81" s="615"/>
      <c r="K81" s="593"/>
      <c r="L81" s="593"/>
      <c r="M81" s="591"/>
    </row>
    <row r="82" spans="1:13" s="19" customFormat="1" ht="17.25">
      <c r="A82" s="589">
        <v>2</v>
      </c>
      <c r="B82" s="590" t="s">
        <v>207</v>
      </c>
      <c r="C82" s="589" t="s">
        <v>205</v>
      </c>
      <c r="D82" s="610"/>
      <c r="E82" s="610"/>
      <c r="F82" s="615"/>
      <c r="G82" s="610"/>
      <c r="H82" s="610"/>
      <c r="I82" s="610"/>
      <c r="J82" s="610"/>
      <c r="K82" s="585"/>
      <c r="L82" s="585"/>
      <c r="M82" s="589"/>
    </row>
    <row r="83" spans="1:13" s="18" customFormat="1" ht="17.25">
      <c r="A83" s="594" t="s">
        <v>15</v>
      </c>
      <c r="B83" s="599" t="s">
        <v>208</v>
      </c>
      <c r="C83" s="594" t="s">
        <v>205</v>
      </c>
      <c r="D83" s="605"/>
      <c r="E83" s="605"/>
      <c r="F83" s="610"/>
      <c r="G83" s="605"/>
      <c r="H83" s="605"/>
      <c r="I83" s="605"/>
      <c r="J83" s="605"/>
      <c r="K83" s="580"/>
      <c r="L83" s="580"/>
      <c r="M83" s="594"/>
    </row>
    <row r="84" spans="1:13">
      <c r="A84" s="594" t="s">
        <v>16</v>
      </c>
      <c r="B84" s="599" t="s">
        <v>209</v>
      </c>
      <c r="C84" s="594" t="s">
        <v>205</v>
      </c>
      <c r="D84" s="605"/>
      <c r="E84" s="605"/>
      <c r="F84" s="605"/>
      <c r="G84" s="605"/>
      <c r="H84" s="605"/>
      <c r="I84" s="605"/>
      <c r="J84" s="605"/>
      <c r="K84" s="580"/>
      <c r="L84" s="580"/>
      <c r="M84" s="594"/>
    </row>
    <row r="85" spans="1:13">
      <c r="A85" s="589">
        <v>3</v>
      </c>
      <c r="B85" s="590" t="s">
        <v>210</v>
      </c>
      <c r="C85" s="589" t="s">
        <v>205</v>
      </c>
      <c r="D85" s="610"/>
      <c r="E85" s="610"/>
      <c r="F85" s="605"/>
      <c r="G85" s="610"/>
      <c r="H85" s="610"/>
      <c r="I85" s="610"/>
      <c r="J85" s="610"/>
      <c r="K85" s="585"/>
      <c r="L85" s="585"/>
      <c r="M85" s="589"/>
    </row>
    <row r="86" spans="1:13" s="18" customFormat="1" ht="17.25">
      <c r="A86" s="589" t="s">
        <v>6</v>
      </c>
      <c r="B86" s="590" t="s">
        <v>225</v>
      </c>
      <c r="C86" s="589"/>
      <c r="D86" s="610"/>
      <c r="E86" s="610"/>
      <c r="F86" s="610"/>
      <c r="G86" s="610"/>
      <c r="H86" s="610"/>
      <c r="I86" s="610"/>
      <c r="J86" s="610"/>
      <c r="K86" s="585"/>
      <c r="L86" s="585"/>
      <c r="M86" s="589"/>
    </row>
    <row r="87" spans="1:13" s="18" customFormat="1" ht="32.25" customHeight="1">
      <c r="A87" s="589">
        <v>1</v>
      </c>
      <c r="B87" s="590" t="s">
        <v>197</v>
      </c>
      <c r="C87" s="589"/>
      <c r="D87" s="610"/>
      <c r="E87" s="610"/>
      <c r="F87" s="610"/>
      <c r="G87" s="610"/>
      <c r="H87" s="610"/>
      <c r="I87" s="610"/>
      <c r="J87" s="610"/>
      <c r="K87" s="585"/>
      <c r="L87" s="585"/>
      <c r="M87" s="589"/>
    </row>
    <row r="88" spans="1:13" s="18" customFormat="1" ht="32.25" customHeight="1">
      <c r="A88" s="591" t="s">
        <v>15</v>
      </c>
      <c r="B88" s="592" t="s">
        <v>214</v>
      </c>
      <c r="C88" s="591" t="s">
        <v>213</v>
      </c>
      <c r="D88" s="615"/>
      <c r="E88" s="615"/>
      <c r="F88" s="610"/>
      <c r="G88" s="615"/>
      <c r="H88" s="615"/>
      <c r="I88" s="615"/>
      <c r="J88" s="615"/>
      <c r="K88" s="593"/>
      <c r="L88" s="593"/>
      <c r="M88" s="591"/>
    </row>
    <row r="89" spans="1:13" s="19" customFormat="1" ht="32.25" customHeight="1">
      <c r="A89" s="591" t="s">
        <v>16</v>
      </c>
      <c r="B89" s="592" t="s">
        <v>215</v>
      </c>
      <c r="C89" s="591" t="s">
        <v>213</v>
      </c>
      <c r="D89" s="615"/>
      <c r="E89" s="615"/>
      <c r="F89" s="615"/>
      <c r="G89" s="615"/>
      <c r="H89" s="615"/>
      <c r="I89" s="615"/>
      <c r="J89" s="615"/>
      <c r="K89" s="593"/>
      <c r="L89" s="593"/>
      <c r="M89" s="591"/>
    </row>
    <row r="90" spans="1:13" s="19" customFormat="1" ht="32.25" customHeight="1">
      <c r="A90" s="594"/>
      <c r="B90" s="595" t="s">
        <v>216</v>
      </c>
      <c r="C90" s="594" t="s">
        <v>213</v>
      </c>
      <c r="D90" s="605"/>
      <c r="E90" s="605"/>
      <c r="F90" s="615"/>
      <c r="G90" s="605"/>
      <c r="H90" s="605"/>
      <c r="I90" s="605"/>
      <c r="J90" s="605"/>
      <c r="K90" s="580"/>
      <c r="L90" s="580"/>
      <c r="M90" s="594"/>
    </row>
    <row r="91" spans="1:13" ht="32.25" customHeight="1">
      <c r="A91" s="594"/>
      <c r="B91" s="595" t="s">
        <v>217</v>
      </c>
      <c r="C91" s="594" t="s">
        <v>213</v>
      </c>
      <c r="D91" s="605"/>
      <c r="E91" s="605"/>
      <c r="F91" s="605"/>
      <c r="G91" s="605"/>
      <c r="H91" s="605"/>
      <c r="I91" s="605"/>
      <c r="J91" s="605"/>
      <c r="K91" s="580"/>
      <c r="L91" s="580"/>
      <c r="M91" s="594"/>
    </row>
    <row r="92" spans="1:13" ht="32.25" customHeight="1">
      <c r="A92" s="594"/>
      <c r="B92" s="595" t="s">
        <v>218</v>
      </c>
      <c r="C92" s="594" t="s">
        <v>213</v>
      </c>
      <c r="D92" s="605"/>
      <c r="E92" s="605"/>
      <c r="F92" s="605"/>
      <c r="G92" s="605"/>
      <c r="H92" s="605"/>
      <c r="I92" s="605"/>
      <c r="J92" s="605"/>
      <c r="K92" s="580"/>
      <c r="L92" s="580"/>
      <c r="M92" s="594"/>
    </row>
    <row r="93" spans="1:13" ht="32.25" customHeight="1">
      <c r="A93" s="594"/>
      <c r="B93" s="595" t="s">
        <v>219</v>
      </c>
      <c r="C93" s="594" t="s">
        <v>213</v>
      </c>
      <c r="D93" s="605"/>
      <c r="E93" s="605"/>
      <c r="F93" s="605"/>
      <c r="G93" s="605"/>
      <c r="H93" s="605"/>
      <c r="I93" s="605"/>
      <c r="J93" s="605"/>
      <c r="K93" s="580"/>
      <c r="L93" s="580"/>
      <c r="M93" s="594"/>
    </row>
    <row r="94" spans="1:13" ht="32.25" customHeight="1">
      <c r="A94" s="596" t="s">
        <v>108</v>
      </c>
      <c r="B94" s="597" t="s">
        <v>203</v>
      </c>
      <c r="C94" s="596" t="s">
        <v>213</v>
      </c>
      <c r="D94" s="616"/>
      <c r="E94" s="616"/>
      <c r="F94" s="605"/>
      <c r="G94" s="616"/>
      <c r="H94" s="616"/>
      <c r="I94" s="616"/>
      <c r="J94" s="616"/>
      <c r="K94" s="598"/>
      <c r="L94" s="598"/>
      <c r="M94" s="596"/>
    </row>
    <row r="95" spans="1:13" s="20" customFormat="1" ht="32.25" customHeight="1">
      <c r="A95" s="589">
        <v>2</v>
      </c>
      <c r="B95" s="590" t="s">
        <v>207</v>
      </c>
      <c r="C95" s="589" t="s">
        <v>205</v>
      </c>
      <c r="D95" s="610"/>
      <c r="E95" s="610"/>
      <c r="F95" s="616"/>
      <c r="G95" s="610"/>
      <c r="H95" s="610"/>
      <c r="I95" s="610"/>
      <c r="J95" s="610"/>
      <c r="K95" s="585"/>
      <c r="L95" s="585"/>
      <c r="M95" s="589"/>
    </row>
    <row r="96" spans="1:13" s="18" customFormat="1" ht="32.25" customHeight="1">
      <c r="A96" s="594" t="s">
        <v>15</v>
      </c>
      <c r="B96" s="599" t="s">
        <v>208</v>
      </c>
      <c r="C96" s="594" t="s">
        <v>205</v>
      </c>
      <c r="D96" s="605"/>
      <c r="E96" s="605"/>
      <c r="F96" s="610"/>
      <c r="G96" s="605"/>
      <c r="H96" s="605"/>
      <c r="I96" s="605"/>
      <c r="J96" s="605"/>
      <c r="K96" s="580"/>
      <c r="L96" s="580"/>
      <c r="M96" s="594"/>
    </row>
    <row r="97" spans="1:13" ht="32.25" customHeight="1">
      <c r="A97" s="594" t="s">
        <v>16</v>
      </c>
      <c r="B97" s="599" t="s">
        <v>209</v>
      </c>
      <c r="C97" s="594" t="s">
        <v>205</v>
      </c>
      <c r="D97" s="605"/>
      <c r="E97" s="605"/>
      <c r="F97" s="605"/>
      <c r="G97" s="605"/>
      <c r="H97" s="605"/>
      <c r="I97" s="605"/>
      <c r="J97" s="605"/>
      <c r="K97" s="580"/>
      <c r="L97" s="580"/>
      <c r="M97" s="594"/>
    </row>
    <row r="98" spans="1:13" ht="32.25" customHeight="1">
      <c r="A98" s="589">
        <v>3</v>
      </c>
      <c r="B98" s="590" t="s">
        <v>210</v>
      </c>
      <c r="C98" s="594" t="s">
        <v>205</v>
      </c>
      <c r="D98" s="610"/>
      <c r="E98" s="610"/>
      <c r="F98" s="605"/>
      <c r="G98" s="610"/>
      <c r="H98" s="610"/>
      <c r="I98" s="610"/>
      <c r="J98" s="610"/>
      <c r="K98" s="585"/>
      <c r="L98" s="585"/>
      <c r="M98" s="589"/>
    </row>
    <row r="99" spans="1:13" s="18" customFormat="1" ht="32.25" customHeight="1">
      <c r="A99" s="589" t="s">
        <v>21</v>
      </c>
      <c r="B99" s="590" t="s">
        <v>225</v>
      </c>
      <c r="C99" s="589"/>
      <c r="D99" s="610"/>
      <c r="E99" s="610"/>
      <c r="F99" s="610"/>
      <c r="G99" s="610"/>
      <c r="H99" s="610"/>
      <c r="I99" s="610"/>
      <c r="J99" s="610"/>
      <c r="K99" s="585"/>
      <c r="L99" s="585"/>
      <c r="M99" s="589"/>
    </row>
    <row r="100" spans="1:13" s="18" customFormat="1" ht="32.25" customHeight="1">
      <c r="A100" s="589"/>
      <c r="B100" s="590" t="s">
        <v>298</v>
      </c>
      <c r="C100" s="589"/>
      <c r="D100" s="610"/>
      <c r="E100" s="610"/>
      <c r="F100" s="610"/>
      <c r="G100" s="610"/>
      <c r="H100" s="610"/>
      <c r="I100" s="610"/>
      <c r="J100" s="610"/>
      <c r="K100" s="585"/>
      <c r="L100" s="585"/>
      <c r="M100" s="589"/>
    </row>
    <row r="101" spans="1:13" s="18" customFormat="1" ht="32.25" customHeight="1">
      <c r="A101" s="602"/>
      <c r="B101" s="603"/>
      <c r="C101" s="602"/>
      <c r="D101" s="610"/>
      <c r="E101" s="610"/>
      <c r="F101" s="610"/>
      <c r="G101" s="610"/>
      <c r="H101" s="610"/>
      <c r="I101" s="610"/>
      <c r="J101" s="610"/>
      <c r="K101" s="585"/>
      <c r="L101" s="585"/>
      <c r="M101" s="589"/>
    </row>
    <row r="102" spans="1:13" s="18" customFormat="1" ht="32.25" customHeight="1">
      <c r="A102" s="16"/>
      <c r="B102" s="17"/>
      <c r="C102" s="16"/>
      <c r="D102" s="618"/>
      <c r="E102" s="618"/>
      <c r="F102" s="618"/>
      <c r="G102" s="618"/>
      <c r="H102" s="618"/>
      <c r="I102" s="618"/>
      <c r="J102" s="618"/>
      <c r="K102" s="17"/>
      <c r="L102" s="17"/>
      <c r="M102" s="17"/>
    </row>
  </sheetData>
  <mergeCells count="13">
    <mergeCell ref="K4:K5"/>
    <mergeCell ref="L4:L5"/>
    <mergeCell ref="M4:M5"/>
    <mergeCell ref="A2:M2"/>
    <mergeCell ref="A3:M3"/>
    <mergeCell ref="A4:A5"/>
    <mergeCell ref="B4:B5"/>
    <mergeCell ref="C4:C5"/>
    <mergeCell ref="D4:D5"/>
    <mergeCell ref="E4:E5"/>
    <mergeCell ref="F4:F5"/>
    <mergeCell ref="G4:G5"/>
    <mergeCell ref="H4:J4"/>
  </mergeCells>
  <printOptions horizontalCentered="1"/>
  <pageMargins left="0.2" right="0.2" top="0.5" bottom="0.5" header="0.3" footer="0.3"/>
  <pageSetup paperSize="8" orientation="landscape" r:id="rId1"/>
  <headerFooter>
    <oddFooter>&amp;C&amp;"Calibri,Regular"&amp;K000000&amp;P</oddFooter>
  </headerFooter>
  <colBreaks count="1" manualBreakCount="1">
    <brk id="13" max="10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view="pageBreakPreview" zoomScale="75" zoomScaleSheetLayoutView="75" workbookViewId="0">
      <pane xSplit="2" ySplit="7" topLeftCell="C9" activePane="bottomRight" state="frozen"/>
      <selection pane="topRight" activeCell="C1" sqref="C1"/>
      <selection pane="bottomLeft" activeCell="A8" sqref="A8"/>
      <selection pane="bottomRight" activeCell="H4" sqref="H4:K4"/>
    </sheetView>
  </sheetViews>
  <sheetFormatPr defaultColWidth="9.1328125" defaultRowHeight="40.049999999999997" customHeight="1"/>
  <cols>
    <col min="1" max="1" width="8.46484375" style="396" customWidth="1"/>
    <col min="2" max="2" width="58.46484375" style="387" customWidth="1"/>
    <col min="3" max="3" width="16.796875" style="387" customWidth="1"/>
    <col min="4" max="4" width="15.796875" style="387" customWidth="1"/>
    <col min="5" max="5" width="15.6640625" style="387" customWidth="1"/>
    <col min="6" max="6" width="18" style="398" hidden="1" customWidth="1"/>
    <col min="7" max="7" width="14.796875" style="398" customWidth="1"/>
    <col min="8" max="8" width="16" style="387" customWidth="1"/>
    <col min="9" max="9" width="17.33203125" style="387" customWidth="1"/>
    <col min="10" max="10" width="15.6640625" style="387" customWidth="1"/>
    <col min="11" max="11" width="16.46484375" style="387" customWidth="1"/>
    <col min="12" max="12" width="15.6640625" style="387" customWidth="1"/>
    <col min="13" max="13" width="16.1328125" style="387" customWidth="1"/>
    <col min="14" max="14" width="14.46484375" style="387" customWidth="1"/>
    <col min="15" max="15" width="14.6640625" style="387" customWidth="1"/>
    <col min="16" max="16" width="16" style="387" customWidth="1"/>
    <col min="17" max="17" width="18.46484375" style="387" customWidth="1"/>
    <col min="18" max="18" width="14.6640625" style="387" customWidth="1"/>
    <col min="19" max="19" width="14.1328125" style="387" customWidth="1"/>
    <col min="20" max="20" width="15" style="387" customWidth="1"/>
    <col min="21" max="21" width="14.796875" style="387" customWidth="1"/>
    <col min="22" max="22" width="14" style="387" customWidth="1"/>
    <col min="23" max="23" width="14.46484375" style="387" customWidth="1"/>
    <col min="24" max="24" width="15.1328125" style="387" customWidth="1"/>
    <col min="25" max="25" width="16.1328125" style="387" customWidth="1"/>
    <col min="26" max="26" width="13.796875" style="387" customWidth="1"/>
    <col min="27" max="27" width="15" style="387" customWidth="1"/>
    <col min="28" max="16384" width="9.1328125" style="387"/>
  </cols>
  <sheetData>
    <row r="1" spans="1:27" s="372" customFormat="1" ht="40.049999999999997" customHeight="1">
      <c r="A1" s="144" t="s">
        <v>266</v>
      </c>
      <c r="B1" s="370"/>
      <c r="C1" s="370"/>
      <c r="D1" s="370"/>
      <c r="E1" s="371"/>
      <c r="O1" s="55" t="s">
        <v>430</v>
      </c>
      <c r="AA1" s="55" t="s">
        <v>431</v>
      </c>
    </row>
    <row r="2" spans="1:27" s="373" customFormat="1" ht="69.75" customHeight="1">
      <c r="B2" s="374"/>
      <c r="C2" s="785" t="s">
        <v>779</v>
      </c>
      <c r="D2" s="785"/>
      <c r="E2" s="785"/>
      <c r="F2" s="785"/>
      <c r="G2" s="785"/>
      <c r="H2" s="785"/>
      <c r="I2" s="785"/>
      <c r="J2" s="785"/>
      <c r="K2" s="785"/>
      <c r="L2" s="785"/>
      <c r="M2" s="785"/>
      <c r="N2" s="785"/>
      <c r="O2" s="785"/>
    </row>
    <row r="3" spans="1:27" s="377" customFormat="1" ht="40.049999999999997" customHeight="1">
      <c r="A3" s="375"/>
      <c r="B3" s="376"/>
      <c r="C3" s="376"/>
      <c r="D3" s="376"/>
      <c r="E3" s="376"/>
      <c r="O3" s="378" t="s">
        <v>158</v>
      </c>
      <c r="V3" s="379"/>
      <c r="X3" s="379"/>
    </row>
    <row r="4" spans="1:27" s="380" customFormat="1" ht="40.049999999999997" customHeight="1">
      <c r="A4" s="786" t="s">
        <v>0</v>
      </c>
      <c r="B4" s="786" t="s">
        <v>242</v>
      </c>
      <c r="C4" s="784" t="s">
        <v>229</v>
      </c>
      <c r="D4" s="784"/>
      <c r="E4" s="784"/>
      <c r="F4" s="784"/>
      <c r="G4" s="784"/>
      <c r="H4" s="784" t="s">
        <v>252</v>
      </c>
      <c r="I4" s="784"/>
      <c r="J4" s="784"/>
      <c r="K4" s="784"/>
      <c r="L4" s="784" t="s">
        <v>253</v>
      </c>
      <c r="M4" s="784"/>
      <c r="N4" s="784"/>
      <c r="O4" s="784"/>
      <c r="P4" s="784" t="s">
        <v>254</v>
      </c>
      <c r="Q4" s="784"/>
      <c r="R4" s="784"/>
      <c r="S4" s="784"/>
      <c r="T4" s="784" t="s">
        <v>255</v>
      </c>
      <c r="U4" s="784"/>
      <c r="V4" s="784"/>
      <c r="W4" s="784"/>
      <c r="X4" s="784" t="s">
        <v>230</v>
      </c>
      <c r="Y4" s="784"/>
      <c r="Z4" s="784"/>
      <c r="AA4" s="784"/>
    </row>
    <row r="5" spans="1:27" s="382" customFormat="1" ht="40.049999999999997" customHeight="1">
      <c r="A5" s="786"/>
      <c r="B5" s="786"/>
      <c r="C5" s="783" t="s">
        <v>231</v>
      </c>
      <c r="D5" s="783"/>
      <c r="E5" s="783" t="s">
        <v>232</v>
      </c>
      <c r="F5" s="381"/>
      <c r="G5" s="783" t="s">
        <v>233</v>
      </c>
      <c r="H5" s="783" t="s">
        <v>231</v>
      </c>
      <c r="I5" s="783"/>
      <c r="J5" s="783" t="s">
        <v>232</v>
      </c>
      <c r="K5" s="783" t="s">
        <v>233</v>
      </c>
      <c r="L5" s="783" t="s">
        <v>231</v>
      </c>
      <c r="M5" s="783"/>
      <c r="N5" s="783" t="s">
        <v>232</v>
      </c>
      <c r="O5" s="783" t="s">
        <v>233</v>
      </c>
      <c r="P5" s="783" t="s">
        <v>231</v>
      </c>
      <c r="Q5" s="783"/>
      <c r="R5" s="783" t="s">
        <v>232</v>
      </c>
      <c r="S5" s="783" t="s">
        <v>233</v>
      </c>
      <c r="T5" s="783" t="s">
        <v>231</v>
      </c>
      <c r="U5" s="783"/>
      <c r="V5" s="783" t="s">
        <v>232</v>
      </c>
      <c r="W5" s="783" t="s">
        <v>233</v>
      </c>
      <c r="X5" s="783" t="s">
        <v>231</v>
      </c>
      <c r="Y5" s="783"/>
      <c r="Z5" s="783" t="s">
        <v>556</v>
      </c>
      <c r="AA5" s="783" t="s">
        <v>557</v>
      </c>
    </row>
    <row r="6" spans="1:27" s="385" customFormat="1" ht="71" customHeight="1">
      <c r="A6" s="786"/>
      <c r="B6" s="786"/>
      <c r="C6" s="383" t="s">
        <v>383</v>
      </c>
      <c r="D6" s="383" t="s">
        <v>384</v>
      </c>
      <c r="E6" s="783"/>
      <c r="F6" s="384" t="s">
        <v>157</v>
      </c>
      <c r="G6" s="783"/>
      <c r="H6" s="383" t="s">
        <v>383</v>
      </c>
      <c r="I6" s="383" t="s">
        <v>384</v>
      </c>
      <c r="J6" s="783"/>
      <c r="K6" s="783"/>
      <c r="L6" s="383" t="s">
        <v>383</v>
      </c>
      <c r="M6" s="383" t="s">
        <v>384</v>
      </c>
      <c r="N6" s="783"/>
      <c r="O6" s="783"/>
      <c r="P6" s="383" t="s">
        <v>383</v>
      </c>
      <c r="Q6" s="383" t="s">
        <v>384</v>
      </c>
      <c r="R6" s="783"/>
      <c r="S6" s="783"/>
      <c r="T6" s="383" t="s">
        <v>383</v>
      </c>
      <c r="U6" s="383" t="s">
        <v>384</v>
      </c>
      <c r="V6" s="783"/>
      <c r="W6" s="783"/>
      <c r="X6" s="383" t="s">
        <v>383</v>
      </c>
      <c r="Y6" s="383" t="s">
        <v>384</v>
      </c>
      <c r="Z6" s="783"/>
      <c r="AA6" s="783"/>
    </row>
    <row r="7" spans="1:27" ht="40.049999999999997" customHeight="1">
      <c r="A7" s="145"/>
      <c r="B7" s="146" t="s">
        <v>156</v>
      </c>
      <c r="C7" s="386">
        <f>SUBTOTAL(9,C8:C39)</f>
        <v>2711000</v>
      </c>
      <c r="D7" s="386">
        <f t="shared" ref="D7:AA7" si="0">SUBTOTAL(9,D8:D39)</f>
        <v>3199000</v>
      </c>
      <c r="E7" s="386">
        <f t="shared" si="0"/>
        <v>3262141.228261</v>
      </c>
      <c r="F7" s="386">
        <f t="shared" si="0"/>
        <v>2718840.228261</v>
      </c>
      <c r="G7" s="386">
        <f t="shared" si="0"/>
        <v>3262141.228261</v>
      </c>
      <c r="H7" s="386">
        <f t="shared" si="0"/>
        <v>2936000</v>
      </c>
      <c r="I7" s="386">
        <f t="shared" si="0"/>
        <v>3250000</v>
      </c>
      <c r="J7" s="386">
        <f t="shared" si="0"/>
        <v>3779003</v>
      </c>
      <c r="K7" s="386">
        <f t="shared" si="0"/>
        <v>3779003</v>
      </c>
      <c r="L7" s="386">
        <f t="shared" si="0"/>
        <v>3005000</v>
      </c>
      <c r="M7" s="386">
        <f t="shared" si="0"/>
        <v>3500000</v>
      </c>
      <c r="N7" s="386">
        <f t="shared" si="0"/>
        <v>4130862</v>
      </c>
      <c r="O7" s="386">
        <f t="shared" si="0"/>
        <v>4130862</v>
      </c>
      <c r="P7" s="386">
        <f t="shared" si="0"/>
        <v>3855000</v>
      </c>
      <c r="Q7" s="386">
        <f t="shared" si="0"/>
        <v>4500000</v>
      </c>
      <c r="R7" s="386">
        <f t="shared" si="0"/>
        <v>5953936</v>
      </c>
      <c r="S7" s="386">
        <f t="shared" si="0"/>
        <v>5953936</v>
      </c>
      <c r="T7" s="386">
        <f t="shared" si="0"/>
        <v>4464000</v>
      </c>
      <c r="U7" s="386">
        <f t="shared" si="0"/>
        <v>5500000</v>
      </c>
      <c r="V7" s="386">
        <f t="shared" si="0"/>
        <v>5956616</v>
      </c>
      <c r="W7" s="386">
        <f t="shared" si="0"/>
        <v>5956616</v>
      </c>
      <c r="X7" s="386">
        <f t="shared" si="0"/>
        <v>4393400</v>
      </c>
      <c r="Y7" s="386">
        <f t="shared" si="0"/>
        <v>5428400</v>
      </c>
      <c r="Z7" s="386">
        <f t="shared" si="0"/>
        <v>7042388</v>
      </c>
      <c r="AA7" s="386">
        <f t="shared" si="0"/>
        <v>7042388</v>
      </c>
    </row>
    <row r="8" spans="1:27" s="389" customFormat="1" ht="40.049999999999997" customHeight="1">
      <c r="A8" s="147" t="s">
        <v>4</v>
      </c>
      <c r="B8" s="146" t="s">
        <v>366</v>
      </c>
      <c r="C8" s="388">
        <f>SUBTOTAL(9,C9:C29)</f>
        <v>2511000</v>
      </c>
      <c r="D8" s="388">
        <f t="shared" ref="D8:W8" si="1">SUBTOTAL(9,D9:D29)</f>
        <v>2999000</v>
      </c>
      <c r="E8" s="388">
        <f t="shared" si="1"/>
        <v>3134591.228261</v>
      </c>
      <c r="F8" s="388">
        <f t="shared" si="1"/>
        <v>2718840.228261</v>
      </c>
      <c r="G8" s="388">
        <f t="shared" si="1"/>
        <v>3134591.228261</v>
      </c>
      <c r="H8" s="388">
        <f t="shared" si="1"/>
        <v>2831000</v>
      </c>
      <c r="I8" s="388">
        <f t="shared" si="1"/>
        <v>3145000</v>
      </c>
      <c r="J8" s="388">
        <f t="shared" si="1"/>
        <v>3648841</v>
      </c>
      <c r="K8" s="388">
        <f t="shared" si="1"/>
        <v>3648841</v>
      </c>
      <c r="L8" s="388">
        <f t="shared" si="1"/>
        <v>2875000</v>
      </c>
      <c r="M8" s="388">
        <f t="shared" si="1"/>
        <v>3370000</v>
      </c>
      <c r="N8" s="388">
        <f t="shared" si="1"/>
        <v>3929550</v>
      </c>
      <c r="O8" s="388">
        <f t="shared" si="1"/>
        <v>3929550</v>
      </c>
      <c r="P8" s="388">
        <f t="shared" si="1"/>
        <v>3665000</v>
      </c>
      <c r="Q8" s="388">
        <f t="shared" si="1"/>
        <v>4310000</v>
      </c>
      <c r="R8" s="388">
        <f t="shared" si="1"/>
        <v>5739549</v>
      </c>
      <c r="S8" s="388">
        <f t="shared" si="1"/>
        <v>5739549</v>
      </c>
      <c r="T8" s="388">
        <f t="shared" si="1"/>
        <v>4244000</v>
      </c>
      <c r="U8" s="388">
        <f t="shared" si="1"/>
        <v>5200000</v>
      </c>
      <c r="V8" s="388">
        <f t="shared" si="1"/>
        <v>5761428</v>
      </c>
      <c r="W8" s="388">
        <f t="shared" si="1"/>
        <v>5761428</v>
      </c>
      <c r="X8" s="388">
        <f>SUBTOTAL(9,X9:X29)</f>
        <v>4178400</v>
      </c>
      <c r="Y8" s="388">
        <f t="shared" ref="Y8:AA8" si="2">SUBTOTAL(9,Y9:Y29)</f>
        <v>4928400</v>
      </c>
      <c r="Z8" s="388">
        <f t="shared" si="2"/>
        <v>6319312</v>
      </c>
      <c r="AA8" s="388">
        <f t="shared" si="2"/>
        <v>6319312</v>
      </c>
    </row>
    <row r="9" spans="1:27" ht="40.049999999999997" customHeight="1">
      <c r="A9" s="94">
        <v>1</v>
      </c>
      <c r="B9" s="51" t="s">
        <v>558</v>
      </c>
      <c r="C9" s="390">
        <v>145000</v>
      </c>
      <c r="D9" s="391">
        <v>145000</v>
      </c>
      <c r="E9" s="392">
        <v>142862.66247099999</v>
      </c>
      <c r="F9" s="392">
        <v>142862.66247099999</v>
      </c>
      <c r="G9" s="392">
        <v>142862.66247099999</v>
      </c>
      <c r="H9" s="393">
        <v>155000</v>
      </c>
      <c r="I9" s="393">
        <v>155000</v>
      </c>
      <c r="J9" s="393">
        <v>122974</v>
      </c>
      <c r="K9" s="393">
        <v>122974</v>
      </c>
      <c r="L9" s="393">
        <v>151000</v>
      </c>
      <c r="M9" s="393">
        <v>151000</v>
      </c>
      <c r="N9" s="393">
        <v>135758</v>
      </c>
      <c r="O9" s="393">
        <v>135758</v>
      </c>
      <c r="P9" s="393">
        <v>158000</v>
      </c>
      <c r="Q9" s="393">
        <v>158000</v>
      </c>
      <c r="R9" s="393">
        <v>149683</v>
      </c>
      <c r="S9" s="393">
        <v>149683</v>
      </c>
      <c r="T9" s="393">
        <v>150000</v>
      </c>
      <c r="U9" s="393">
        <v>150000</v>
      </c>
      <c r="V9" s="393">
        <v>146594</v>
      </c>
      <c r="W9" s="393">
        <v>146594</v>
      </c>
      <c r="X9" s="393">
        <v>150000</v>
      </c>
      <c r="Y9" s="393">
        <v>150000</v>
      </c>
      <c r="Z9" s="393">
        <v>169221</v>
      </c>
      <c r="AA9" s="393">
        <v>169221</v>
      </c>
    </row>
    <row r="10" spans="1:27" ht="40.049999999999997" customHeight="1">
      <c r="A10" s="94">
        <v>2</v>
      </c>
      <c r="B10" s="51" t="s">
        <v>559</v>
      </c>
      <c r="C10" s="390">
        <v>155000</v>
      </c>
      <c r="D10" s="391">
        <f>C10</f>
        <v>155000</v>
      </c>
      <c r="E10" s="392">
        <v>140741.231726</v>
      </c>
      <c r="F10" s="392">
        <v>140741.231726</v>
      </c>
      <c r="G10" s="392">
        <v>140741.231726</v>
      </c>
      <c r="H10" s="393">
        <v>159700</v>
      </c>
      <c r="I10" s="393">
        <v>159700</v>
      </c>
      <c r="J10" s="393">
        <v>136977</v>
      </c>
      <c r="K10" s="393">
        <v>136977</v>
      </c>
      <c r="L10" s="393">
        <v>171000</v>
      </c>
      <c r="M10" s="393">
        <v>171000</v>
      </c>
      <c r="N10" s="393">
        <v>132350</v>
      </c>
      <c r="O10" s="393">
        <v>132350</v>
      </c>
      <c r="P10" s="393">
        <v>140000</v>
      </c>
      <c r="Q10" s="393">
        <v>140000</v>
      </c>
      <c r="R10" s="393">
        <v>115926</v>
      </c>
      <c r="S10" s="393">
        <v>115926</v>
      </c>
      <c r="T10" s="393">
        <v>125000</v>
      </c>
      <c r="U10" s="393">
        <v>125000</v>
      </c>
      <c r="V10" s="393">
        <v>87634</v>
      </c>
      <c r="W10" s="393">
        <v>87634</v>
      </c>
      <c r="X10" s="393">
        <v>106000</v>
      </c>
      <c r="Y10" s="393">
        <v>106000</v>
      </c>
      <c r="Z10" s="393">
        <v>78828</v>
      </c>
      <c r="AA10" s="393">
        <v>78828</v>
      </c>
    </row>
    <row r="11" spans="1:27" ht="40.049999999999997" customHeight="1">
      <c r="A11" s="94">
        <v>3</v>
      </c>
      <c r="B11" s="51" t="s">
        <v>355</v>
      </c>
      <c r="C11" s="394">
        <v>6000</v>
      </c>
      <c r="D11" s="394">
        <v>6000</v>
      </c>
      <c r="E11" s="392">
        <v>11555.932509</v>
      </c>
      <c r="F11" s="392">
        <v>11555.932509</v>
      </c>
      <c r="G11" s="392">
        <v>11555.932509</v>
      </c>
      <c r="H11" s="393">
        <v>9000</v>
      </c>
      <c r="I11" s="393">
        <v>9000</v>
      </c>
      <c r="J11" s="393">
        <v>14979</v>
      </c>
      <c r="K11" s="393">
        <v>14979</v>
      </c>
      <c r="L11" s="393">
        <v>10000</v>
      </c>
      <c r="M11" s="393">
        <v>10000</v>
      </c>
      <c r="N11" s="393">
        <v>48819</v>
      </c>
      <c r="O11" s="393">
        <v>48819</v>
      </c>
      <c r="P11" s="393">
        <v>65000</v>
      </c>
      <c r="Q11" s="393">
        <v>65000</v>
      </c>
      <c r="R11" s="393">
        <v>41170</v>
      </c>
      <c r="S11" s="393">
        <v>41170</v>
      </c>
      <c r="T11" s="393">
        <v>60000</v>
      </c>
      <c r="U11" s="393">
        <v>60000</v>
      </c>
      <c r="V11" s="393">
        <v>102626</v>
      </c>
      <c r="W11" s="393">
        <v>102626</v>
      </c>
      <c r="X11" s="393">
        <v>70000</v>
      </c>
      <c r="Y11" s="393">
        <v>70000</v>
      </c>
      <c r="Z11" s="393">
        <v>116924</v>
      </c>
      <c r="AA11" s="393">
        <v>116924</v>
      </c>
    </row>
    <row r="12" spans="1:27" s="382" customFormat="1" ht="40.049999999999997" customHeight="1">
      <c r="A12" s="94">
        <v>4</v>
      </c>
      <c r="B12" s="51" t="s">
        <v>356</v>
      </c>
      <c r="C12" s="394">
        <v>660000</v>
      </c>
      <c r="D12" s="394">
        <v>660000</v>
      </c>
      <c r="E12" s="392">
        <v>501729.30479600001</v>
      </c>
      <c r="F12" s="392">
        <v>501729.30479600001</v>
      </c>
      <c r="G12" s="392">
        <v>501729.30479600001</v>
      </c>
      <c r="H12" s="393">
        <v>575200</v>
      </c>
      <c r="I12" s="393">
        <v>575200</v>
      </c>
      <c r="J12" s="393">
        <v>747465</v>
      </c>
      <c r="K12" s="393">
        <v>747465</v>
      </c>
      <c r="L12" s="393">
        <v>597000</v>
      </c>
      <c r="M12" s="393">
        <v>597000</v>
      </c>
      <c r="N12" s="393">
        <v>509931</v>
      </c>
      <c r="O12" s="393">
        <v>509931</v>
      </c>
      <c r="P12" s="393">
        <v>630000</v>
      </c>
      <c r="Q12" s="393">
        <v>630000</v>
      </c>
      <c r="R12" s="393">
        <v>563535</v>
      </c>
      <c r="S12" s="393">
        <v>563535</v>
      </c>
      <c r="T12" s="393">
        <v>610000</v>
      </c>
      <c r="U12" s="393">
        <v>610000</v>
      </c>
      <c r="V12" s="393">
        <v>566365</v>
      </c>
      <c r="W12" s="393">
        <v>566365</v>
      </c>
      <c r="X12" s="393">
        <v>580000</v>
      </c>
      <c r="Y12" s="393">
        <v>580000</v>
      </c>
      <c r="Z12" s="393">
        <v>697094</v>
      </c>
      <c r="AA12" s="393">
        <v>697094</v>
      </c>
    </row>
    <row r="13" spans="1:27" s="382" customFormat="1" ht="40.049999999999997" customHeight="1">
      <c r="A13" s="94">
        <v>5</v>
      </c>
      <c r="B13" s="51" t="s">
        <v>560</v>
      </c>
      <c r="C13" s="394">
        <v>155000</v>
      </c>
      <c r="D13" s="394">
        <v>155000</v>
      </c>
      <c r="E13" s="392">
        <v>176710.70525100001</v>
      </c>
      <c r="F13" s="392">
        <v>176710.70525100001</v>
      </c>
      <c r="G13" s="392">
        <v>176710.70525100001</v>
      </c>
      <c r="H13" s="393">
        <v>195000</v>
      </c>
      <c r="I13" s="393">
        <v>195000</v>
      </c>
      <c r="J13" s="393">
        <v>170315</v>
      </c>
      <c r="K13" s="393">
        <v>170315</v>
      </c>
      <c r="L13" s="393">
        <v>195000</v>
      </c>
      <c r="M13" s="393">
        <v>195000</v>
      </c>
      <c r="N13" s="393">
        <v>253664</v>
      </c>
      <c r="O13" s="393">
        <v>253664</v>
      </c>
      <c r="P13" s="393">
        <v>240000</v>
      </c>
      <c r="Q13" s="393">
        <v>240000</v>
      </c>
      <c r="R13" s="393">
        <v>321505</v>
      </c>
      <c r="S13" s="393">
        <v>321505</v>
      </c>
      <c r="T13" s="393">
        <v>350000</v>
      </c>
      <c r="U13" s="393">
        <v>350000</v>
      </c>
      <c r="V13" s="393">
        <v>281665</v>
      </c>
      <c r="W13" s="393">
        <v>281665</v>
      </c>
      <c r="X13" s="393">
        <v>300000</v>
      </c>
      <c r="Y13" s="393">
        <v>300000</v>
      </c>
      <c r="Z13" s="393">
        <v>353304</v>
      </c>
      <c r="AA13" s="393">
        <v>353304</v>
      </c>
    </row>
    <row r="14" spans="1:27" ht="40.049999999999997" customHeight="1">
      <c r="A14" s="94">
        <v>6</v>
      </c>
      <c r="B14" s="51" t="s">
        <v>357</v>
      </c>
      <c r="C14" s="394">
        <v>64000</v>
      </c>
      <c r="D14" s="394">
        <v>64000</v>
      </c>
      <c r="E14" s="392">
        <v>65440.741967000002</v>
      </c>
      <c r="F14" s="392">
        <v>65440.741967000002</v>
      </c>
      <c r="G14" s="392">
        <v>65440.741967000002</v>
      </c>
      <c r="H14" s="393">
        <v>75000</v>
      </c>
      <c r="I14" s="393">
        <v>75000</v>
      </c>
      <c r="J14" s="393">
        <v>78314</v>
      </c>
      <c r="K14" s="393">
        <v>78314</v>
      </c>
      <c r="L14" s="393">
        <v>85000</v>
      </c>
      <c r="M14" s="393">
        <v>85000</v>
      </c>
      <c r="N14" s="393">
        <v>124071</v>
      </c>
      <c r="O14" s="393">
        <v>124071</v>
      </c>
      <c r="P14" s="393">
        <v>110000</v>
      </c>
      <c r="Q14" s="393">
        <v>110000</v>
      </c>
      <c r="R14" s="393">
        <v>154737</v>
      </c>
      <c r="S14" s="393">
        <v>154737</v>
      </c>
      <c r="T14" s="393">
        <v>175000</v>
      </c>
      <c r="U14" s="393">
        <v>175000</v>
      </c>
      <c r="V14" s="393">
        <v>182350</v>
      </c>
      <c r="W14" s="393">
        <v>182350</v>
      </c>
      <c r="X14" s="393">
        <v>165000</v>
      </c>
      <c r="Y14" s="393">
        <v>165000</v>
      </c>
      <c r="Z14" s="393">
        <v>189562</v>
      </c>
      <c r="AA14" s="393">
        <v>189562</v>
      </c>
    </row>
    <row r="15" spans="1:27" ht="40.049999999999997" customHeight="1">
      <c r="A15" s="94">
        <v>7</v>
      </c>
      <c r="B15" s="51" t="s">
        <v>367</v>
      </c>
      <c r="C15" s="394">
        <v>301000</v>
      </c>
      <c r="D15" s="394">
        <v>301000</v>
      </c>
      <c r="E15" s="392">
        <v>93094.227576000005</v>
      </c>
      <c r="F15" s="392">
        <v>93094.227576000005</v>
      </c>
      <c r="G15" s="392">
        <v>93094.227576000005</v>
      </c>
      <c r="H15" s="393">
        <v>139000</v>
      </c>
      <c r="I15" s="393">
        <v>139000</v>
      </c>
      <c r="J15" s="393">
        <v>202397</v>
      </c>
      <c r="K15" s="393">
        <v>202397</v>
      </c>
      <c r="L15" s="393">
        <v>170000</v>
      </c>
      <c r="M15" s="393">
        <v>220000</v>
      </c>
      <c r="N15" s="393">
        <v>228314</v>
      </c>
      <c r="O15" s="393">
        <v>228314</v>
      </c>
      <c r="P15" s="393">
        <v>230000</v>
      </c>
      <c r="Q15" s="393">
        <v>230000</v>
      </c>
      <c r="R15" s="393">
        <v>238748</v>
      </c>
      <c r="S15" s="393">
        <v>238748</v>
      </c>
      <c r="T15" s="393">
        <v>265000</v>
      </c>
      <c r="U15" s="393">
        <v>265000</v>
      </c>
      <c r="V15" s="393">
        <v>208925</v>
      </c>
      <c r="W15" s="393">
        <v>208925</v>
      </c>
      <c r="X15" s="393">
        <v>228400</v>
      </c>
      <c r="Y15" s="393">
        <v>228400</v>
      </c>
      <c r="Z15" s="393">
        <v>244618</v>
      </c>
      <c r="AA15" s="393">
        <v>244618</v>
      </c>
    </row>
    <row r="16" spans="1:27" ht="40.049999999999997" customHeight="1">
      <c r="A16" s="94">
        <v>8</v>
      </c>
      <c r="B16" s="51" t="s">
        <v>358</v>
      </c>
      <c r="C16" s="395">
        <v>301000</v>
      </c>
      <c r="D16" s="395">
        <v>301000</v>
      </c>
      <c r="E16" s="392">
        <v>307729.90381400002</v>
      </c>
      <c r="F16" s="392">
        <v>307729.90381400002</v>
      </c>
      <c r="G16" s="392">
        <v>307729.90381400002</v>
      </c>
      <c r="H16" s="393">
        <v>370000</v>
      </c>
      <c r="I16" s="393">
        <v>370000</v>
      </c>
      <c r="J16" s="393">
        <v>330643</v>
      </c>
      <c r="K16" s="393">
        <v>330643</v>
      </c>
      <c r="L16" s="393">
        <v>310000</v>
      </c>
      <c r="M16" s="393">
        <v>390000</v>
      </c>
      <c r="N16" s="393">
        <v>502058</v>
      </c>
      <c r="O16" s="393">
        <v>502058</v>
      </c>
      <c r="P16" s="393">
        <v>720000</v>
      </c>
      <c r="Q16" s="393">
        <v>720000</v>
      </c>
      <c r="R16" s="393">
        <v>459645</v>
      </c>
      <c r="S16" s="393">
        <v>459645</v>
      </c>
      <c r="T16" s="393">
        <v>608000</v>
      </c>
      <c r="U16" s="393">
        <v>608000</v>
      </c>
      <c r="V16" s="393">
        <v>403417</v>
      </c>
      <c r="W16" s="393">
        <v>403417</v>
      </c>
      <c r="X16" s="393">
        <v>380000</v>
      </c>
      <c r="Y16" s="393">
        <v>380000</v>
      </c>
      <c r="Z16" s="393">
        <v>393774</v>
      </c>
      <c r="AA16" s="393">
        <v>393774</v>
      </c>
    </row>
    <row r="17" spans="1:27" ht="40.049999999999997" customHeight="1">
      <c r="A17" s="94">
        <v>9</v>
      </c>
      <c r="B17" s="51" t="s">
        <v>368</v>
      </c>
      <c r="C17" s="395">
        <f>SUBTOTAL(9,C18:C22)</f>
        <v>573000</v>
      </c>
      <c r="D17" s="395">
        <f>SUBTOTAL(9,D18:D22)</f>
        <v>773000</v>
      </c>
      <c r="E17" s="395">
        <f t="shared" ref="E17:AA17" si="3">SUBTOTAL(9,E18:E22)</f>
        <v>1245322.214621</v>
      </c>
      <c r="F17" s="395">
        <f t="shared" si="3"/>
        <v>1245322.214621</v>
      </c>
      <c r="G17" s="395">
        <f t="shared" si="3"/>
        <v>1245322.214621</v>
      </c>
      <c r="H17" s="395">
        <f t="shared" si="3"/>
        <v>929000</v>
      </c>
      <c r="I17" s="395">
        <f t="shared" si="3"/>
        <v>1029000</v>
      </c>
      <c r="J17" s="395">
        <f t="shared" si="3"/>
        <v>1471174</v>
      </c>
      <c r="K17" s="395">
        <f t="shared" si="3"/>
        <v>1471174</v>
      </c>
      <c r="L17" s="395">
        <f t="shared" si="3"/>
        <v>985000</v>
      </c>
      <c r="M17" s="395">
        <f t="shared" si="3"/>
        <v>1206000</v>
      </c>
      <c r="N17" s="395">
        <f t="shared" si="3"/>
        <v>1651038</v>
      </c>
      <c r="O17" s="395">
        <f t="shared" si="3"/>
        <v>1651038</v>
      </c>
      <c r="P17" s="395">
        <f t="shared" si="3"/>
        <v>1126000</v>
      </c>
      <c r="Q17" s="395">
        <f t="shared" si="3"/>
        <v>1771000</v>
      </c>
      <c r="R17" s="395">
        <f t="shared" si="3"/>
        <v>3321953</v>
      </c>
      <c r="S17" s="395">
        <f t="shared" si="3"/>
        <v>3321953</v>
      </c>
      <c r="T17" s="395">
        <f t="shared" si="3"/>
        <v>1641000</v>
      </c>
      <c r="U17" s="395">
        <f t="shared" si="3"/>
        <v>2597000</v>
      </c>
      <c r="V17" s="395">
        <f t="shared" si="3"/>
        <v>3375565</v>
      </c>
      <c r="W17" s="395">
        <f t="shared" si="3"/>
        <v>3375565</v>
      </c>
      <c r="X17" s="395">
        <f t="shared" si="3"/>
        <v>1951000</v>
      </c>
      <c r="Y17" s="395">
        <f t="shared" si="3"/>
        <v>2701000</v>
      </c>
      <c r="Z17" s="395">
        <f t="shared" si="3"/>
        <v>3773171</v>
      </c>
      <c r="AA17" s="395">
        <f t="shared" si="3"/>
        <v>3773171</v>
      </c>
    </row>
    <row r="18" spans="1:27" ht="40.049999999999997" customHeight="1">
      <c r="B18" s="113" t="s">
        <v>369</v>
      </c>
      <c r="C18" s="395"/>
      <c r="E18" s="397"/>
      <c r="H18" s="393"/>
      <c r="I18" s="393"/>
      <c r="J18" s="393"/>
      <c r="K18" s="393"/>
      <c r="L18" s="393"/>
      <c r="M18" s="393"/>
      <c r="N18" s="393"/>
      <c r="O18" s="393"/>
      <c r="P18" s="393"/>
      <c r="Q18" s="393"/>
      <c r="R18" s="393"/>
      <c r="S18" s="393"/>
      <c r="T18" s="393"/>
      <c r="U18" s="393"/>
      <c r="V18" s="393"/>
      <c r="W18" s="393"/>
      <c r="X18" s="393"/>
      <c r="Y18" s="393"/>
      <c r="Z18" s="393"/>
      <c r="AA18" s="393"/>
    </row>
    <row r="19" spans="1:27" ht="40.049999999999997" customHeight="1">
      <c r="B19" s="113" t="s">
        <v>370</v>
      </c>
      <c r="C19" s="395">
        <v>8000</v>
      </c>
      <c r="D19" s="395">
        <v>8000</v>
      </c>
      <c r="E19" s="393">
        <v>6275.1508320000003</v>
      </c>
      <c r="F19" s="393">
        <v>6275.1508320000003</v>
      </c>
      <c r="G19" s="393">
        <v>6275.1508320000003</v>
      </c>
      <c r="H19" s="393">
        <v>4000</v>
      </c>
      <c r="I19" s="393">
        <v>4000</v>
      </c>
      <c r="J19" s="393">
        <v>5753</v>
      </c>
      <c r="K19" s="393">
        <v>5753</v>
      </c>
      <c r="L19" s="393">
        <v>5000</v>
      </c>
      <c r="M19" s="393">
        <v>6000</v>
      </c>
      <c r="N19" s="393">
        <v>7592</v>
      </c>
      <c r="O19" s="393">
        <v>7592</v>
      </c>
      <c r="P19" s="393">
        <v>6000</v>
      </c>
      <c r="Q19" s="393">
        <v>6000</v>
      </c>
      <c r="R19" s="393">
        <v>7588</v>
      </c>
      <c r="S19" s="393">
        <v>7588</v>
      </c>
      <c r="T19" s="393">
        <v>6000</v>
      </c>
      <c r="U19" s="393">
        <v>6000</v>
      </c>
      <c r="V19" s="393">
        <v>7458</v>
      </c>
      <c r="W19" s="393">
        <v>7458</v>
      </c>
      <c r="X19" s="393">
        <v>6000</v>
      </c>
      <c r="Y19" s="393">
        <v>6000</v>
      </c>
      <c r="Z19" s="393">
        <v>7150</v>
      </c>
      <c r="AA19" s="393">
        <v>7150</v>
      </c>
    </row>
    <row r="20" spans="1:27" ht="40.049999999999997" customHeight="1">
      <c r="B20" s="113" t="s">
        <v>371</v>
      </c>
      <c r="C20" s="395">
        <v>65000</v>
      </c>
      <c r="D20" s="395">
        <v>65000</v>
      </c>
      <c r="E20" s="393">
        <v>122975.200029</v>
      </c>
      <c r="F20" s="393">
        <v>122975.200029</v>
      </c>
      <c r="G20" s="393">
        <v>122975.200029</v>
      </c>
      <c r="H20" s="393">
        <v>75000</v>
      </c>
      <c r="I20" s="393">
        <v>75000</v>
      </c>
      <c r="J20" s="393">
        <v>158653</v>
      </c>
      <c r="K20" s="393">
        <v>158653</v>
      </c>
      <c r="L20" s="393">
        <v>80000</v>
      </c>
      <c r="M20" s="393">
        <v>100000</v>
      </c>
      <c r="N20" s="393">
        <v>122539</v>
      </c>
      <c r="O20" s="393">
        <v>122539</v>
      </c>
      <c r="P20" s="393">
        <v>120000</v>
      </c>
      <c r="Q20" s="393">
        <v>120000</v>
      </c>
      <c r="R20" s="393">
        <v>560974</v>
      </c>
      <c r="S20" s="393">
        <v>560974</v>
      </c>
      <c r="T20" s="393">
        <v>135000</v>
      </c>
      <c r="U20" s="393">
        <v>401000</v>
      </c>
      <c r="V20" s="393">
        <v>530056</v>
      </c>
      <c r="W20" s="393">
        <v>530056</v>
      </c>
      <c r="X20" s="393">
        <v>145000</v>
      </c>
      <c r="Y20" s="393">
        <v>195000</v>
      </c>
      <c r="Z20" s="393">
        <v>222796</v>
      </c>
      <c r="AA20" s="393">
        <v>222796</v>
      </c>
    </row>
    <row r="21" spans="1:27" ht="40.049999999999997" customHeight="1">
      <c r="B21" s="113" t="s">
        <v>372</v>
      </c>
      <c r="C21" s="395">
        <v>500000</v>
      </c>
      <c r="D21" s="395">
        <v>700000</v>
      </c>
      <c r="E21" s="393">
        <v>1116071.8637600001</v>
      </c>
      <c r="F21" s="393">
        <v>1116071.8637600001</v>
      </c>
      <c r="G21" s="393">
        <v>1116071.8637600001</v>
      </c>
      <c r="H21" s="393">
        <v>850000</v>
      </c>
      <c r="I21" s="393">
        <v>950000</v>
      </c>
      <c r="J21" s="393">
        <v>1306768</v>
      </c>
      <c r="K21" s="393">
        <v>1306768</v>
      </c>
      <c r="L21" s="393">
        <v>900000</v>
      </c>
      <c r="M21" s="393">
        <v>1100000</v>
      </c>
      <c r="N21" s="393">
        <v>1520907</v>
      </c>
      <c r="O21" s="393">
        <v>1520907</v>
      </c>
      <c r="P21" s="393">
        <v>1000000</v>
      </c>
      <c r="Q21" s="393">
        <v>1645000</v>
      </c>
      <c r="R21" s="393">
        <v>2753391</v>
      </c>
      <c r="S21" s="393">
        <v>2753391</v>
      </c>
      <c r="T21" s="393">
        <v>1500000</v>
      </c>
      <c r="U21" s="393">
        <v>2190000</v>
      </c>
      <c r="V21" s="393">
        <v>2838051</v>
      </c>
      <c r="W21" s="393">
        <v>2838051</v>
      </c>
      <c r="X21" s="393">
        <v>1800000</v>
      </c>
      <c r="Y21" s="393">
        <v>2500000</v>
      </c>
      <c r="Z21" s="393">
        <v>3543225</v>
      </c>
      <c r="AA21" s="393">
        <v>3543225</v>
      </c>
    </row>
    <row r="22" spans="1:27" ht="40.049999999999997" customHeight="1">
      <c r="B22" s="113" t="s">
        <v>373</v>
      </c>
      <c r="C22" s="395"/>
      <c r="H22" s="393"/>
      <c r="I22" s="393"/>
      <c r="J22" s="393"/>
      <c r="K22" s="393"/>
      <c r="L22" s="393"/>
      <c r="M22" s="393"/>
      <c r="N22" s="393"/>
      <c r="O22" s="393"/>
      <c r="P22" s="393"/>
      <c r="Q22" s="393"/>
      <c r="R22" s="393"/>
      <c r="S22" s="393"/>
      <c r="T22" s="393"/>
      <c r="U22" s="393"/>
      <c r="V22" s="393"/>
      <c r="W22" s="393"/>
      <c r="X22" s="393"/>
      <c r="Y22" s="393"/>
      <c r="Z22" s="393"/>
      <c r="AA22" s="393"/>
    </row>
    <row r="23" spans="1:27" ht="40.049999999999997" customHeight="1">
      <c r="A23" s="94">
        <v>10</v>
      </c>
      <c r="B23" s="51" t="s">
        <v>359</v>
      </c>
      <c r="C23" s="395"/>
      <c r="H23" s="393">
        <v>36000</v>
      </c>
      <c r="I23" s="393">
        <v>36000</v>
      </c>
      <c r="J23" s="393">
        <v>37687</v>
      </c>
      <c r="K23" s="393">
        <v>37687</v>
      </c>
      <c r="L23" s="393">
        <v>40000</v>
      </c>
      <c r="M23" s="393">
        <v>40000</v>
      </c>
      <c r="N23" s="393">
        <v>41975</v>
      </c>
      <c r="O23" s="393">
        <v>41975</v>
      </c>
      <c r="P23" s="393">
        <v>44000</v>
      </c>
      <c r="Q23" s="393">
        <v>44000</v>
      </c>
      <c r="R23" s="393">
        <v>47124</v>
      </c>
      <c r="S23" s="393">
        <v>47124</v>
      </c>
      <c r="T23" s="393">
        <v>43000</v>
      </c>
      <c r="U23" s="393">
        <v>43000</v>
      </c>
      <c r="V23" s="393">
        <v>48491</v>
      </c>
      <c r="W23" s="393">
        <v>48491</v>
      </c>
      <c r="X23" s="393">
        <v>43000</v>
      </c>
      <c r="Y23" s="393">
        <v>43000</v>
      </c>
      <c r="Z23" s="393">
        <v>51159</v>
      </c>
      <c r="AA23" s="393">
        <v>51159</v>
      </c>
    </row>
    <row r="24" spans="1:27" s="398" customFormat="1" ht="40.049999999999997" customHeight="1">
      <c r="A24" s="94">
        <v>11</v>
      </c>
      <c r="B24" s="51" t="s">
        <v>360</v>
      </c>
      <c r="C24" s="395">
        <v>46000</v>
      </c>
      <c r="D24" s="395">
        <v>46000</v>
      </c>
      <c r="E24" s="393">
        <v>33653.303529999997</v>
      </c>
      <c r="F24" s="393">
        <v>33653.303529999997</v>
      </c>
      <c r="G24" s="393">
        <v>33653.303529999997</v>
      </c>
      <c r="H24" s="399">
        <v>45000</v>
      </c>
      <c r="I24" s="399">
        <v>45000</v>
      </c>
      <c r="J24" s="399">
        <v>33812</v>
      </c>
      <c r="K24" s="399">
        <v>33812</v>
      </c>
      <c r="L24" s="399">
        <v>50000</v>
      </c>
      <c r="M24" s="399">
        <v>50000</v>
      </c>
      <c r="N24" s="399">
        <v>47456</v>
      </c>
      <c r="O24" s="399">
        <v>47456</v>
      </c>
      <c r="P24" s="399">
        <v>50000</v>
      </c>
      <c r="Q24" s="399">
        <v>50000</v>
      </c>
      <c r="R24" s="399">
        <v>41081</v>
      </c>
      <c r="S24" s="399">
        <v>41081</v>
      </c>
      <c r="T24" s="399">
        <v>50000</v>
      </c>
      <c r="U24" s="399">
        <v>50000</v>
      </c>
      <c r="V24" s="399">
        <v>39612</v>
      </c>
      <c r="W24" s="399">
        <v>39612</v>
      </c>
      <c r="X24" s="399">
        <v>40000</v>
      </c>
      <c r="Y24" s="399">
        <v>40000</v>
      </c>
      <c r="Z24" s="399">
        <v>36173</v>
      </c>
      <c r="AA24" s="399">
        <v>36173</v>
      </c>
    </row>
    <row r="25" spans="1:27" ht="40.049999999999997" customHeight="1">
      <c r="A25" s="94">
        <v>12</v>
      </c>
      <c r="B25" s="51" t="s">
        <v>361</v>
      </c>
      <c r="C25" s="395"/>
      <c r="H25" s="393"/>
      <c r="I25" s="393"/>
      <c r="J25" s="393"/>
      <c r="K25" s="393"/>
      <c r="L25" s="393"/>
      <c r="M25" s="393"/>
      <c r="N25" s="393"/>
      <c r="O25" s="393"/>
      <c r="P25" s="393"/>
      <c r="Q25" s="393"/>
      <c r="R25" s="393"/>
      <c r="S25" s="393"/>
      <c r="T25" s="393"/>
      <c r="U25" s="393"/>
      <c r="V25" s="393"/>
      <c r="W25" s="393"/>
      <c r="X25" s="393"/>
      <c r="Y25" s="393"/>
      <c r="Z25" s="393"/>
      <c r="AA25" s="393"/>
    </row>
    <row r="26" spans="1:27" s="398" customFormat="1" ht="40.049999999999997" customHeight="1">
      <c r="A26" s="94">
        <v>13</v>
      </c>
      <c r="B26" s="51" t="s">
        <v>362</v>
      </c>
      <c r="C26" s="395">
        <v>105000</v>
      </c>
      <c r="D26" s="395">
        <f>105000+288000</f>
        <v>393000</v>
      </c>
      <c r="E26" s="393">
        <f>126962+288789</f>
        <v>415751</v>
      </c>
      <c r="G26" s="398">
        <v>415751</v>
      </c>
      <c r="H26" s="399">
        <f>143100</f>
        <v>143100</v>
      </c>
      <c r="I26" s="399">
        <v>357100</v>
      </c>
      <c r="J26" s="399">
        <v>265586</v>
      </c>
      <c r="K26" s="399">
        <v>265586</v>
      </c>
      <c r="L26" s="399">
        <v>88000</v>
      </c>
      <c r="M26" s="399">
        <v>232000</v>
      </c>
      <c r="N26" s="399">
        <v>233496</v>
      </c>
      <c r="O26" s="399">
        <v>233496</v>
      </c>
      <c r="P26" s="399">
        <v>135000</v>
      </c>
      <c r="Q26" s="399">
        <v>135000</v>
      </c>
      <c r="R26" s="399">
        <v>265175</v>
      </c>
      <c r="S26" s="399">
        <v>265175</v>
      </c>
      <c r="T26" s="399">
        <v>150000</v>
      </c>
      <c r="U26" s="399">
        <v>150000</v>
      </c>
      <c r="V26" s="399">
        <v>296022</v>
      </c>
      <c r="W26" s="399">
        <v>296022</v>
      </c>
      <c r="X26" s="399">
        <v>150000</v>
      </c>
      <c r="Y26" s="399">
        <v>150000</v>
      </c>
      <c r="Z26" s="399">
        <v>194792</v>
      </c>
      <c r="AA26" s="399">
        <v>194792</v>
      </c>
    </row>
    <row r="27" spans="1:27" ht="40.049999999999997" customHeight="1">
      <c r="A27" s="94">
        <v>14</v>
      </c>
      <c r="B27" s="51" t="s">
        <v>363</v>
      </c>
      <c r="C27" s="393"/>
      <c r="E27" s="393"/>
      <c r="H27" s="393"/>
      <c r="I27" s="393"/>
      <c r="J27" s="393">
        <v>35443</v>
      </c>
      <c r="K27" s="393">
        <v>35443</v>
      </c>
      <c r="L27" s="393">
        <v>23000</v>
      </c>
      <c r="M27" s="393">
        <v>23000</v>
      </c>
      <c r="N27" s="393">
        <v>19107</v>
      </c>
      <c r="O27" s="393">
        <v>19107</v>
      </c>
      <c r="P27" s="393">
        <v>16000</v>
      </c>
      <c r="Q27" s="393">
        <v>16000</v>
      </c>
      <c r="R27" s="393">
        <v>17530</v>
      </c>
      <c r="S27" s="393">
        <v>17530</v>
      </c>
      <c r="T27" s="393">
        <v>16000</v>
      </c>
      <c r="U27" s="393">
        <v>16000</v>
      </c>
      <c r="V27" s="393">
        <v>19527</v>
      </c>
      <c r="W27" s="393">
        <v>19527</v>
      </c>
      <c r="X27" s="393">
        <v>14000</v>
      </c>
      <c r="Y27" s="393">
        <v>14000</v>
      </c>
      <c r="Z27" s="393">
        <v>16914</v>
      </c>
      <c r="AA27" s="393">
        <v>16914</v>
      </c>
    </row>
    <row r="28" spans="1:27" ht="40.049999999999997" customHeight="1">
      <c r="A28" s="94">
        <v>15</v>
      </c>
      <c r="B28" s="51" t="s">
        <v>364</v>
      </c>
      <c r="C28" s="393"/>
      <c r="E28" s="393"/>
      <c r="H28" s="393"/>
      <c r="I28" s="393"/>
      <c r="J28" s="393">
        <v>1075</v>
      </c>
      <c r="K28" s="393">
        <v>1075</v>
      </c>
      <c r="L28" s="393"/>
      <c r="M28" s="393"/>
      <c r="N28" s="393">
        <v>1513</v>
      </c>
      <c r="O28" s="393">
        <v>1513</v>
      </c>
      <c r="P28" s="393">
        <v>1000</v>
      </c>
      <c r="Q28" s="393">
        <v>1000</v>
      </c>
      <c r="R28" s="393">
        <v>1737</v>
      </c>
      <c r="S28" s="393">
        <v>1737</v>
      </c>
      <c r="T28" s="393">
        <v>1000</v>
      </c>
      <c r="U28" s="393">
        <v>1000</v>
      </c>
      <c r="V28" s="393">
        <v>2635</v>
      </c>
      <c r="W28" s="393">
        <v>2635</v>
      </c>
      <c r="X28" s="393">
        <v>1000</v>
      </c>
      <c r="Y28" s="393">
        <v>1000</v>
      </c>
      <c r="Z28" s="393">
        <v>3778</v>
      </c>
      <c r="AA28" s="393">
        <v>3778</v>
      </c>
    </row>
    <row r="29" spans="1:27" ht="40.049999999999997" customHeight="1">
      <c r="A29" s="94">
        <v>16</v>
      </c>
      <c r="B29" s="51" t="s">
        <v>365</v>
      </c>
      <c r="C29" s="393"/>
      <c r="E29" s="393"/>
      <c r="H29" s="393"/>
      <c r="I29" s="393"/>
      <c r="J29" s="393"/>
      <c r="K29" s="393"/>
      <c r="L29" s="393"/>
      <c r="M29" s="393"/>
      <c r="N29" s="393"/>
      <c r="O29" s="393"/>
      <c r="P29" s="393"/>
      <c r="Q29" s="393"/>
      <c r="R29" s="393"/>
      <c r="S29" s="393"/>
      <c r="T29" s="393"/>
      <c r="U29" s="393"/>
      <c r="V29" s="393"/>
      <c r="W29" s="393"/>
      <c r="X29" s="393"/>
      <c r="Y29" s="393"/>
      <c r="Z29" s="393"/>
      <c r="AA29" s="393"/>
    </row>
    <row r="30" spans="1:27" s="389" customFormat="1" ht="40.049999999999997" customHeight="1">
      <c r="A30" s="400" t="s">
        <v>6</v>
      </c>
      <c r="B30" s="345" t="s">
        <v>561</v>
      </c>
      <c r="C30" s="401"/>
      <c r="E30" s="401"/>
      <c r="F30" s="402"/>
      <c r="G30" s="402"/>
      <c r="H30" s="401"/>
      <c r="I30" s="401"/>
      <c r="J30" s="401"/>
      <c r="K30" s="401"/>
      <c r="L30" s="401"/>
      <c r="M30" s="401"/>
      <c r="N30" s="401"/>
      <c r="O30" s="401"/>
      <c r="P30" s="401"/>
      <c r="Q30" s="401"/>
      <c r="R30" s="401"/>
      <c r="S30" s="401"/>
      <c r="T30" s="401"/>
      <c r="U30" s="401"/>
      <c r="V30" s="401"/>
      <c r="W30" s="401"/>
      <c r="X30" s="401"/>
      <c r="Y30" s="401"/>
      <c r="Z30" s="401"/>
      <c r="AA30" s="401"/>
    </row>
    <row r="31" spans="1:27" s="389" customFormat="1" ht="56" customHeight="1">
      <c r="A31" s="92" t="s">
        <v>21</v>
      </c>
      <c r="B31" s="389" t="s">
        <v>374</v>
      </c>
      <c r="C31" s="401">
        <v>200000</v>
      </c>
      <c r="D31" s="401">
        <v>200000</v>
      </c>
      <c r="E31" s="401">
        <v>127550</v>
      </c>
      <c r="F31" s="402"/>
      <c r="G31" s="403">
        <v>127550</v>
      </c>
      <c r="H31" s="403">
        <v>105000</v>
      </c>
      <c r="I31" s="403">
        <v>105000</v>
      </c>
      <c r="J31" s="403">
        <v>130162</v>
      </c>
      <c r="K31" s="403">
        <v>130162</v>
      </c>
      <c r="L31" s="403">
        <v>130000</v>
      </c>
      <c r="M31" s="403">
        <v>130000</v>
      </c>
      <c r="N31" s="403">
        <v>201312</v>
      </c>
      <c r="O31" s="403">
        <v>201312</v>
      </c>
      <c r="P31" s="403">
        <v>190000</v>
      </c>
      <c r="Q31" s="403">
        <v>190000</v>
      </c>
      <c r="R31" s="403">
        <v>214387</v>
      </c>
      <c r="S31" s="403">
        <v>214387</v>
      </c>
      <c r="T31" s="403">
        <v>220000</v>
      </c>
      <c r="U31" s="403">
        <v>300000</v>
      </c>
      <c r="V31" s="403">
        <v>195188</v>
      </c>
      <c r="W31" s="403">
        <v>195188</v>
      </c>
      <c r="X31" s="403">
        <v>215000</v>
      </c>
      <c r="Y31" s="403">
        <v>500000</v>
      </c>
      <c r="Z31" s="403">
        <v>723076</v>
      </c>
      <c r="AA31" s="403">
        <v>723076</v>
      </c>
    </row>
    <row r="32" spans="1:27" ht="40.049999999999997" customHeight="1">
      <c r="A32" s="94">
        <v>1</v>
      </c>
      <c r="B32" s="387" t="s">
        <v>375</v>
      </c>
      <c r="C32" s="393"/>
      <c r="H32" s="393"/>
      <c r="I32" s="393"/>
      <c r="J32" s="393"/>
      <c r="K32" s="393"/>
      <c r="L32" s="393"/>
      <c r="M32" s="393"/>
      <c r="N32" s="393"/>
      <c r="O32" s="393"/>
      <c r="P32" s="393"/>
      <c r="Q32" s="393"/>
      <c r="R32" s="393"/>
      <c r="S32" s="393"/>
      <c r="T32" s="393"/>
      <c r="U32" s="393"/>
      <c r="V32" s="393"/>
      <c r="W32" s="393"/>
      <c r="X32" s="393"/>
      <c r="Y32" s="393"/>
      <c r="Z32" s="393"/>
      <c r="AA32" s="393"/>
    </row>
    <row r="33" spans="1:27" ht="40.049999999999997" customHeight="1">
      <c r="A33" s="94"/>
      <c r="B33" s="404" t="s">
        <v>376</v>
      </c>
      <c r="C33" s="393"/>
      <c r="H33" s="393"/>
      <c r="I33" s="393"/>
      <c r="J33" s="393"/>
      <c r="K33" s="393"/>
      <c r="L33" s="393"/>
      <c r="M33" s="393"/>
      <c r="N33" s="393"/>
      <c r="O33" s="393"/>
      <c r="P33" s="393"/>
      <c r="Q33" s="393"/>
      <c r="R33" s="393"/>
      <c r="S33" s="393"/>
      <c r="T33" s="393"/>
      <c r="U33" s="393"/>
      <c r="V33" s="393"/>
      <c r="W33" s="393"/>
      <c r="X33" s="393"/>
      <c r="Y33" s="393"/>
      <c r="Z33" s="393"/>
      <c r="AA33" s="393"/>
    </row>
    <row r="34" spans="1:27" ht="40.049999999999997" customHeight="1">
      <c r="A34" s="94"/>
      <c r="B34" s="404" t="s">
        <v>377</v>
      </c>
      <c r="C34" s="393"/>
      <c r="H34" s="393"/>
      <c r="I34" s="393"/>
      <c r="J34" s="393"/>
      <c r="K34" s="393"/>
      <c r="L34" s="393"/>
      <c r="M34" s="393"/>
      <c r="N34" s="393"/>
      <c r="O34" s="393"/>
      <c r="P34" s="393"/>
      <c r="Q34" s="393"/>
      <c r="R34" s="393"/>
      <c r="S34" s="393"/>
      <c r="T34" s="393"/>
      <c r="U34" s="393"/>
      <c r="V34" s="393"/>
      <c r="W34" s="393"/>
      <c r="X34" s="393"/>
      <c r="Y34" s="393"/>
      <c r="Z34" s="393"/>
      <c r="AA34" s="393"/>
    </row>
    <row r="35" spans="1:27" ht="40.049999999999997" customHeight="1">
      <c r="A35" s="94"/>
      <c r="B35" s="404" t="s">
        <v>378</v>
      </c>
      <c r="C35" s="393"/>
      <c r="H35" s="393"/>
      <c r="I35" s="393"/>
      <c r="J35" s="393"/>
      <c r="K35" s="393"/>
      <c r="L35" s="393"/>
      <c r="M35" s="393"/>
      <c r="N35" s="393"/>
      <c r="O35" s="393"/>
      <c r="P35" s="393"/>
      <c r="Q35" s="393"/>
      <c r="R35" s="393"/>
      <c r="S35" s="393"/>
      <c r="T35" s="393"/>
      <c r="U35" s="393"/>
      <c r="V35" s="393"/>
      <c r="W35" s="393"/>
      <c r="X35" s="393"/>
      <c r="Y35" s="393"/>
      <c r="Z35" s="393"/>
      <c r="AA35" s="393"/>
    </row>
    <row r="36" spans="1:27" ht="40.049999999999997" customHeight="1">
      <c r="B36" s="404" t="s">
        <v>379</v>
      </c>
      <c r="C36" s="393"/>
      <c r="H36" s="393"/>
      <c r="I36" s="393"/>
      <c r="J36" s="393"/>
      <c r="K36" s="393"/>
      <c r="L36" s="393"/>
      <c r="M36" s="393"/>
      <c r="N36" s="393"/>
      <c r="O36" s="393"/>
      <c r="P36" s="393"/>
      <c r="Q36" s="393"/>
      <c r="R36" s="393"/>
      <c r="S36" s="393"/>
      <c r="T36" s="393"/>
      <c r="U36" s="393"/>
      <c r="V36" s="393"/>
      <c r="W36" s="393"/>
      <c r="X36" s="393"/>
      <c r="Y36" s="393"/>
      <c r="Z36" s="393"/>
      <c r="AA36" s="393"/>
    </row>
    <row r="37" spans="1:27" ht="40.049999999999997" customHeight="1">
      <c r="B37" s="404" t="s">
        <v>380</v>
      </c>
      <c r="C37" s="393"/>
      <c r="H37" s="393"/>
      <c r="I37" s="393"/>
      <c r="J37" s="393"/>
      <c r="K37" s="393"/>
      <c r="L37" s="393"/>
      <c r="M37" s="393"/>
      <c r="N37" s="393"/>
      <c r="O37" s="393"/>
      <c r="P37" s="393"/>
      <c r="Q37" s="393"/>
      <c r="R37" s="393"/>
      <c r="S37" s="393"/>
      <c r="T37" s="393"/>
      <c r="U37" s="393"/>
      <c r="V37" s="393"/>
      <c r="W37" s="393"/>
      <c r="X37" s="393"/>
      <c r="Y37" s="393"/>
      <c r="Z37" s="393"/>
      <c r="AA37" s="393"/>
    </row>
    <row r="38" spans="1:27" ht="40.049999999999997" customHeight="1">
      <c r="A38" s="396">
        <v>2</v>
      </c>
      <c r="B38" s="387" t="s">
        <v>381</v>
      </c>
      <c r="C38" s="393"/>
      <c r="H38" s="393"/>
      <c r="I38" s="393"/>
      <c r="J38" s="393"/>
      <c r="K38" s="393"/>
      <c r="L38" s="393"/>
      <c r="M38" s="393"/>
      <c r="N38" s="393"/>
      <c r="O38" s="393"/>
      <c r="P38" s="393"/>
      <c r="Q38" s="393"/>
      <c r="R38" s="393"/>
      <c r="S38" s="393"/>
      <c r="T38" s="393"/>
      <c r="U38" s="393"/>
      <c r="V38" s="393"/>
      <c r="W38" s="393"/>
      <c r="X38" s="393"/>
      <c r="Y38" s="393"/>
      <c r="Z38" s="393"/>
      <c r="AA38" s="393"/>
    </row>
    <row r="39" spans="1:27" s="389" customFormat="1" ht="40.049999999999997" customHeight="1">
      <c r="A39" s="400" t="s">
        <v>24</v>
      </c>
      <c r="B39" s="389" t="s">
        <v>382</v>
      </c>
      <c r="C39" s="401"/>
      <c r="F39" s="402"/>
      <c r="G39" s="402"/>
      <c r="H39" s="401"/>
      <c r="I39" s="401"/>
      <c r="J39" s="401"/>
      <c r="K39" s="401"/>
      <c r="L39" s="401"/>
      <c r="M39" s="401"/>
      <c r="N39" s="401"/>
      <c r="O39" s="401"/>
      <c r="P39" s="401"/>
      <c r="Q39" s="401"/>
      <c r="R39" s="401"/>
      <c r="S39" s="401"/>
      <c r="T39" s="401"/>
      <c r="U39" s="401"/>
      <c r="V39" s="401"/>
      <c r="W39" s="401"/>
      <c r="X39" s="401"/>
      <c r="Y39" s="401"/>
      <c r="Z39" s="401"/>
      <c r="AA39" s="401"/>
    </row>
  </sheetData>
  <mergeCells count="27">
    <mergeCell ref="S5:S6"/>
    <mergeCell ref="T5:U5"/>
    <mergeCell ref="V5:V6"/>
    <mergeCell ref="C2:O2"/>
    <mergeCell ref="A4:A6"/>
    <mergeCell ref="B4:B6"/>
    <mergeCell ref="C4:G4"/>
    <mergeCell ref="H4:K4"/>
    <mergeCell ref="L4:O4"/>
    <mergeCell ref="N5:N6"/>
    <mergeCell ref="O5:O6"/>
    <mergeCell ref="W5:W6"/>
    <mergeCell ref="P4:S4"/>
    <mergeCell ref="T4:W4"/>
    <mergeCell ref="X4:AA4"/>
    <mergeCell ref="C5:D5"/>
    <mergeCell ref="E5:E6"/>
    <mergeCell ref="G5:G6"/>
    <mergeCell ref="H5:I5"/>
    <mergeCell ref="J5:J6"/>
    <mergeCell ref="K5:K6"/>
    <mergeCell ref="L5:M5"/>
    <mergeCell ref="X5:Y5"/>
    <mergeCell ref="Z5:Z6"/>
    <mergeCell ref="AA5:AA6"/>
    <mergeCell ref="P5:Q5"/>
    <mergeCell ref="R5:R6"/>
  </mergeCells>
  <printOptions horizontalCentered="1" verticalCentered="1"/>
  <pageMargins left="0.1" right="0.1" top="0.2" bottom="0.2" header="0.1" footer="0.1"/>
  <pageSetup paperSize="9" scale="55" orientation="landscape" r:id="rId1"/>
  <headerFooter>
    <oddFooter>&amp;C&amp;"Calibri,Regular"&amp;K000000&amp;P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49</vt:i4>
      </vt:variant>
    </vt:vector>
  </HeadingPairs>
  <TitlesOfParts>
    <vt:vector size="82" baseType="lpstr">
      <vt:lpstr>TH PL</vt:lpstr>
      <vt:lpstr>PLA VBPL</vt:lpstr>
      <vt:lpstr>PL2 Xu ly</vt:lpstr>
      <vt:lpstr>PL03_DTC</vt:lpstr>
      <vt:lpstr>PL03a_nhomA</vt:lpstr>
      <vt:lpstr>PL03b_PPP</vt:lpstr>
      <vt:lpstr>PL04_QT</vt:lpstr>
      <vt:lpstr>PL05_TSC</vt:lpstr>
      <vt:lpstr>PL06_Thu NSNN</vt:lpstr>
      <vt:lpstr>PL07_Chi NSNN</vt:lpstr>
      <vt:lpstr>PL08_CTMTQG</vt:lpstr>
      <vt:lpstr>PL09_DNNN</vt:lpstr>
      <vt:lpstr>PL10_ĐVSNCL</vt:lpstr>
      <vt:lpstr>PL11_Bien che</vt:lpstr>
      <vt:lpstr>BIEU 1</vt:lpstr>
      <vt:lpstr>BIEU  2</vt:lpstr>
      <vt:lpstr>BIEU 3</vt:lpstr>
      <vt:lpstr>BIEU 4</vt:lpstr>
      <vt:lpstr>BIEU 5</vt:lpstr>
      <vt:lpstr>BIEU6</vt:lpstr>
      <vt:lpstr>BIEU7</vt:lpstr>
      <vt:lpstr>PLC.01</vt:lpstr>
      <vt:lpstr>PLC.02</vt:lpstr>
      <vt:lpstr>PLC.03</vt:lpstr>
      <vt:lpstr>PLC.04</vt:lpstr>
      <vt:lpstr>PLC.05</vt:lpstr>
      <vt:lpstr>PLC.06</vt:lpstr>
      <vt:lpstr>PLC.07</vt:lpstr>
      <vt:lpstr>PLC.08</vt:lpstr>
      <vt:lpstr>PLC.09</vt:lpstr>
      <vt:lpstr>PLC.10</vt:lpstr>
      <vt:lpstr>PLC.11</vt:lpstr>
      <vt:lpstr>PL07_Chi NSNN (2)</vt:lpstr>
      <vt:lpstr>PL09_DNNN!chuong_pl_3</vt:lpstr>
      <vt:lpstr>PL09_DNNN!chuong_pl_3_name</vt:lpstr>
      <vt:lpstr>'PL2 Xu ly'!chuong_pl_4</vt:lpstr>
      <vt:lpstr>'PL2 Xu ly'!chuong_pl_4_name</vt:lpstr>
      <vt:lpstr>BIEU7!Print_Area</vt:lpstr>
      <vt:lpstr>PL03_DTC!Print_Area</vt:lpstr>
      <vt:lpstr>PL03a_nhomA!Print_Area</vt:lpstr>
      <vt:lpstr>PL04_QT!Print_Area</vt:lpstr>
      <vt:lpstr>PL05_TSC!Print_Area</vt:lpstr>
      <vt:lpstr>'PL07_Chi NSNN'!Print_Area</vt:lpstr>
      <vt:lpstr>'PL07_Chi NSNN (2)'!Print_Area</vt:lpstr>
      <vt:lpstr>PL08_CTMTQG!Print_Area</vt:lpstr>
      <vt:lpstr>PL09_DNNN!Print_Area</vt:lpstr>
      <vt:lpstr>PL10_ĐVSNCL!Print_Area</vt:lpstr>
      <vt:lpstr>'PL11_Bien che'!Print_Area</vt:lpstr>
      <vt:lpstr>'PL2 Xu ly'!Print_Area</vt:lpstr>
      <vt:lpstr>'PLA VBPL'!Print_Area</vt:lpstr>
      <vt:lpstr>PLC.01!Print_Area</vt:lpstr>
      <vt:lpstr>PLC.02!Print_Area</vt:lpstr>
      <vt:lpstr>PLC.03!Print_Area</vt:lpstr>
      <vt:lpstr>PLC.04!Print_Area</vt:lpstr>
      <vt:lpstr>PLC.05!Print_Area</vt:lpstr>
      <vt:lpstr>PLC.06!Print_Area</vt:lpstr>
      <vt:lpstr>PLC.07!Print_Area</vt:lpstr>
      <vt:lpstr>PLC.08!Print_Area</vt:lpstr>
      <vt:lpstr>PLC.09!Print_Area</vt:lpstr>
      <vt:lpstr>PLC.10!Print_Area</vt:lpstr>
      <vt:lpstr>PLC.11!Print_Area</vt:lpstr>
      <vt:lpstr>'BIEU 1'!Print_Titles</vt:lpstr>
      <vt:lpstr>PL03_DTC!Print_Titles</vt:lpstr>
      <vt:lpstr>PL03a_nhomA!Print_Titles</vt:lpstr>
      <vt:lpstr>PL03b_PPP!Print_Titles</vt:lpstr>
      <vt:lpstr>PL04_QT!Print_Titles</vt:lpstr>
      <vt:lpstr>PL05_TSC!Print_Titles</vt:lpstr>
      <vt:lpstr>'PL06_Thu NSNN'!Print_Titles</vt:lpstr>
      <vt:lpstr>'PL07_Chi NSNN'!Print_Titles</vt:lpstr>
      <vt:lpstr>'PL07_Chi NSNN (2)'!Print_Titles</vt:lpstr>
      <vt:lpstr>PL08_CTMTQG!Print_Titles</vt:lpstr>
      <vt:lpstr>PL09_DNNN!Print_Titles</vt:lpstr>
      <vt:lpstr>'PL11_Bien che'!Print_Titles</vt:lpstr>
      <vt:lpstr>'PL2 Xu ly'!Print_Titles</vt:lpstr>
      <vt:lpstr>PLC.02!Print_Titles</vt:lpstr>
      <vt:lpstr>PLC.03!Print_Titles</vt:lpstr>
      <vt:lpstr>PLC.04!Print_Titles</vt:lpstr>
      <vt:lpstr>PLC.05!Print_Titles</vt:lpstr>
      <vt:lpstr>PLC.06!Print_Titles</vt:lpstr>
      <vt:lpstr>PLC.07!Print_Titles</vt:lpstr>
      <vt:lpstr>PLC.08!Print_Titles</vt:lpstr>
      <vt:lpstr>PLC.09!Print_Titles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Thi Yen</dc:creator>
  <cp:keywords/>
  <dc:description/>
  <cp:lastModifiedBy>nguye</cp:lastModifiedBy>
  <cp:lastPrinted>2022-04-28T09:09:15Z</cp:lastPrinted>
  <dcterms:created xsi:type="dcterms:W3CDTF">2021-08-31T02:04:41Z</dcterms:created>
  <dcterms:modified xsi:type="dcterms:W3CDTF">2022-04-28T10:08:34Z</dcterms:modified>
  <cp:category/>
</cp:coreProperties>
</file>